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G:\Geology\Editorial\May-2023\G50588-lOConnor\1-Supp-Mat\"/>
    </mc:Choice>
  </mc:AlternateContent>
  <xr:revisionPtr revIDLastSave="0" documentId="13_ncr:1_{ED97BABC-7DC9-41D4-A2E1-AEDB2FE76293}" xr6:coauthVersionLast="47" xr6:coauthVersionMax="47" xr10:uidLastSave="{00000000-0000-0000-0000-000000000000}"/>
  <bookViews>
    <workbookView xWindow="-120" yWindow="-120" windowWidth="20730" windowHeight="10095" xr2:uid="{00000000-000D-0000-FFFF-FFFF00000000}"/>
  </bookViews>
  <sheets>
    <sheet name="Supplementary table S1" sheetId="12" r:id="rId1"/>
    <sheet name="G50588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8" i="12" l="1"/>
  <c r="P47" i="12"/>
  <c r="BL95" i="12"/>
  <c r="BM95" i="12" s="1"/>
  <c r="BJ95" i="12"/>
  <c r="BK95" i="12" s="1"/>
  <c r="BI95" i="12"/>
  <c r="BF95" i="12"/>
  <c r="AR95" i="12"/>
  <c r="BG95" i="12" s="1"/>
  <c r="AJ95" i="12"/>
  <c r="AH95" i="12"/>
  <c r="AI95" i="12" s="1"/>
  <c r="AG95" i="12"/>
  <c r="AD95" i="12"/>
  <c r="P95" i="12"/>
  <c r="BL94" i="12"/>
  <c r="BM94" i="12" s="1"/>
  <c r="BK94" i="12"/>
  <c r="BJ94" i="12"/>
  <c r="BI94" i="12"/>
  <c r="BF94" i="12"/>
  <c r="AR94" i="12"/>
  <c r="BG94" i="12" s="1"/>
  <c r="AJ94" i="12"/>
  <c r="AH94" i="12"/>
  <c r="AI94" i="12" s="1"/>
  <c r="AG94" i="12"/>
  <c r="AD94" i="12"/>
  <c r="P94" i="12"/>
  <c r="BL93" i="12"/>
  <c r="BM93" i="12" s="1"/>
  <c r="BJ93" i="12"/>
  <c r="BK93" i="12" s="1"/>
  <c r="BI93" i="12"/>
  <c r="BF93" i="12"/>
  <c r="AR93" i="12"/>
  <c r="AJ93" i="12"/>
  <c r="AH93" i="12"/>
  <c r="AG93" i="12"/>
  <c r="AD93" i="12"/>
  <c r="P93" i="12"/>
  <c r="AE93" i="12" s="1"/>
  <c r="BL92" i="12"/>
  <c r="BJ92" i="12"/>
  <c r="BK92" i="12" s="1"/>
  <c r="BI92" i="12"/>
  <c r="BF92" i="12"/>
  <c r="AR92" i="12"/>
  <c r="AJ92" i="12"/>
  <c r="AK92" i="12" s="1"/>
  <c r="AH92" i="12"/>
  <c r="BQ92" i="12" s="1"/>
  <c r="AG92" i="12"/>
  <c r="AD92" i="12"/>
  <c r="P92" i="12"/>
  <c r="AE92" i="12" s="1"/>
  <c r="BL91" i="12"/>
  <c r="BM91" i="12" s="1"/>
  <c r="BJ91" i="12"/>
  <c r="BK91" i="12" s="1"/>
  <c r="BI91" i="12"/>
  <c r="BF91" i="12"/>
  <c r="AR91" i="12"/>
  <c r="AJ91" i="12"/>
  <c r="AH91" i="12"/>
  <c r="AI91" i="12" s="1"/>
  <c r="AG91" i="12"/>
  <c r="AD91" i="12"/>
  <c r="P91" i="12"/>
  <c r="BL90" i="12"/>
  <c r="BM90" i="12" s="1"/>
  <c r="BJ90" i="12"/>
  <c r="BK90" i="12" s="1"/>
  <c r="BI90" i="12"/>
  <c r="BF90" i="12"/>
  <c r="AR90" i="12"/>
  <c r="AJ90" i="12"/>
  <c r="AH90" i="12"/>
  <c r="AI90" i="12" s="1"/>
  <c r="AG90" i="12"/>
  <c r="AD90" i="12"/>
  <c r="P90" i="12"/>
  <c r="BJ89" i="12"/>
  <c r="BK89" i="12" s="1"/>
  <c r="BI89" i="12"/>
  <c r="BF89" i="12"/>
  <c r="BH89" i="12" s="1"/>
  <c r="AH89" i="12"/>
  <c r="AI89" i="12" s="1"/>
  <c r="AG89" i="12"/>
  <c r="AD89" i="12"/>
  <c r="P89" i="12"/>
  <c r="AE89" i="12" s="1"/>
  <c r="BN89" i="12" s="1"/>
  <c r="BL85" i="12"/>
  <c r="BM85" i="12" s="1"/>
  <c r="BJ85" i="12"/>
  <c r="BK85" i="12" s="1"/>
  <c r="BI85" i="12"/>
  <c r="BF85" i="12"/>
  <c r="AR85" i="12"/>
  <c r="BH85" i="12" s="1"/>
  <c r="AJ85" i="12"/>
  <c r="AK85" i="12" s="1"/>
  <c r="AH85" i="12"/>
  <c r="AG85" i="12"/>
  <c r="AD85" i="12"/>
  <c r="P85" i="12"/>
  <c r="BL84" i="12"/>
  <c r="BM84" i="12" s="1"/>
  <c r="BU84" i="12" s="1"/>
  <c r="BJ84" i="12"/>
  <c r="BK84" i="12" s="1"/>
  <c r="BI84" i="12"/>
  <c r="BF84" i="12"/>
  <c r="AR84" i="12"/>
  <c r="BG84" i="12" s="1"/>
  <c r="AI84" i="12"/>
  <c r="AH84" i="12"/>
  <c r="AG84" i="12"/>
  <c r="AD84" i="12"/>
  <c r="P84" i="12"/>
  <c r="BL83" i="12"/>
  <c r="BM83" i="12" s="1"/>
  <c r="BU83" i="12" s="1"/>
  <c r="BJ83" i="12"/>
  <c r="BK83" i="12" s="1"/>
  <c r="BI83" i="12"/>
  <c r="BF83" i="12"/>
  <c r="AR83" i="12"/>
  <c r="AH83" i="12"/>
  <c r="AI83" i="12" s="1"/>
  <c r="BS83" i="12" s="1"/>
  <c r="AG83" i="12"/>
  <c r="AD83" i="12"/>
  <c r="P83" i="12"/>
  <c r="AF83" i="12" s="1"/>
  <c r="BL82" i="12"/>
  <c r="BM82" i="12" s="1"/>
  <c r="BJ82" i="12"/>
  <c r="BK82" i="12" s="1"/>
  <c r="BI82" i="12"/>
  <c r="BF82" i="12"/>
  <c r="AR82" i="12"/>
  <c r="AJ82" i="12"/>
  <c r="BT82" i="12" s="1"/>
  <c r="AH82" i="12"/>
  <c r="AI82" i="12" s="1"/>
  <c r="AG82" i="12"/>
  <c r="BP82" i="12" s="1"/>
  <c r="AD82" i="12"/>
  <c r="P82" i="12"/>
  <c r="BL81" i="12"/>
  <c r="BM81" i="12" s="1"/>
  <c r="BJ81" i="12"/>
  <c r="BK81" i="12" s="1"/>
  <c r="BI81" i="12"/>
  <c r="BF81" i="12"/>
  <c r="AR81" i="12"/>
  <c r="BG81" i="12" s="1"/>
  <c r="AJ81" i="12"/>
  <c r="AH81" i="12"/>
  <c r="AI81" i="12" s="1"/>
  <c r="AG81" i="12"/>
  <c r="BP81" i="12" s="1"/>
  <c r="AD81" i="12"/>
  <c r="P81" i="12"/>
  <c r="BL80" i="12"/>
  <c r="BM80" i="12" s="1"/>
  <c r="BJ80" i="12"/>
  <c r="BK80" i="12" s="1"/>
  <c r="BI80" i="12"/>
  <c r="BF80" i="12"/>
  <c r="AR80" i="12"/>
  <c r="AJ80" i="12"/>
  <c r="AH80" i="12"/>
  <c r="AG80" i="12"/>
  <c r="AD80" i="12"/>
  <c r="P80" i="12"/>
  <c r="AF80" i="12" s="1"/>
  <c r="BM79" i="12"/>
  <c r="BL79" i="12"/>
  <c r="BJ79" i="12"/>
  <c r="BK79" i="12" s="1"/>
  <c r="BI79" i="12"/>
  <c r="BF79" i="12"/>
  <c r="AR79" i="12"/>
  <c r="BH79" i="12" s="1"/>
  <c r="AJ79" i="12"/>
  <c r="AK79" i="12" s="1"/>
  <c r="AH79" i="12"/>
  <c r="AI79" i="12" s="1"/>
  <c r="AG79" i="12"/>
  <c r="AD79" i="12"/>
  <c r="P79" i="12"/>
  <c r="BL78" i="12"/>
  <c r="BM78" i="12" s="1"/>
  <c r="BJ78" i="12"/>
  <c r="BK78" i="12" s="1"/>
  <c r="BI78" i="12"/>
  <c r="BP78" i="12" s="1"/>
  <c r="BF78" i="12"/>
  <c r="BH78" i="12" s="1"/>
  <c r="BO78" i="12" s="1"/>
  <c r="AJ78" i="12"/>
  <c r="AK78" i="12" s="1"/>
  <c r="AH78" i="12"/>
  <c r="AI78" i="12" s="1"/>
  <c r="AG78" i="12"/>
  <c r="AD78" i="12"/>
  <c r="AF78" i="12" s="1"/>
  <c r="BL77" i="12"/>
  <c r="BM77" i="12" s="1"/>
  <c r="BJ77" i="12"/>
  <c r="BK77" i="12" s="1"/>
  <c r="BI77" i="12"/>
  <c r="BF77" i="12"/>
  <c r="AR77" i="12"/>
  <c r="BH77" i="12" s="1"/>
  <c r="AJ77" i="12"/>
  <c r="BT77" i="12" s="1"/>
  <c r="AH77" i="12"/>
  <c r="AI77" i="12" s="1"/>
  <c r="AG77" i="12"/>
  <c r="AD77" i="12"/>
  <c r="P77" i="12"/>
  <c r="AE77" i="12" s="1"/>
  <c r="BL76" i="12"/>
  <c r="BM76" i="12" s="1"/>
  <c r="BJ76" i="12"/>
  <c r="BK76" i="12" s="1"/>
  <c r="BI76" i="12"/>
  <c r="BF76" i="12"/>
  <c r="AR76" i="12"/>
  <c r="BG76" i="12" s="1"/>
  <c r="AJ76" i="12"/>
  <c r="AH76" i="12"/>
  <c r="AI76" i="12" s="1"/>
  <c r="AG76" i="12"/>
  <c r="AD76" i="12"/>
  <c r="P76" i="12"/>
  <c r="AE76" i="12" s="1"/>
  <c r="BL75" i="12"/>
  <c r="BM75" i="12" s="1"/>
  <c r="BJ75" i="12"/>
  <c r="BK75" i="12" s="1"/>
  <c r="BI75" i="12"/>
  <c r="BF75" i="12"/>
  <c r="AR75" i="12"/>
  <c r="BG75" i="12" s="1"/>
  <c r="AJ75" i="12"/>
  <c r="AH75" i="12"/>
  <c r="AI75" i="12" s="1"/>
  <c r="AG75" i="12"/>
  <c r="AD75" i="12"/>
  <c r="P75" i="12"/>
  <c r="AE75" i="12" s="1"/>
  <c r="BL74" i="12"/>
  <c r="BM74" i="12" s="1"/>
  <c r="BJ74" i="12"/>
  <c r="BK74" i="12" s="1"/>
  <c r="BI74" i="12"/>
  <c r="BF74" i="12"/>
  <c r="AR74" i="12"/>
  <c r="AJ74" i="12"/>
  <c r="BT74" i="12" s="1"/>
  <c r="AH74" i="12"/>
  <c r="AI74" i="12" s="1"/>
  <c r="BS74" i="12" s="1"/>
  <c r="AG74" i="12"/>
  <c r="AD74" i="12"/>
  <c r="P74" i="12"/>
  <c r="BL72" i="12"/>
  <c r="BT72" i="12" s="1"/>
  <c r="BJ72" i="12"/>
  <c r="BK72" i="12" s="1"/>
  <c r="BI72" i="12"/>
  <c r="BF72" i="12"/>
  <c r="AR72" i="12"/>
  <c r="AJ72" i="12"/>
  <c r="AK72" i="12" s="1"/>
  <c r="AH72" i="12"/>
  <c r="AG72" i="12"/>
  <c r="AE72" i="12"/>
  <c r="AD72" i="12"/>
  <c r="P72" i="12"/>
  <c r="BL71" i="12"/>
  <c r="BM71" i="12" s="1"/>
  <c r="BJ71" i="12"/>
  <c r="BK71" i="12" s="1"/>
  <c r="BI71" i="12"/>
  <c r="BF71" i="12"/>
  <c r="AR71" i="12"/>
  <c r="AJ71" i="12"/>
  <c r="AH71" i="12"/>
  <c r="AI71" i="12" s="1"/>
  <c r="AG71" i="12"/>
  <c r="AD71" i="12"/>
  <c r="P71" i="12"/>
  <c r="AE71" i="12" s="1"/>
  <c r="BL70" i="12"/>
  <c r="BM70" i="12" s="1"/>
  <c r="BJ70" i="12"/>
  <c r="BK70" i="12" s="1"/>
  <c r="BI70" i="12"/>
  <c r="BH70" i="12"/>
  <c r="BF70" i="12"/>
  <c r="AR70" i="12"/>
  <c r="BG70" i="12" s="1"/>
  <c r="AJ70" i="12"/>
  <c r="AH70" i="12"/>
  <c r="AG70" i="12"/>
  <c r="BP70" i="12" s="1"/>
  <c r="AD70" i="12"/>
  <c r="P70" i="12"/>
  <c r="AE70" i="12" s="1"/>
  <c r="BL69" i="12"/>
  <c r="BM69" i="12" s="1"/>
  <c r="BJ69" i="12"/>
  <c r="BK69" i="12" s="1"/>
  <c r="BI69" i="12"/>
  <c r="BF69" i="12"/>
  <c r="AR69" i="12"/>
  <c r="AJ69" i="12"/>
  <c r="AK69" i="12" s="1"/>
  <c r="AH69" i="12"/>
  <c r="AI69" i="12" s="1"/>
  <c r="AG69" i="12"/>
  <c r="AD69" i="12"/>
  <c r="P69" i="12"/>
  <c r="BL68" i="12"/>
  <c r="BM68" i="12" s="1"/>
  <c r="BJ68" i="12"/>
  <c r="BK68" i="12" s="1"/>
  <c r="BI68" i="12"/>
  <c r="BF68" i="12"/>
  <c r="BH68" i="12" s="1"/>
  <c r="AJ68" i="12"/>
  <c r="AH68" i="12"/>
  <c r="AG68" i="12"/>
  <c r="AD68" i="12"/>
  <c r="P68" i="12"/>
  <c r="BL67" i="12"/>
  <c r="BT67" i="12" s="1"/>
  <c r="BJ67" i="12"/>
  <c r="BK67" i="12" s="1"/>
  <c r="BI67" i="12"/>
  <c r="BF67" i="12"/>
  <c r="AR67" i="12"/>
  <c r="AJ67" i="12"/>
  <c r="AK67" i="12" s="1"/>
  <c r="AH67" i="12"/>
  <c r="AI67" i="12" s="1"/>
  <c r="AG67" i="12"/>
  <c r="AD67" i="12"/>
  <c r="P67" i="12"/>
  <c r="BL66" i="12"/>
  <c r="BM66" i="12" s="1"/>
  <c r="BJ66" i="12"/>
  <c r="BK66" i="12" s="1"/>
  <c r="BI66" i="12"/>
  <c r="BF66" i="12"/>
  <c r="AR66" i="12"/>
  <c r="BG66" i="12" s="1"/>
  <c r="AJ66" i="12"/>
  <c r="AH66" i="12"/>
  <c r="AI66" i="12" s="1"/>
  <c r="AG66" i="12"/>
  <c r="AD66" i="12"/>
  <c r="P66" i="12"/>
  <c r="AE66" i="12" s="1"/>
  <c r="AJ65" i="12"/>
  <c r="AK65" i="12" s="1"/>
  <c r="BU65" i="12" s="1"/>
  <c r="AH65" i="12"/>
  <c r="AI65" i="12" s="1"/>
  <c r="BR65" i="12" s="1"/>
  <c r="AG65" i="12"/>
  <c r="BP65" i="12" s="1"/>
  <c r="AD65" i="12"/>
  <c r="P65" i="12"/>
  <c r="AF65" i="12" s="1"/>
  <c r="BO65" i="12" s="1"/>
  <c r="BL64" i="12"/>
  <c r="BM64" i="12" s="1"/>
  <c r="BJ64" i="12"/>
  <c r="BK64" i="12" s="1"/>
  <c r="BI64" i="12"/>
  <c r="BF64" i="12"/>
  <c r="BH64" i="12" s="1"/>
  <c r="AR64" i="12"/>
  <c r="BG64" i="12" s="1"/>
  <c r="AJ64" i="12"/>
  <c r="AH64" i="12"/>
  <c r="AI64" i="12" s="1"/>
  <c r="AG64" i="12"/>
  <c r="AD64" i="12"/>
  <c r="P64" i="12"/>
  <c r="AE64" i="12" s="1"/>
  <c r="BL63" i="12"/>
  <c r="BM63" i="12" s="1"/>
  <c r="BJ63" i="12"/>
  <c r="BK63" i="12" s="1"/>
  <c r="BI63" i="12"/>
  <c r="BF63" i="12"/>
  <c r="AR63" i="12"/>
  <c r="AJ63" i="12"/>
  <c r="AK63" i="12" s="1"/>
  <c r="AH63" i="12"/>
  <c r="AI63" i="12" s="1"/>
  <c r="AG63" i="12"/>
  <c r="AD63" i="12"/>
  <c r="P63" i="12"/>
  <c r="BL62" i="12"/>
  <c r="BJ62" i="12"/>
  <c r="BK62" i="12" s="1"/>
  <c r="BI62" i="12"/>
  <c r="BF62" i="12"/>
  <c r="AR62" i="12"/>
  <c r="AJ62" i="12"/>
  <c r="AK62" i="12" s="1"/>
  <c r="AH62" i="12"/>
  <c r="AI62" i="12" s="1"/>
  <c r="AG62" i="12"/>
  <c r="AD62" i="12"/>
  <c r="P62" i="12"/>
  <c r="AE62" i="12" s="1"/>
  <c r="BL61" i="12"/>
  <c r="BM61" i="12" s="1"/>
  <c r="BJ61" i="12"/>
  <c r="BK61" i="12" s="1"/>
  <c r="BI61" i="12"/>
  <c r="BF61" i="12"/>
  <c r="AR61" i="12"/>
  <c r="BG61" i="12" s="1"/>
  <c r="AJ61" i="12"/>
  <c r="AH61" i="12"/>
  <c r="AI61" i="12" s="1"/>
  <c r="AG61" i="12"/>
  <c r="AE61" i="12"/>
  <c r="AD61" i="12"/>
  <c r="AF61" i="12" s="1"/>
  <c r="P61" i="12"/>
  <c r="BL60" i="12"/>
  <c r="BM60" i="12" s="1"/>
  <c r="BJ60" i="12"/>
  <c r="BK60" i="12" s="1"/>
  <c r="BI60" i="12"/>
  <c r="BF60" i="12"/>
  <c r="AR60" i="12"/>
  <c r="BG60" i="12" s="1"/>
  <c r="AJ60" i="12"/>
  <c r="AH60" i="12"/>
  <c r="AG60" i="12"/>
  <c r="AD60" i="12"/>
  <c r="P60" i="12"/>
  <c r="AE60" i="12" s="1"/>
  <c r="BL59" i="12"/>
  <c r="BM59" i="12" s="1"/>
  <c r="BJ59" i="12"/>
  <c r="BK59" i="12" s="1"/>
  <c r="BI59" i="12"/>
  <c r="BF59" i="12"/>
  <c r="AR59" i="12"/>
  <c r="AJ59" i="12"/>
  <c r="AK59" i="12" s="1"/>
  <c r="AH59" i="12"/>
  <c r="AG59" i="12"/>
  <c r="AD59" i="12"/>
  <c r="P59" i="12"/>
  <c r="BL58" i="12"/>
  <c r="BM58" i="12" s="1"/>
  <c r="BJ58" i="12"/>
  <c r="BK58" i="12" s="1"/>
  <c r="BI58" i="12"/>
  <c r="BF58" i="12"/>
  <c r="AR58" i="12"/>
  <c r="BG58" i="12" s="1"/>
  <c r="AK58" i="12"/>
  <c r="AJ58" i="12"/>
  <c r="AH58" i="12"/>
  <c r="AI58" i="12" s="1"/>
  <c r="AG58" i="12"/>
  <c r="AD58" i="12"/>
  <c r="P58" i="12"/>
  <c r="AE58" i="12" s="1"/>
  <c r="BL57" i="12"/>
  <c r="BM57" i="12" s="1"/>
  <c r="BJ57" i="12"/>
  <c r="BK57" i="12" s="1"/>
  <c r="BI57" i="12"/>
  <c r="BF57" i="12"/>
  <c r="AR57" i="12"/>
  <c r="BH57" i="12" s="1"/>
  <c r="AJ57" i="12"/>
  <c r="AH57" i="12"/>
  <c r="AI57" i="12" s="1"/>
  <c r="AG57" i="12"/>
  <c r="AD57" i="12"/>
  <c r="P57" i="12"/>
  <c r="BL56" i="12"/>
  <c r="BM56" i="12" s="1"/>
  <c r="BJ56" i="12"/>
  <c r="BK56" i="12" s="1"/>
  <c r="BI56" i="12"/>
  <c r="BF56" i="12"/>
  <c r="AR56" i="12"/>
  <c r="BG56" i="12" s="1"/>
  <c r="AJ56" i="12"/>
  <c r="AH56" i="12"/>
  <c r="AI56" i="12" s="1"/>
  <c r="AG56" i="12"/>
  <c r="AD56" i="12"/>
  <c r="P56" i="12"/>
  <c r="AE56" i="12" s="1"/>
  <c r="BL55" i="12"/>
  <c r="BM55" i="12" s="1"/>
  <c r="BJ55" i="12"/>
  <c r="BK55" i="12" s="1"/>
  <c r="BI55" i="12"/>
  <c r="BF55" i="12"/>
  <c r="AR55" i="12"/>
  <c r="BG55" i="12" s="1"/>
  <c r="AJ55" i="12"/>
  <c r="AK55" i="12" s="1"/>
  <c r="AH55" i="12"/>
  <c r="AI55" i="12" s="1"/>
  <c r="AG55" i="12"/>
  <c r="AD55" i="12"/>
  <c r="P55" i="12"/>
  <c r="BL54" i="12"/>
  <c r="BJ54" i="12"/>
  <c r="BK54" i="12" s="1"/>
  <c r="BI54" i="12"/>
  <c r="BF54" i="12"/>
  <c r="AR54" i="12"/>
  <c r="AJ54" i="12"/>
  <c r="AK54" i="12" s="1"/>
  <c r="AH54" i="12"/>
  <c r="AI54" i="12" s="1"/>
  <c r="AG54" i="12"/>
  <c r="AD54" i="12"/>
  <c r="P54" i="12"/>
  <c r="AE54" i="12" s="1"/>
  <c r="BL53" i="12"/>
  <c r="BM53" i="12" s="1"/>
  <c r="BJ53" i="12"/>
  <c r="BK53" i="12" s="1"/>
  <c r="BI53" i="12"/>
  <c r="BF53" i="12"/>
  <c r="AR53" i="12"/>
  <c r="BG53" i="12" s="1"/>
  <c r="AJ53" i="12"/>
  <c r="AH53" i="12"/>
  <c r="AI53" i="12" s="1"/>
  <c r="AG53" i="12"/>
  <c r="AE53" i="12"/>
  <c r="AD53" i="12"/>
  <c r="AF53" i="12" s="1"/>
  <c r="P53" i="12"/>
  <c r="AJ52" i="12"/>
  <c r="BT52" i="12" s="1"/>
  <c r="AH52" i="12"/>
  <c r="AI52" i="12" s="1"/>
  <c r="BR52" i="12" s="1"/>
  <c r="AG52" i="12"/>
  <c r="BP52" i="12" s="1"/>
  <c r="AD52" i="12"/>
  <c r="AF52" i="12" s="1"/>
  <c r="BL51" i="12"/>
  <c r="BM51" i="12" s="1"/>
  <c r="BJ51" i="12"/>
  <c r="BK51" i="12" s="1"/>
  <c r="BI51" i="12"/>
  <c r="BF51" i="12"/>
  <c r="AR51" i="12"/>
  <c r="AJ51" i="12"/>
  <c r="AH51" i="12"/>
  <c r="AI51" i="12" s="1"/>
  <c r="AG51" i="12"/>
  <c r="AD51" i="12"/>
  <c r="P51" i="12"/>
  <c r="AF51" i="12" s="1"/>
  <c r="BL50" i="12"/>
  <c r="BM50" i="12" s="1"/>
  <c r="BJ50" i="12"/>
  <c r="BK50" i="12" s="1"/>
  <c r="BI50" i="12"/>
  <c r="BF50" i="12"/>
  <c r="AR50" i="12"/>
  <c r="BG50" i="12" s="1"/>
  <c r="AJ50" i="12"/>
  <c r="AH50" i="12"/>
  <c r="AI50" i="12" s="1"/>
  <c r="AG50" i="12"/>
  <c r="AE50" i="12"/>
  <c r="BN50" i="12" s="1"/>
  <c r="AD50" i="12"/>
  <c r="P50" i="12"/>
  <c r="AF50" i="12" s="1"/>
  <c r="BL49" i="12"/>
  <c r="BM49" i="12" s="1"/>
  <c r="BJ49" i="12"/>
  <c r="BK49" i="12" s="1"/>
  <c r="BI49" i="12"/>
  <c r="BF49" i="12"/>
  <c r="AR49" i="12"/>
  <c r="BG49" i="12" s="1"/>
  <c r="AJ49" i="12"/>
  <c r="AH49" i="12"/>
  <c r="AI49" i="12" s="1"/>
  <c r="AG49" i="12"/>
  <c r="AD49" i="12"/>
  <c r="P49" i="12"/>
  <c r="AE49" i="12" s="1"/>
  <c r="BL48" i="12"/>
  <c r="BM48" i="12" s="1"/>
  <c r="BJ48" i="12"/>
  <c r="BK48" i="12" s="1"/>
  <c r="BI48" i="12"/>
  <c r="BF48" i="12"/>
  <c r="AR48" i="12"/>
  <c r="AJ48" i="12"/>
  <c r="AK48" i="12" s="1"/>
  <c r="BU48" i="12" s="1"/>
  <c r="AH48" i="12"/>
  <c r="AI48" i="12" s="1"/>
  <c r="AG48" i="12"/>
  <c r="P48" i="12"/>
  <c r="AE48" i="12" s="1"/>
  <c r="BL47" i="12"/>
  <c r="BJ47" i="12"/>
  <c r="BK47" i="12" s="1"/>
  <c r="BI47" i="12"/>
  <c r="BF47" i="12"/>
  <c r="AR47" i="12"/>
  <c r="BH47" i="12" s="1"/>
  <c r="AJ47" i="12"/>
  <c r="AK47" i="12" s="1"/>
  <c r="AH47" i="12"/>
  <c r="AI47" i="12" s="1"/>
  <c r="AG47" i="12"/>
  <c r="AD47" i="12"/>
  <c r="BL46" i="12"/>
  <c r="BM46" i="12" s="1"/>
  <c r="BJ46" i="12"/>
  <c r="BK46" i="12" s="1"/>
  <c r="BI46" i="12"/>
  <c r="BF46" i="12"/>
  <c r="AR46" i="12"/>
  <c r="AJ46" i="12"/>
  <c r="AH46" i="12"/>
  <c r="AI46" i="12" s="1"/>
  <c r="AG46" i="12"/>
  <c r="AD46" i="12"/>
  <c r="P46" i="12"/>
  <c r="AE46" i="12" s="1"/>
  <c r="BL45" i="12"/>
  <c r="BM45" i="12" s="1"/>
  <c r="BJ45" i="12"/>
  <c r="BK45" i="12" s="1"/>
  <c r="BI45" i="12"/>
  <c r="BF45" i="12"/>
  <c r="AR45" i="12"/>
  <c r="BG45" i="12" s="1"/>
  <c r="AJ45" i="12"/>
  <c r="AH45" i="12"/>
  <c r="AI45" i="12" s="1"/>
  <c r="AG45" i="12"/>
  <c r="AD45" i="12"/>
  <c r="P45" i="12"/>
  <c r="AE45" i="12" s="1"/>
  <c r="BL44" i="12"/>
  <c r="BM44" i="12" s="1"/>
  <c r="BJ44" i="12"/>
  <c r="BK44" i="12" s="1"/>
  <c r="BI44" i="12"/>
  <c r="BF44" i="12"/>
  <c r="AR44" i="12"/>
  <c r="BH44" i="12" s="1"/>
  <c r="AJ44" i="12"/>
  <c r="AH44" i="12"/>
  <c r="AG44" i="12"/>
  <c r="BP44" i="12" s="1"/>
  <c r="AD44" i="12"/>
  <c r="P44" i="12"/>
  <c r="AE44" i="12" s="1"/>
  <c r="BL43" i="12"/>
  <c r="BJ43" i="12"/>
  <c r="BK43" i="12" s="1"/>
  <c r="BI43" i="12"/>
  <c r="BF43" i="12"/>
  <c r="AR43" i="12"/>
  <c r="AJ43" i="12"/>
  <c r="AK43" i="12" s="1"/>
  <c r="AH43" i="12"/>
  <c r="AI43" i="12" s="1"/>
  <c r="AG43" i="12"/>
  <c r="AD43" i="12"/>
  <c r="P43" i="12"/>
  <c r="AF43" i="12" s="1"/>
  <c r="BL42" i="12"/>
  <c r="BM42" i="12" s="1"/>
  <c r="BJ42" i="12"/>
  <c r="BK42" i="12" s="1"/>
  <c r="BI42" i="12"/>
  <c r="BF42" i="12"/>
  <c r="AR42" i="12"/>
  <c r="BH42" i="12" s="1"/>
  <c r="AJ42" i="12"/>
  <c r="AH42" i="12"/>
  <c r="AI42" i="12" s="1"/>
  <c r="AG42" i="12"/>
  <c r="AD42" i="12"/>
  <c r="P42" i="12"/>
  <c r="AE42" i="12" s="1"/>
  <c r="BJ40" i="12"/>
  <c r="BK40" i="12" s="1"/>
  <c r="BI40" i="12"/>
  <c r="BF40" i="12"/>
  <c r="AR40" i="12"/>
  <c r="AJ40" i="12"/>
  <c r="BT40" i="12" s="1"/>
  <c r="AH40" i="12"/>
  <c r="AI40" i="12" s="1"/>
  <c r="AG40" i="12"/>
  <c r="AE40" i="12"/>
  <c r="AD40" i="12"/>
  <c r="P40" i="12"/>
  <c r="BL38" i="12"/>
  <c r="BM38" i="12" s="1"/>
  <c r="BJ38" i="12"/>
  <c r="BK38" i="12" s="1"/>
  <c r="BI38" i="12"/>
  <c r="BF38" i="12"/>
  <c r="AR38" i="12"/>
  <c r="BG38" i="12" s="1"/>
  <c r="AJ38" i="12"/>
  <c r="AH38" i="12"/>
  <c r="AG38" i="12"/>
  <c r="AD38" i="12"/>
  <c r="P38" i="12"/>
  <c r="BL37" i="12"/>
  <c r="BM37" i="12" s="1"/>
  <c r="BJ37" i="12"/>
  <c r="BK37" i="12" s="1"/>
  <c r="BI37" i="12"/>
  <c r="BF37" i="12"/>
  <c r="AR37" i="12"/>
  <c r="BG37" i="12" s="1"/>
  <c r="AJ37" i="12"/>
  <c r="AK37" i="12" s="1"/>
  <c r="AH37" i="12"/>
  <c r="AI37" i="12" s="1"/>
  <c r="AG37" i="12"/>
  <c r="AD37" i="12"/>
  <c r="P37" i="12"/>
  <c r="BL35" i="12"/>
  <c r="BM35" i="12" s="1"/>
  <c r="BJ35" i="12"/>
  <c r="BK35" i="12" s="1"/>
  <c r="BI35" i="12"/>
  <c r="BF35" i="12"/>
  <c r="AR35" i="12"/>
  <c r="AJ35" i="12"/>
  <c r="AH35" i="12"/>
  <c r="AG35" i="12"/>
  <c r="AD35" i="12"/>
  <c r="P35" i="12"/>
  <c r="AE35" i="12" s="1"/>
  <c r="BL34" i="12"/>
  <c r="BJ34" i="12"/>
  <c r="BK34" i="12" s="1"/>
  <c r="BI34" i="12"/>
  <c r="BF34" i="12"/>
  <c r="AR34" i="12"/>
  <c r="AJ34" i="12"/>
  <c r="AK34" i="12" s="1"/>
  <c r="AH34" i="12"/>
  <c r="AG34" i="12"/>
  <c r="AD34" i="12"/>
  <c r="P34" i="12"/>
  <c r="BL33" i="12"/>
  <c r="BM33" i="12" s="1"/>
  <c r="BJ33" i="12"/>
  <c r="BK33" i="12" s="1"/>
  <c r="BI33" i="12"/>
  <c r="BF33" i="12"/>
  <c r="AR33" i="12"/>
  <c r="BG33" i="12" s="1"/>
  <c r="AJ33" i="12"/>
  <c r="AH33" i="12"/>
  <c r="AG33" i="12"/>
  <c r="AD33" i="12"/>
  <c r="P33" i="12"/>
  <c r="BL32" i="12"/>
  <c r="BM32" i="12" s="1"/>
  <c r="BJ32" i="12"/>
  <c r="BK32" i="12" s="1"/>
  <c r="BI32" i="12"/>
  <c r="BF32" i="12"/>
  <c r="AR32" i="12"/>
  <c r="BG32" i="12" s="1"/>
  <c r="AJ32" i="12"/>
  <c r="AK32" i="12" s="1"/>
  <c r="AH32" i="12"/>
  <c r="AI32" i="12" s="1"/>
  <c r="AG32" i="12"/>
  <c r="AD32" i="12"/>
  <c r="P32" i="12"/>
  <c r="BL31" i="12"/>
  <c r="BM31" i="12" s="1"/>
  <c r="BJ31" i="12"/>
  <c r="BK31" i="12" s="1"/>
  <c r="BI31" i="12"/>
  <c r="BF31" i="12"/>
  <c r="AR31" i="12"/>
  <c r="BH31" i="12" s="1"/>
  <c r="AJ31" i="12"/>
  <c r="AH31" i="12"/>
  <c r="AI31" i="12" s="1"/>
  <c r="AG31" i="12"/>
  <c r="AD31" i="12"/>
  <c r="P31" i="12"/>
  <c r="BL30" i="12"/>
  <c r="BJ30" i="12"/>
  <c r="BK30" i="12" s="1"/>
  <c r="BI30" i="12"/>
  <c r="BF30" i="12"/>
  <c r="AR30" i="12"/>
  <c r="BG30" i="12" s="1"/>
  <c r="AJ30" i="12"/>
  <c r="AK30" i="12" s="1"/>
  <c r="AH30" i="12"/>
  <c r="AG30" i="12"/>
  <c r="AD30" i="12"/>
  <c r="P30" i="12"/>
  <c r="BL29" i="12"/>
  <c r="BM29" i="12" s="1"/>
  <c r="BJ29" i="12"/>
  <c r="BK29" i="12" s="1"/>
  <c r="BI29" i="12"/>
  <c r="BF29" i="12"/>
  <c r="AR29" i="12"/>
  <c r="BG29" i="12" s="1"/>
  <c r="AJ29" i="12"/>
  <c r="AK29" i="12" s="1"/>
  <c r="AH29" i="12"/>
  <c r="AG29" i="12"/>
  <c r="AD29" i="12"/>
  <c r="P29" i="12"/>
  <c r="BL28" i="12"/>
  <c r="BM28" i="12" s="1"/>
  <c r="BJ28" i="12"/>
  <c r="BK28" i="12" s="1"/>
  <c r="BI28" i="12"/>
  <c r="BF28" i="12"/>
  <c r="AR28" i="12"/>
  <c r="BG28" i="12" s="1"/>
  <c r="AJ28" i="12"/>
  <c r="AK28" i="12" s="1"/>
  <c r="AH28" i="12"/>
  <c r="AG28" i="12"/>
  <c r="AD28" i="12"/>
  <c r="P28" i="12"/>
  <c r="BJ27" i="12"/>
  <c r="BK27" i="12" s="1"/>
  <c r="BI27" i="12"/>
  <c r="BF27" i="12"/>
  <c r="AR27" i="12"/>
  <c r="BG27" i="12" s="1"/>
  <c r="AJ27" i="12"/>
  <c r="BT27" i="12" s="1"/>
  <c r="AH27" i="12"/>
  <c r="AG27" i="12"/>
  <c r="AD27" i="12"/>
  <c r="P27" i="12"/>
  <c r="BL26" i="12"/>
  <c r="BM26" i="12" s="1"/>
  <c r="BJ26" i="12"/>
  <c r="BK26" i="12" s="1"/>
  <c r="BI26" i="12"/>
  <c r="BF26" i="12"/>
  <c r="AR26" i="12"/>
  <c r="AJ26" i="12"/>
  <c r="AH26" i="12"/>
  <c r="AI26" i="12" s="1"/>
  <c r="AG26" i="12"/>
  <c r="AD26" i="12"/>
  <c r="P26" i="12"/>
  <c r="AE26" i="12" s="1"/>
  <c r="BL25" i="12"/>
  <c r="BM25" i="12" s="1"/>
  <c r="BJ25" i="12"/>
  <c r="BK25" i="12" s="1"/>
  <c r="BI25" i="12"/>
  <c r="BF25" i="12"/>
  <c r="AR25" i="12"/>
  <c r="BG25" i="12" s="1"/>
  <c r="AJ25" i="12"/>
  <c r="AK25" i="12" s="1"/>
  <c r="AH25" i="12"/>
  <c r="AG25" i="12"/>
  <c r="AD25" i="12"/>
  <c r="P25" i="12"/>
  <c r="BL24" i="12"/>
  <c r="BM24" i="12" s="1"/>
  <c r="BJ24" i="12"/>
  <c r="BK24" i="12" s="1"/>
  <c r="BI24" i="12"/>
  <c r="BF24" i="12"/>
  <c r="AR24" i="12"/>
  <c r="BG24" i="12" s="1"/>
  <c r="AJ24" i="12"/>
  <c r="AK24" i="12" s="1"/>
  <c r="AH24" i="12"/>
  <c r="AG24" i="12"/>
  <c r="AD24" i="12"/>
  <c r="P24" i="12"/>
  <c r="AE24" i="12" s="1"/>
  <c r="BL23" i="12"/>
  <c r="BM23" i="12" s="1"/>
  <c r="BJ23" i="12"/>
  <c r="BK23" i="12" s="1"/>
  <c r="BI23" i="12"/>
  <c r="BF23" i="12"/>
  <c r="AR23" i="12"/>
  <c r="BG23" i="12" s="1"/>
  <c r="AJ23" i="12"/>
  <c r="AK23" i="12" s="1"/>
  <c r="AH23" i="12"/>
  <c r="AI23" i="12" s="1"/>
  <c r="AG23" i="12"/>
  <c r="AD23" i="12"/>
  <c r="P23" i="12"/>
  <c r="AR22" i="12"/>
  <c r="AJ22" i="12"/>
  <c r="AK22" i="12" s="1"/>
  <c r="BU22" i="12" s="1"/>
  <c r="AH22" i="12"/>
  <c r="AI22" i="12" s="1"/>
  <c r="BR22" i="12" s="1"/>
  <c r="AG22" i="12"/>
  <c r="BP22" i="12" s="1"/>
  <c r="AD22" i="12"/>
  <c r="P22" i="12"/>
  <c r="AE22" i="12" s="1"/>
  <c r="BN22" i="12" s="1"/>
  <c r="BL21" i="12"/>
  <c r="BM21" i="12" s="1"/>
  <c r="BJ21" i="12"/>
  <c r="BK21" i="12" s="1"/>
  <c r="BI21" i="12"/>
  <c r="BF21" i="12"/>
  <c r="AR21" i="12"/>
  <c r="BH21" i="12" s="1"/>
  <c r="AJ21" i="12"/>
  <c r="AK21" i="12" s="1"/>
  <c r="AH21" i="12"/>
  <c r="AI21" i="12" s="1"/>
  <c r="AG21" i="12"/>
  <c r="AD21" i="12"/>
  <c r="P21" i="12"/>
  <c r="AE21" i="12" s="1"/>
  <c r="BL20" i="12"/>
  <c r="BM20" i="12" s="1"/>
  <c r="BJ20" i="12"/>
  <c r="BK20" i="12" s="1"/>
  <c r="BI20" i="12"/>
  <c r="BF20" i="12"/>
  <c r="AR20" i="12"/>
  <c r="AJ20" i="12"/>
  <c r="AH20" i="12"/>
  <c r="AI20" i="12" s="1"/>
  <c r="AG20" i="12"/>
  <c r="AD20" i="12"/>
  <c r="P20" i="12"/>
  <c r="BL19" i="12"/>
  <c r="BM19" i="12" s="1"/>
  <c r="BJ19" i="12"/>
  <c r="BK19" i="12" s="1"/>
  <c r="BI19" i="12"/>
  <c r="BF19" i="12"/>
  <c r="AR19" i="12"/>
  <c r="AJ19" i="12"/>
  <c r="AH19" i="12"/>
  <c r="AI19" i="12" s="1"/>
  <c r="AG19" i="12"/>
  <c r="AD19" i="12"/>
  <c r="P19" i="12"/>
  <c r="AF19" i="12" s="1"/>
  <c r="BL18" i="12"/>
  <c r="BM18" i="12" s="1"/>
  <c r="BJ18" i="12"/>
  <c r="BK18" i="12" s="1"/>
  <c r="BI18" i="12"/>
  <c r="BF18" i="12"/>
  <c r="AR18" i="12"/>
  <c r="AJ18" i="12"/>
  <c r="AH18" i="12"/>
  <c r="AI18" i="12" s="1"/>
  <c r="AG18" i="12"/>
  <c r="AD18" i="12"/>
  <c r="P18" i="12"/>
  <c r="BL17" i="12"/>
  <c r="BM17" i="12" s="1"/>
  <c r="BJ17" i="12"/>
  <c r="BK17" i="12" s="1"/>
  <c r="BI17" i="12"/>
  <c r="BF17" i="12"/>
  <c r="AR17" i="12"/>
  <c r="BH17" i="12" s="1"/>
  <c r="AJ17" i="12"/>
  <c r="AH17" i="12"/>
  <c r="AI17" i="12" s="1"/>
  <c r="AG17" i="12"/>
  <c r="AD17" i="12"/>
  <c r="P17" i="12"/>
  <c r="AE17" i="12" s="1"/>
  <c r="BL16" i="12"/>
  <c r="BM16" i="12" s="1"/>
  <c r="BJ16" i="12"/>
  <c r="BK16" i="12" s="1"/>
  <c r="BI16" i="12"/>
  <c r="BF16" i="12"/>
  <c r="AR16" i="12"/>
  <c r="AJ16" i="12"/>
  <c r="AH16" i="12"/>
  <c r="AI16" i="12" s="1"/>
  <c r="AG16" i="12"/>
  <c r="AD16" i="12"/>
  <c r="P16" i="12"/>
  <c r="AE16" i="12" s="1"/>
  <c r="BL15" i="12"/>
  <c r="BM15" i="12" s="1"/>
  <c r="BJ15" i="12"/>
  <c r="BK15" i="12" s="1"/>
  <c r="BI15" i="12"/>
  <c r="BF15" i="12"/>
  <c r="AR15" i="12"/>
  <c r="BG15" i="12" s="1"/>
  <c r="AJ15" i="12"/>
  <c r="AH15" i="12"/>
  <c r="AI15" i="12" s="1"/>
  <c r="AG15" i="12"/>
  <c r="AD15" i="12"/>
  <c r="P15" i="12"/>
  <c r="AE15" i="12" s="1"/>
  <c r="BL14" i="12"/>
  <c r="BM14" i="12" s="1"/>
  <c r="BJ14" i="12"/>
  <c r="BK14" i="12" s="1"/>
  <c r="BI14" i="12"/>
  <c r="BF14" i="12"/>
  <c r="AR14" i="12"/>
  <c r="AJ14" i="12"/>
  <c r="AH14" i="12"/>
  <c r="AI14" i="12" s="1"/>
  <c r="AG14" i="12"/>
  <c r="AD14" i="12"/>
  <c r="P14" i="12"/>
  <c r="BL13" i="12"/>
  <c r="BM13" i="12" s="1"/>
  <c r="BJ13" i="12"/>
  <c r="BK13" i="12" s="1"/>
  <c r="BI13" i="12"/>
  <c r="BF13" i="12"/>
  <c r="AR13" i="12"/>
  <c r="BH13" i="12" s="1"/>
  <c r="AJ13" i="12"/>
  <c r="AH13" i="12"/>
  <c r="AI13" i="12" s="1"/>
  <c r="AG13" i="12"/>
  <c r="AD13" i="12"/>
  <c r="P13" i="12"/>
  <c r="AE13" i="12" s="1"/>
  <c r="BL12" i="12"/>
  <c r="BM12" i="12" s="1"/>
  <c r="BJ12" i="12"/>
  <c r="BK12" i="12" s="1"/>
  <c r="BI12" i="12"/>
  <c r="BF12" i="12"/>
  <c r="AR12" i="12"/>
  <c r="AJ12" i="12"/>
  <c r="AH12" i="12"/>
  <c r="AI12" i="12" s="1"/>
  <c r="AG12" i="12"/>
  <c r="AD12" i="12"/>
  <c r="P12" i="12"/>
  <c r="AE12" i="12" s="1"/>
  <c r="BL11" i="12"/>
  <c r="BM11" i="12" s="1"/>
  <c r="BJ11" i="12"/>
  <c r="BK11" i="12" s="1"/>
  <c r="BI11" i="12"/>
  <c r="BF11" i="12"/>
  <c r="AR11" i="12"/>
  <c r="BG11" i="12" s="1"/>
  <c r="AJ11" i="12"/>
  <c r="AH11" i="12"/>
  <c r="AI11" i="12" s="1"/>
  <c r="AG11" i="12"/>
  <c r="AD11" i="12"/>
  <c r="P11" i="12"/>
  <c r="AE11" i="12" s="1"/>
  <c r="BL10" i="12"/>
  <c r="BM10" i="12" s="1"/>
  <c r="BJ10" i="12"/>
  <c r="BK10" i="12" s="1"/>
  <c r="BI10" i="12"/>
  <c r="BF10" i="12"/>
  <c r="AR10" i="12"/>
  <c r="AJ10" i="12"/>
  <c r="AH10" i="12"/>
  <c r="AI10" i="12" s="1"/>
  <c r="AG10" i="12"/>
  <c r="AD10" i="12"/>
  <c r="P10" i="12"/>
  <c r="BL9" i="12"/>
  <c r="BM9" i="12" s="1"/>
  <c r="BJ9" i="12"/>
  <c r="BK9" i="12" s="1"/>
  <c r="BI9" i="12"/>
  <c r="BF9" i="12"/>
  <c r="AR9" i="12"/>
  <c r="AJ9" i="12"/>
  <c r="AH9" i="12"/>
  <c r="AI9" i="12" s="1"/>
  <c r="AG9" i="12"/>
  <c r="AD9" i="12"/>
  <c r="P9" i="12"/>
  <c r="AE9" i="12" s="1"/>
  <c r="BL8" i="12"/>
  <c r="BM8" i="12" s="1"/>
  <c r="BJ8" i="12"/>
  <c r="BK8" i="12" s="1"/>
  <c r="BI8" i="12"/>
  <c r="BF8" i="12"/>
  <c r="AR8" i="12"/>
  <c r="BG8" i="12" s="1"/>
  <c r="AJ8" i="12"/>
  <c r="AH8" i="12"/>
  <c r="AI8" i="12" s="1"/>
  <c r="AG8" i="12"/>
  <c r="AD8" i="12"/>
  <c r="P8" i="12"/>
  <c r="AE8" i="12" s="1"/>
  <c r="BL7" i="12"/>
  <c r="BM7" i="12" s="1"/>
  <c r="BJ7" i="12"/>
  <c r="BK7" i="12" s="1"/>
  <c r="BI7" i="12"/>
  <c r="BF7" i="12"/>
  <c r="AR7" i="12"/>
  <c r="BG7" i="12" s="1"/>
  <c r="AJ7" i="12"/>
  <c r="AH7" i="12"/>
  <c r="AI7" i="12" s="1"/>
  <c r="AG7" i="12"/>
  <c r="AD7" i="12"/>
  <c r="P7" i="12"/>
  <c r="AE7" i="12" s="1"/>
  <c r="BL6" i="12"/>
  <c r="BM6" i="12" s="1"/>
  <c r="BJ6" i="12"/>
  <c r="BK6" i="12" s="1"/>
  <c r="BI6" i="12"/>
  <c r="BF6" i="12"/>
  <c r="AR6" i="12"/>
  <c r="AJ6" i="12"/>
  <c r="AH6" i="12"/>
  <c r="AG6" i="12"/>
  <c r="AD6" i="12"/>
  <c r="P6" i="12"/>
  <c r="BL5" i="12"/>
  <c r="BM5" i="12" s="1"/>
  <c r="BJ5" i="12"/>
  <c r="BK5" i="12" s="1"/>
  <c r="BI5" i="12"/>
  <c r="BF5" i="12"/>
  <c r="AR5" i="12"/>
  <c r="BG5" i="12" s="1"/>
  <c r="AJ5" i="12"/>
  <c r="AK5" i="12" s="1"/>
  <c r="AH5" i="12"/>
  <c r="AG5" i="12"/>
  <c r="AD5" i="12"/>
  <c r="P5" i="12"/>
  <c r="AE5" i="12" s="1"/>
  <c r="BL4" i="12"/>
  <c r="BM4" i="12" s="1"/>
  <c r="BJ4" i="12"/>
  <c r="BK4" i="12" s="1"/>
  <c r="BI4" i="12"/>
  <c r="BF4" i="12"/>
  <c r="AR4" i="12"/>
  <c r="BG4" i="12" s="1"/>
  <c r="AJ4" i="12"/>
  <c r="AH4" i="12"/>
  <c r="AI4" i="12" s="1"/>
  <c r="AG4" i="12"/>
  <c r="AD4" i="12"/>
  <c r="P4" i="12"/>
  <c r="AE4" i="12" s="1"/>
  <c r="BL3" i="12"/>
  <c r="BM3" i="12" s="1"/>
  <c r="BJ3" i="12"/>
  <c r="BK3" i="12" s="1"/>
  <c r="BI3" i="12"/>
  <c r="BF3" i="12"/>
  <c r="AR3" i="12"/>
  <c r="BH3" i="12" s="1"/>
  <c r="AJ3" i="12"/>
  <c r="AH3" i="12"/>
  <c r="AI3" i="12" s="1"/>
  <c r="AG3" i="12"/>
  <c r="AD3" i="12"/>
  <c r="P3" i="12"/>
  <c r="AE3" i="12" s="1"/>
  <c r="CE3" i="12"/>
  <c r="CE4" i="12"/>
  <c r="CE5" i="12"/>
  <c r="CE6" i="12"/>
  <c r="CE7" i="12"/>
  <c r="CE8" i="12"/>
  <c r="CE9" i="12"/>
  <c r="CE10" i="12"/>
  <c r="CE11" i="12"/>
  <c r="CE12" i="12"/>
  <c r="CE13" i="12"/>
  <c r="CE14" i="12"/>
  <c r="CE15" i="12"/>
  <c r="CE16" i="12"/>
  <c r="CE17" i="12"/>
  <c r="CE18" i="12"/>
  <c r="CE19" i="12"/>
  <c r="CE20" i="12"/>
  <c r="CE21" i="12"/>
  <c r="CE22" i="12"/>
  <c r="CE23" i="12"/>
  <c r="CE24" i="12"/>
  <c r="CE25" i="12"/>
  <c r="CE26" i="12"/>
  <c r="CE27" i="12"/>
  <c r="CE28" i="12"/>
  <c r="CE29" i="12"/>
  <c r="CE30" i="12"/>
  <c r="CE31" i="12"/>
  <c r="CE32" i="12"/>
  <c r="CE33" i="12"/>
  <c r="CE34" i="12"/>
  <c r="CE35" i="12"/>
  <c r="CE36" i="12"/>
  <c r="CE37" i="12"/>
  <c r="CE38" i="12"/>
  <c r="BT47" i="12" l="1"/>
  <c r="BH75" i="12"/>
  <c r="BQ78" i="12"/>
  <c r="AF82" i="12"/>
  <c r="BP56" i="12"/>
  <c r="BP76" i="12"/>
  <c r="BT91" i="12"/>
  <c r="BP40" i="12"/>
  <c r="AF6" i="12"/>
  <c r="BT12" i="12"/>
  <c r="BP47" i="12"/>
  <c r="BT54" i="12"/>
  <c r="BR63" i="12"/>
  <c r="AF79" i="12"/>
  <c r="BP85" i="12"/>
  <c r="BP62" i="12"/>
  <c r="BH16" i="12"/>
  <c r="BH20" i="12"/>
  <c r="AF33" i="12"/>
  <c r="AF38" i="12"/>
  <c r="BH40" i="12"/>
  <c r="BT53" i="12"/>
  <c r="BQ70" i="12"/>
  <c r="BQ82" i="12"/>
  <c r="AF91" i="12"/>
  <c r="BP94" i="12"/>
  <c r="BQ83" i="12"/>
  <c r="AF95" i="12"/>
  <c r="AF40" i="12"/>
  <c r="BR55" i="12"/>
  <c r="BT58" i="12"/>
  <c r="AF62" i="12"/>
  <c r="BT62" i="12"/>
  <c r="BH82" i="12"/>
  <c r="AF84" i="12"/>
  <c r="AF92" i="12"/>
  <c r="BS56" i="12"/>
  <c r="AF57" i="12"/>
  <c r="BH71" i="12"/>
  <c r="BO71" i="12" s="1"/>
  <c r="BP72" i="12"/>
  <c r="BH83" i="12"/>
  <c r="BU59" i="12"/>
  <c r="BP10" i="12"/>
  <c r="BQ56" i="12"/>
  <c r="BN76" i="12"/>
  <c r="BT13" i="12"/>
  <c r="BN53" i="12"/>
  <c r="BO57" i="12"/>
  <c r="BH66" i="12"/>
  <c r="AF20" i="12"/>
  <c r="BO20" i="12" s="1"/>
  <c r="BQ38" i="12"/>
  <c r="BO40" i="12"/>
  <c r="AF44" i="12"/>
  <c r="BO44" i="12" s="1"/>
  <c r="BT51" i="12"/>
  <c r="BT59" i="12"/>
  <c r="BN60" i="12"/>
  <c r="BP64" i="12"/>
  <c r="BQ68" i="12"/>
  <c r="AF71" i="12"/>
  <c r="AF76" i="12"/>
  <c r="AF85" i="12"/>
  <c r="BO85" i="12" s="1"/>
  <c r="BH90" i="12"/>
  <c r="BQ64" i="12"/>
  <c r="BQ44" i="12"/>
  <c r="BQ66" i="12"/>
  <c r="AF75" i="12"/>
  <c r="BO75" i="12" s="1"/>
  <c r="AK91" i="12"/>
  <c r="BU91" i="12" s="1"/>
  <c r="BH19" i="12"/>
  <c r="BO19" i="12" s="1"/>
  <c r="BP31" i="12"/>
  <c r="AF37" i="12"/>
  <c r="BP42" i="12"/>
  <c r="BH61" i="12"/>
  <c r="BO61" i="12" s="1"/>
  <c r="AF67" i="12"/>
  <c r="AF70" i="12"/>
  <c r="BO70" i="12" s="1"/>
  <c r="AF77" i="12"/>
  <c r="BO77" i="12" s="1"/>
  <c r="BQ85" i="12"/>
  <c r="AF90" i="12"/>
  <c r="BO90" i="12" s="1"/>
  <c r="BH91" i="12"/>
  <c r="BO91" i="12" s="1"/>
  <c r="BP92" i="12"/>
  <c r="BT92" i="12"/>
  <c r="BP50" i="12"/>
  <c r="BU58" i="12"/>
  <c r="BT42" i="12"/>
  <c r="BP45" i="12"/>
  <c r="BP55" i="12"/>
  <c r="BN61" i="12"/>
  <c r="BG44" i="12"/>
  <c r="BN44" i="12" s="1"/>
  <c r="AF49" i="12"/>
  <c r="BT55" i="12"/>
  <c r="BH60" i="12"/>
  <c r="BN64" i="12"/>
  <c r="BG71" i="12"/>
  <c r="BN71" i="12" s="1"/>
  <c r="BO79" i="12"/>
  <c r="BT95" i="12"/>
  <c r="BN75" i="12"/>
  <c r="BT9" i="12"/>
  <c r="BH49" i="12"/>
  <c r="BH53" i="12"/>
  <c r="BO53" i="12" s="1"/>
  <c r="BP77" i="12"/>
  <c r="BT45" i="12"/>
  <c r="BP49" i="12"/>
  <c r="BP53" i="12"/>
  <c r="BP57" i="12"/>
  <c r="BN58" i="12"/>
  <c r="BP61" i="12"/>
  <c r="BN66" i="12"/>
  <c r="BP66" i="12"/>
  <c r="BP68" i="12"/>
  <c r="BT78" i="12"/>
  <c r="BO82" i="12"/>
  <c r="BQ84" i="12"/>
  <c r="BS89" i="12"/>
  <c r="BP91" i="12"/>
  <c r="BH92" i="12"/>
  <c r="AF94" i="12"/>
  <c r="AK95" i="12"/>
  <c r="BU95" i="12" s="1"/>
  <c r="BS64" i="12"/>
  <c r="BO83" i="12"/>
  <c r="AF54" i="12"/>
  <c r="BS69" i="12"/>
  <c r="BP75" i="12"/>
  <c r="AE80" i="12"/>
  <c r="BQ40" i="12"/>
  <c r="BP46" i="12"/>
  <c r="BT50" i="12"/>
  <c r="BH15" i="12"/>
  <c r="BH43" i="12"/>
  <c r="BO43" i="12" s="1"/>
  <c r="BQ53" i="12"/>
  <c r="BT63" i="12"/>
  <c r="BH67" i="12"/>
  <c r="BU79" i="12"/>
  <c r="BU85" i="12"/>
  <c r="BP89" i="12"/>
  <c r="AF93" i="12"/>
  <c r="BU63" i="12"/>
  <c r="BU78" i="12"/>
  <c r="BR89" i="12"/>
  <c r="BQ72" i="12"/>
  <c r="BR81" i="12"/>
  <c r="AK82" i="12"/>
  <c r="BU82" i="12" s="1"/>
  <c r="BQ89" i="12"/>
  <c r="BT94" i="12"/>
  <c r="AF46" i="12"/>
  <c r="AE85" i="12"/>
  <c r="BG90" i="12"/>
  <c r="AE91" i="12"/>
  <c r="BG91" i="12"/>
  <c r="BG92" i="12"/>
  <c r="BN92" i="12" s="1"/>
  <c r="BP93" i="12"/>
  <c r="BH95" i="12"/>
  <c r="BO95" i="12" s="1"/>
  <c r="AF60" i="12"/>
  <c r="BO60" i="12" s="1"/>
  <c r="AK77" i="12"/>
  <c r="BU77" i="12" s="1"/>
  <c r="AE79" i="12"/>
  <c r="BG79" i="12"/>
  <c r="BP80" i="12"/>
  <c r="BG83" i="12"/>
  <c r="AE84" i="12"/>
  <c r="BN84" i="12" s="1"/>
  <c r="BH84" i="12"/>
  <c r="BO84" i="12" s="1"/>
  <c r="BG85" i="12"/>
  <c r="BQ93" i="12"/>
  <c r="AE95" i="12"/>
  <c r="BN95" i="12" s="1"/>
  <c r="AI70" i="12"/>
  <c r="BS70" i="12" s="1"/>
  <c r="AF48" i="12"/>
  <c r="BP54" i="12"/>
  <c r="AE65" i="12"/>
  <c r="BN65" i="12" s="1"/>
  <c r="AF66" i="12"/>
  <c r="BO66" i="12" s="1"/>
  <c r="BT68" i="12"/>
  <c r="BT76" i="12"/>
  <c r="BP25" i="12"/>
  <c r="BH26" i="12"/>
  <c r="BQ27" i="12"/>
  <c r="AF29" i="12"/>
  <c r="BT43" i="12"/>
  <c r="AF45" i="12"/>
  <c r="BQ49" i="12"/>
  <c r="AF56" i="12"/>
  <c r="BH56" i="12"/>
  <c r="BG57" i="12"/>
  <c r="BP59" i="12"/>
  <c r="BP60" i="12"/>
  <c r="BT61" i="12"/>
  <c r="BS63" i="12"/>
  <c r="BT69" i="12"/>
  <c r="BT71" i="12"/>
  <c r="BQ75" i="12"/>
  <c r="BQ80" i="12"/>
  <c r="AE82" i="12"/>
  <c r="BG82" i="12"/>
  <c r="AE83" i="12"/>
  <c r="AI93" i="12"/>
  <c r="BR93" i="12" s="1"/>
  <c r="BH94" i="12"/>
  <c r="BT57" i="12"/>
  <c r="AI44" i="12"/>
  <c r="BR44" i="12" s="1"/>
  <c r="BN56" i="12"/>
  <c r="AF64" i="12"/>
  <c r="BO64" i="12" s="1"/>
  <c r="AI68" i="12"/>
  <c r="BR68" i="12" s="1"/>
  <c r="BP71" i="12"/>
  <c r="AI72" i="12"/>
  <c r="BR72" i="12" s="1"/>
  <c r="BT26" i="12"/>
  <c r="BT44" i="12"/>
  <c r="AF58" i="12"/>
  <c r="BP69" i="12"/>
  <c r="BP24" i="12"/>
  <c r="BQ28" i="12"/>
  <c r="AF42" i="12"/>
  <c r="BO42" i="12" s="1"/>
  <c r="BT46" i="12"/>
  <c r="AF47" i="12"/>
  <c r="BQ48" i="12"/>
  <c r="BP51" i="12"/>
  <c r="BQ52" i="12"/>
  <c r="AK53" i="12"/>
  <c r="BU53" i="12" s="1"/>
  <c r="AE57" i="12"/>
  <c r="BP58" i="12"/>
  <c r="BQ59" i="12"/>
  <c r="BQ60" i="12"/>
  <c r="BQ61" i="12"/>
  <c r="BP63" i="12"/>
  <c r="BM67" i="12"/>
  <c r="BU67" i="12" s="1"/>
  <c r="BN70" i="12"/>
  <c r="BP74" i="12"/>
  <c r="BH76" i="12"/>
  <c r="BP79" i="12"/>
  <c r="AI80" i="12"/>
  <c r="BR80" i="12" s="1"/>
  <c r="BH81" i="12"/>
  <c r="BR84" i="12"/>
  <c r="BP90" i="12"/>
  <c r="AI92" i="12"/>
  <c r="BS92" i="12" s="1"/>
  <c r="BT93" i="12"/>
  <c r="BP95" i="12"/>
  <c r="BU55" i="12"/>
  <c r="BP35" i="12"/>
  <c r="BP43" i="12"/>
  <c r="BH45" i="12"/>
  <c r="BP67" i="12"/>
  <c r="BU5" i="12"/>
  <c r="BP6" i="12"/>
  <c r="AF30" i="12"/>
  <c r="BH35" i="12"/>
  <c r="BH46" i="12"/>
  <c r="BS48" i="12"/>
  <c r="BH50" i="12"/>
  <c r="BO50" i="12" s="1"/>
  <c r="BR51" i="12"/>
  <c r="BS51" i="12"/>
  <c r="BS55" i="12"/>
  <c r="AI59" i="12"/>
  <c r="BR59" i="12" s="1"/>
  <c r="BT66" i="12"/>
  <c r="AF72" i="12"/>
  <c r="BG77" i="12"/>
  <c r="BN77" i="12" s="1"/>
  <c r="BT79" i="12"/>
  <c r="BT80" i="12"/>
  <c r="AF81" i="12"/>
  <c r="BR83" i="12"/>
  <c r="AI85" i="12"/>
  <c r="BT85" i="12"/>
  <c r="BM92" i="12"/>
  <c r="BU92" i="12" s="1"/>
  <c r="BH93" i="12"/>
  <c r="BS45" i="12"/>
  <c r="BR45" i="12"/>
  <c r="BR42" i="12"/>
  <c r="BS42" i="12"/>
  <c r="BS47" i="12"/>
  <c r="BR47" i="12"/>
  <c r="BS49" i="12"/>
  <c r="BR49" i="12"/>
  <c r="BS75" i="12"/>
  <c r="BR75" i="12"/>
  <c r="BS43" i="12"/>
  <c r="BR43" i="12"/>
  <c r="BR46" i="12"/>
  <c r="BS46" i="12"/>
  <c r="BS40" i="12"/>
  <c r="BR40" i="12"/>
  <c r="BN45" i="12"/>
  <c r="BO47" i="12"/>
  <c r="BR69" i="12"/>
  <c r="BU69" i="12"/>
  <c r="BQ47" i="12"/>
  <c r="BT48" i="12"/>
  <c r="BT49" i="12"/>
  <c r="AK49" i="12"/>
  <c r="BU49" i="12" s="1"/>
  <c r="BQ50" i="12"/>
  <c r="BH55" i="12"/>
  <c r="BQ57" i="12"/>
  <c r="BH63" i="12"/>
  <c r="BG63" i="12"/>
  <c r="AF68" i="12"/>
  <c r="BO68" i="12" s="1"/>
  <c r="AE68" i="12"/>
  <c r="BN68" i="12" s="1"/>
  <c r="BH69" i="12"/>
  <c r="BG69" i="12"/>
  <c r="BQ71" i="12"/>
  <c r="BS76" i="12"/>
  <c r="BR76" i="12"/>
  <c r="BT90" i="12"/>
  <c r="AK90" i="12"/>
  <c r="BU90" i="12" s="1"/>
  <c r="BQ43" i="12"/>
  <c r="BN4" i="12"/>
  <c r="AF32" i="12"/>
  <c r="AI38" i="12"/>
  <c r="AK40" i="12"/>
  <c r="BU40" i="12" s="1"/>
  <c r="AK42" i="12"/>
  <c r="BU42" i="12" s="1"/>
  <c r="AK46" i="12"/>
  <c r="BU46" i="12" s="1"/>
  <c r="BP48" i="12"/>
  <c r="AK51" i="12"/>
  <c r="BU51" i="12" s="1"/>
  <c r="AF55" i="12"/>
  <c r="AE55" i="12"/>
  <c r="BT56" i="12"/>
  <c r="AK56" i="12"/>
  <c r="BU56" i="12" s="1"/>
  <c r="BH58" i="12"/>
  <c r="AF63" i="12"/>
  <c r="AE63" i="12"/>
  <c r="BN63" i="12" s="1"/>
  <c r="BT64" i="12"/>
  <c r="AK64" i="12"/>
  <c r="BU64" i="12" s="1"/>
  <c r="BR67" i="12"/>
  <c r="BS67" i="12"/>
  <c r="AF69" i="12"/>
  <c r="AE69" i="12"/>
  <c r="BT70" i="12"/>
  <c r="AK70" i="12"/>
  <c r="BU70" i="12" s="1"/>
  <c r="BM72" i="12"/>
  <c r="BU72" i="12" s="1"/>
  <c r="BQ74" i="12"/>
  <c r="BT81" i="12"/>
  <c r="AK81" i="12"/>
  <c r="BU81" i="12" s="1"/>
  <c r="BS81" i="12"/>
  <c r="AF89" i="12"/>
  <c r="BO89" i="12" s="1"/>
  <c r="BS94" i="12"/>
  <c r="BR94" i="12"/>
  <c r="BH12" i="12"/>
  <c r="BT38" i="12"/>
  <c r="BN49" i="12"/>
  <c r="BH51" i="12"/>
  <c r="BO51" i="12" s="1"/>
  <c r="BR54" i="12"/>
  <c r="BS54" i="12"/>
  <c r="BR62" i="12"/>
  <c r="BS62" i="12"/>
  <c r="BH72" i="12"/>
  <c r="BO72" i="12" s="1"/>
  <c r="BH38" i="12"/>
  <c r="BO38" i="12" s="1"/>
  <c r="BG40" i="12"/>
  <c r="BN40" i="12" s="1"/>
  <c r="BG42" i="12"/>
  <c r="BN42" i="12" s="1"/>
  <c r="BM43" i="12"/>
  <c r="BU43" i="12" s="1"/>
  <c r="BS44" i="12"/>
  <c r="BQ45" i="12"/>
  <c r="BG46" i="12"/>
  <c r="BN46" i="12" s="1"/>
  <c r="BM47" i="12"/>
  <c r="BU47" i="12" s="1"/>
  <c r="AE51" i="12"/>
  <c r="BG51" i="12"/>
  <c r="AK52" i="12"/>
  <c r="BU52" i="12" s="1"/>
  <c r="BM54" i="12"/>
  <c r="BU54" i="12" s="1"/>
  <c r="BQ55" i="12"/>
  <c r="BR56" i="12"/>
  <c r="BH59" i="12"/>
  <c r="BG59" i="12"/>
  <c r="AI60" i="12"/>
  <c r="BM62" i="12"/>
  <c r="BU62" i="12" s="1"/>
  <c r="BQ63" i="12"/>
  <c r="BR64" i="12"/>
  <c r="BQ69" i="12"/>
  <c r="BG72" i="12"/>
  <c r="BN72" i="12" s="1"/>
  <c r="AK74" i="12"/>
  <c r="BU74" i="12" s="1"/>
  <c r="BR74" i="12"/>
  <c r="BS50" i="12"/>
  <c r="BR50" i="12"/>
  <c r="BS78" i="12"/>
  <c r="BR78" i="12"/>
  <c r="BT16" i="12"/>
  <c r="BP20" i="12"/>
  <c r="BG21" i="12"/>
  <c r="BN21" i="12" s="1"/>
  <c r="BP29" i="12"/>
  <c r="AE43" i="12"/>
  <c r="AK44" i="12"/>
  <c r="BU44" i="12" s="1"/>
  <c r="AE47" i="12"/>
  <c r="BS53" i="12"/>
  <c r="BR53" i="12"/>
  <c r="BH54" i="12"/>
  <c r="BO54" i="12" s="1"/>
  <c r="AF59" i="12"/>
  <c r="AE59" i="12"/>
  <c r="BT60" i="12"/>
  <c r="AK60" i="12"/>
  <c r="BU60" i="12" s="1"/>
  <c r="BH62" i="12"/>
  <c r="BH74" i="12"/>
  <c r="BG74" i="12"/>
  <c r="BQ76" i="12"/>
  <c r="BH80" i="12"/>
  <c r="BO80" i="12" s="1"/>
  <c r="BG80" i="12"/>
  <c r="BP84" i="12"/>
  <c r="BS57" i="12"/>
  <c r="BR57" i="12"/>
  <c r="BS71" i="12"/>
  <c r="BR71" i="12"/>
  <c r="BS79" i="12"/>
  <c r="BR79" i="12"/>
  <c r="BQ29" i="12"/>
  <c r="BQ42" i="12"/>
  <c r="BG43" i="12"/>
  <c r="BQ46" i="12"/>
  <c r="BG47" i="12"/>
  <c r="BH48" i="12"/>
  <c r="BG48" i="12"/>
  <c r="BN48" i="12" s="1"/>
  <c r="BR48" i="12"/>
  <c r="BR58" i="12"/>
  <c r="BS58" i="12"/>
  <c r="BS66" i="12"/>
  <c r="BR66" i="12"/>
  <c r="AE67" i="12"/>
  <c r="BG67" i="12"/>
  <c r="AK68" i="12"/>
  <c r="BU68" i="12" s="1"/>
  <c r="AF74" i="12"/>
  <c r="AE74" i="12"/>
  <c r="BT75" i="12"/>
  <c r="AK75" i="12"/>
  <c r="BU75" i="12" s="1"/>
  <c r="BP83" i="12"/>
  <c r="BS85" i="12"/>
  <c r="BS91" i="12"/>
  <c r="BR91" i="12"/>
  <c r="BR77" i="12"/>
  <c r="BS77" i="12"/>
  <c r="BH8" i="12"/>
  <c r="BT20" i="12"/>
  <c r="BQ25" i="12"/>
  <c r="BH28" i="12"/>
  <c r="AF31" i="12"/>
  <c r="BO31" i="12" s="1"/>
  <c r="BH32" i="12"/>
  <c r="BO32" i="12" s="1"/>
  <c r="BT33" i="12"/>
  <c r="BT34" i="12"/>
  <c r="BU37" i="12"/>
  <c r="BP38" i="12"/>
  <c r="AK45" i="12"/>
  <c r="BU45" i="12" s="1"/>
  <c r="BG54" i="12"/>
  <c r="BN54" i="12" s="1"/>
  <c r="BS61" i="12"/>
  <c r="BR61" i="12"/>
  <c r="BG62" i="12"/>
  <c r="BN62" i="12" s="1"/>
  <c r="BQ65" i="12"/>
  <c r="BS82" i="12"/>
  <c r="BR82" i="12"/>
  <c r="BS84" i="12"/>
  <c r="BS90" i="12"/>
  <c r="BR90" i="12"/>
  <c r="BS95" i="12"/>
  <c r="BR95" i="12"/>
  <c r="BQ81" i="12"/>
  <c r="BQ90" i="12"/>
  <c r="BQ94" i="12"/>
  <c r="AK80" i="12"/>
  <c r="BU80" i="12" s="1"/>
  <c r="AK93" i="12"/>
  <c r="BU93" i="12" s="1"/>
  <c r="BQ91" i="12"/>
  <c r="BQ95" i="12"/>
  <c r="AK94" i="12"/>
  <c r="BU94" i="12" s="1"/>
  <c r="BT65" i="12"/>
  <c r="BQ79" i="12"/>
  <c r="BG93" i="12"/>
  <c r="BN93" i="12" s="1"/>
  <c r="BQ51" i="12"/>
  <c r="BQ54" i="12"/>
  <c r="BQ58" i="12"/>
  <c r="BQ62" i="12"/>
  <c r="BQ67" i="12"/>
  <c r="BQ77" i="12"/>
  <c r="AE81" i="12"/>
  <c r="BN81" i="12" s="1"/>
  <c r="BT83" i="12"/>
  <c r="BT84" i="12"/>
  <c r="BR85" i="12"/>
  <c r="AE90" i="12"/>
  <c r="AE94" i="12"/>
  <c r="BN94" i="12" s="1"/>
  <c r="AK50" i="12"/>
  <c r="BU50" i="12" s="1"/>
  <c r="AK57" i="12"/>
  <c r="BU57" i="12" s="1"/>
  <c r="AK61" i="12"/>
  <c r="BU61" i="12" s="1"/>
  <c r="AK66" i="12"/>
  <c r="BU66" i="12" s="1"/>
  <c r="AK71" i="12"/>
  <c r="BU71" i="12" s="1"/>
  <c r="AK76" i="12"/>
  <c r="BU76" i="12" s="1"/>
  <c r="AF4" i="12"/>
  <c r="AF8" i="12"/>
  <c r="BN15" i="12"/>
  <c r="BH23" i="12"/>
  <c r="BG3" i="12"/>
  <c r="BH9" i="12"/>
  <c r="BN11" i="12"/>
  <c r="AF15" i="12"/>
  <c r="BO15" i="12" s="1"/>
  <c r="BT22" i="12"/>
  <c r="BQ24" i="12"/>
  <c r="BP27" i="12"/>
  <c r="BU29" i="12"/>
  <c r="BT30" i="12"/>
  <c r="BP33" i="12"/>
  <c r="BQ33" i="12"/>
  <c r="BP28" i="12"/>
  <c r="AF3" i="12"/>
  <c r="BO3" i="12" s="1"/>
  <c r="BH7" i="12"/>
  <c r="BR15" i="12"/>
  <c r="AI27" i="12"/>
  <c r="BS27" i="12" s="1"/>
  <c r="BH29" i="12"/>
  <c r="BO29" i="12" s="1"/>
  <c r="BP3" i="12"/>
  <c r="AF5" i="12"/>
  <c r="BT8" i="12"/>
  <c r="BR11" i="12"/>
  <c r="BU21" i="12"/>
  <c r="BP34" i="12"/>
  <c r="AE38" i="12"/>
  <c r="BN38" i="12" s="1"/>
  <c r="BN3" i="12"/>
  <c r="AF7" i="12"/>
  <c r="BQ30" i="12"/>
  <c r="BR3" i="12"/>
  <c r="BP5" i="12"/>
  <c r="BQ11" i="12"/>
  <c r="BP13" i="12"/>
  <c r="BG16" i="12"/>
  <c r="BN16" i="12" s="1"/>
  <c r="AE20" i="12"/>
  <c r="AE29" i="12"/>
  <c r="BN29" i="12" s="1"/>
  <c r="BS31" i="12"/>
  <c r="BQ34" i="12"/>
  <c r="AF35" i="12"/>
  <c r="BO35" i="12" s="1"/>
  <c r="BQ6" i="12"/>
  <c r="BQ5" i="12"/>
  <c r="BT5" i="12"/>
  <c r="BH11" i="12"/>
  <c r="BS11" i="12"/>
  <c r="BG12" i="12"/>
  <c r="BN12" i="12" s="1"/>
  <c r="AF16" i="12"/>
  <c r="BO16" i="12" s="1"/>
  <c r="BT17" i="12"/>
  <c r="BP18" i="12"/>
  <c r="AF24" i="12"/>
  <c r="BP26" i="12"/>
  <c r="BH27" i="12"/>
  <c r="BN7" i="12"/>
  <c r="BR19" i="12"/>
  <c r="BN24" i="12"/>
  <c r="BH24" i="12"/>
  <c r="AK27" i="12"/>
  <c r="BU27" i="12" s="1"/>
  <c r="AI34" i="12"/>
  <c r="BS34" i="12" s="1"/>
  <c r="AK38" i="12"/>
  <c r="BU38" i="12" s="1"/>
  <c r="BP7" i="12"/>
  <c r="BQ10" i="12"/>
  <c r="BP15" i="12"/>
  <c r="BQ18" i="12"/>
  <c r="AF22" i="12"/>
  <c r="BO22" i="12" s="1"/>
  <c r="BQ26" i="12"/>
  <c r="BP30" i="12"/>
  <c r="BP32" i="12"/>
  <c r="AI33" i="12"/>
  <c r="BR33" i="12" s="1"/>
  <c r="BS26" i="12"/>
  <c r="BQ19" i="12"/>
  <c r="AI25" i="12"/>
  <c r="BS25" i="12" s="1"/>
  <c r="AI28" i="12"/>
  <c r="BS28" i="12" s="1"/>
  <c r="AI29" i="12"/>
  <c r="AI30" i="12"/>
  <c r="BS30" i="12" s="1"/>
  <c r="AK33" i="12"/>
  <c r="BU33" i="12" s="1"/>
  <c r="BT4" i="12"/>
  <c r="AI6" i="12"/>
  <c r="AF11" i="12"/>
  <c r="BP14" i="12"/>
  <c r="BQ15" i="12"/>
  <c r="BG19" i="12"/>
  <c r="BS19" i="12"/>
  <c r="AI24" i="12"/>
  <c r="BT25" i="12"/>
  <c r="BT28" i="12"/>
  <c r="BQ35" i="12"/>
  <c r="BH37" i="12"/>
  <c r="BT21" i="12"/>
  <c r="BS18" i="12"/>
  <c r="AI5" i="12"/>
  <c r="BR7" i="12"/>
  <c r="AK4" i="12"/>
  <c r="BU4" i="12" s="1"/>
  <c r="BP9" i="12"/>
  <c r="BP11" i="12"/>
  <c r="BQ14" i="12"/>
  <c r="BS15" i="12"/>
  <c r="BP17" i="12"/>
  <c r="AE19" i="12"/>
  <c r="BP21" i="12"/>
  <c r="BQ23" i="12"/>
  <c r="AF26" i="12"/>
  <c r="AE31" i="12"/>
  <c r="AE33" i="12"/>
  <c r="BN33" i="12" s="1"/>
  <c r="BH33" i="12"/>
  <c r="BO33" i="12" s="1"/>
  <c r="AI35" i="12"/>
  <c r="BR35" i="12" s="1"/>
  <c r="BR13" i="12"/>
  <c r="BP23" i="12"/>
  <c r="AF12" i="12"/>
  <c r="BO12" i="12" s="1"/>
  <c r="BH5" i="12"/>
  <c r="BO5" i="12" s="1"/>
  <c r="BN8" i="12"/>
  <c r="BR9" i="12"/>
  <c r="BR17" i="12"/>
  <c r="AF18" i="12"/>
  <c r="BP19" i="12"/>
  <c r="BR21" i="12"/>
  <c r="BQ22" i="12"/>
  <c r="BP37" i="12"/>
  <c r="BS10" i="12"/>
  <c r="BS23" i="12"/>
  <c r="BR23" i="12"/>
  <c r="BU25" i="12"/>
  <c r="BS14" i="12"/>
  <c r="BQ4" i="12"/>
  <c r="BS8" i="12"/>
  <c r="BR8" i="12"/>
  <c r="AF10" i="12"/>
  <c r="BS12" i="12"/>
  <c r="BR12" i="12"/>
  <c r="AF14" i="12"/>
  <c r="BS16" i="12"/>
  <c r="BR16" i="12"/>
  <c r="BS21" i="12"/>
  <c r="AF27" i="12"/>
  <c r="AE27" i="12"/>
  <c r="BN27" i="12" s="1"/>
  <c r="AF28" i="12"/>
  <c r="AE28" i="12"/>
  <c r="BN28" i="12" s="1"/>
  <c r="BQ7" i="12"/>
  <c r="BS32" i="12"/>
  <c r="BR32" i="12"/>
  <c r="BM34" i="12"/>
  <c r="BU34" i="12" s="1"/>
  <c r="BT3" i="12"/>
  <c r="AK3" i="12"/>
  <c r="BU3" i="12" s="1"/>
  <c r="BN5" i="12"/>
  <c r="BS7" i="12"/>
  <c r="BS20" i="12"/>
  <c r="BR20" i="12"/>
  <c r="AF21" i="12"/>
  <c r="BO21" i="12" s="1"/>
  <c r="BS33" i="12"/>
  <c r="BT35" i="12"/>
  <c r="AK35" i="12"/>
  <c r="BU35" i="12" s="1"/>
  <c r="BP4" i="12"/>
  <c r="BT6" i="12"/>
  <c r="AK6" i="12"/>
  <c r="BU6" i="12" s="1"/>
  <c r="BQ8" i="12"/>
  <c r="AK9" i="12"/>
  <c r="BU9" i="12" s="1"/>
  <c r="BQ12" i="12"/>
  <c r="AK13" i="12"/>
  <c r="BU13" i="12" s="1"/>
  <c r="BQ16" i="12"/>
  <c r="AK17" i="12"/>
  <c r="BU17" i="12" s="1"/>
  <c r="BU23" i="12"/>
  <c r="AF25" i="12"/>
  <c r="BM30" i="12"/>
  <c r="BU30" i="12" s="1"/>
  <c r="BQ31" i="12"/>
  <c r="BU32" i="12"/>
  <c r="BQ32" i="12"/>
  <c r="BS4" i="12"/>
  <c r="BR4" i="12"/>
  <c r="BH6" i="12"/>
  <c r="BO6" i="12" s="1"/>
  <c r="BG6" i="12"/>
  <c r="BR31" i="12"/>
  <c r="BH34" i="12"/>
  <c r="BG34" i="12"/>
  <c r="BQ3" i="12"/>
  <c r="BT7" i="12"/>
  <c r="AK7" i="12"/>
  <c r="BU7" i="12" s="1"/>
  <c r="BS9" i="12"/>
  <c r="BT10" i="12"/>
  <c r="AK10" i="12"/>
  <c r="BU10" i="12" s="1"/>
  <c r="BS13" i="12"/>
  <c r="BT14" i="12"/>
  <c r="AK14" i="12"/>
  <c r="BU14" i="12" s="1"/>
  <c r="BS17" i="12"/>
  <c r="BT18" i="12"/>
  <c r="AK18" i="12"/>
  <c r="BU18" i="12" s="1"/>
  <c r="AF23" i="12"/>
  <c r="AE23" i="12"/>
  <c r="BN23" i="12" s="1"/>
  <c r="AE25" i="12"/>
  <c r="BN25" i="12" s="1"/>
  <c r="BH25" i="12"/>
  <c r="AK26" i="12"/>
  <c r="BU26" i="12" s="1"/>
  <c r="BR26" i="12"/>
  <c r="BT31" i="12"/>
  <c r="AK31" i="12"/>
  <c r="BU31" i="12" s="1"/>
  <c r="AF34" i="12"/>
  <c r="AE34" i="12"/>
  <c r="BS3" i="12"/>
  <c r="BG9" i="12"/>
  <c r="BN9" i="12" s="1"/>
  <c r="BH10" i="12"/>
  <c r="BG10" i="12"/>
  <c r="BR10" i="12"/>
  <c r="BT11" i="12"/>
  <c r="AK11" i="12"/>
  <c r="BU11" i="12" s="1"/>
  <c r="BG13" i="12"/>
  <c r="BN13" i="12" s="1"/>
  <c r="BH14" i="12"/>
  <c r="BG14" i="12"/>
  <c r="BR14" i="12"/>
  <c r="BT15" i="12"/>
  <c r="AK15" i="12"/>
  <c r="BU15" i="12" s="1"/>
  <c r="BG17" i="12"/>
  <c r="BN17" i="12" s="1"/>
  <c r="BH18" i="12"/>
  <c r="BG18" i="12"/>
  <c r="BR18" i="12"/>
  <c r="BG20" i="12"/>
  <c r="BQ20" i="12"/>
  <c r="BT23" i="12"/>
  <c r="BU28" i="12"/>
  <c r="BS37" i="12"/>
  <c r="BR37" i="12"/>
  <c r="BS38" i="12"/>
  <c r="BH4" i="12"/>
  <c r="BP8" i="12"/>
  <c r="AF9" i="12"/>
  <c r="BO9" i="12" s="1"/>
  <c r="BP12" i="12"/>
  <c r="AF13" i="12"/>
  <c r="BO13" i="12" s="1"/>
  <c r="BP16" i="12"/>
  <c r="AF17" i="12"/>
  <c r="BO17" i="12" s="1"/>
  <c r="BT19" i="12"/>
  <c r="AK19" i="12"/>
  <c r="BU19" i="12" s="1"/>
  <c r="BU24" i="12"/>
  <c r="AE30" i="12"/>
  <c r="BN30" i="12" s="1"/>
  <c r="BH30" i="12"/>
  <c r="BQ37" i="12"/>
  <c r="BT32" i="12"/>
  <c r="BT37" i="12"/>
  <c r="BR38" i="12"/>
  <c r="AE6" i="12"/>
  <c r="AE10" i="12"/>
  <c r="AE14" i="12"/>
  <c r="AE18" i="12"/>
  <c r="BG26" i="12"/>
  <c r="BN26" i="12" s="1"/>
  <c r="BG31" i="12"/>
  <c r="BG35" i="12"/>
  <c r="BN35" i="12" s="1"/>
  <c r="BQ9" i="12"/>
  <c r="BQ13" i="12"/>
  <c r="BQ17" i="12"/>
  <c r="BQ21" i="12"/>
  <c r="BT24" i="12"/>
  <c r="BR25" i="12"/>
  <c r="BT29" i="12"/>
  <c r="AE32" i="12"/>
  <c r="BN32" i="12" s="1"/>
  <c r="AE37" i="12"/>
  <c r="BN37" i="12" s="1"/>
  <c r="AK8" i="12"/>
  <c r="BU8" i="12" s="1"/>
  <c r="AK12" i="12"/>
  <c r="BU12" i="12" s="1"/>
  <c r="AK16" i="12"/>
  <c r="BU16" i="12" s="1"/>
  <c r="AK20" i="12"/>
  <c r="BU20" i="12" s="1"/>
  <c r="G38" i="12"/>
  <c r="F38" i="12"/>
  <c r="E38" i="12"/>
  <c r="H38" i="12" s="1"/>
  <c r="G37" i="12"/>
  <c r="F37" i="12"/>
  <c r="E37" i="12"/>
  <c r="H37" i="12" s="1"/>
  <c r="G36" i="12"/>
  <c r="F36" i="12"/>
  <c r="E36" i="12"/>
  <c r="H36" i="12" s="1"/>
  <c r="G35" i="12"/>
  <c r="F35" i="12"/>
  <c r="E35" i="12"/>
  <c r="H35" i="12" s="1"/>
  <c r="G34" i="12"/>
  <c r="F34" i="12"/>
  <c r="E34" i="12"/>
  <c r="H34" i="12" s="1"/>
  <c r="G33" i="12"/>
  <c r="F33" i="12"/>
  <c r="E33" i="12"/>
  <c r="H33" i="12" s="1"/>
  <c r="G32" i="12"/>
  <c r="F32" i="12"/>
  <c r="E32" i="12"/>
  <c r="H32" i="12" s="1"/>
  <c r="G31" i="12"/>
  <c r="F31" i="12"/>
  <c r="E31" i="12"/>
  <c r="H31" i="12" s="1"/>
  <c r="G30" i="12"/>
  <c r="F30" i="12"/>
  <c r="E30" i="12"/>
  <c r="H30" i="12" s="1"/>
  <c r="G29" i="12"/>
  <c r="F29" i="12"/>
  <c r="E29" i="12"/>
  <c r="H29" i="12" s="1"/>
  <c r="G28" i="12"/>
  <c r="F28" i="12"/>
  <c r="E28" i="12"/>
  <c r="H28" i="12" s="1"/>
  <c r="G27" i="12"/>
  <c r="F27" i="12"/>
  <c r="E27" i="12"/>
  <c r="H27" i="12" s="1"/>
  <c r="G26" i="12"/>
  <c r="F26" i="12"/>
  <c r="E26" i="12"/>
  <c r="H26" i="12" s="1"/>
  <c r="G25" i="12"/>
  <c r="F25" i="12"/>
  <c r="E25" i="12"/>
  <c r="H25" i="12" s="1"/>
  <c r="G24" i="12"/>
  <c r="F24" i="12"/>
  <c r="E24" i="12"/>
  <c r="H24" i="12" s="1"/>
  <c r="G23" i="12"/>
  <c r="F23" i="12"/>
  <c r="E23" i="12"/>
  <c r="H23" i="12" s="1"/>
  <c r="G22" i="12"/>
  <c r="F22" i="12"/>
  <c r="E22" i="12"/>
  <c r="H22" i="12" s="1"/>
  <c r="G21" i="12"/>
  <c r="F21" i="12"/>
  <c r="E21" i="12"/>
  <c r="H21" i="12" s="1"/>
  <c r="G20" i="12"/>
  <c r="F20" i="12"/>
  <c r="E20" i="12"/>
  <c r="H20" i="12" s="1"/>
  <c r="G19" i="12"/>
  <c r="F19" i="12"/>
  <c r="E19" i="12"/>
  <c r="H19" i="12" s="1"/>
  <c r="G18" i="12"/>
  <c r="F18" i="12"/>
  <c r="E18" i="12"/>
  <c r="H18" i="12" s="1"/>
  <c r="G17" i="12"/>
  <c r="F17" i="12"/>
  <c r="E17" i="12"/>
  <c r="H17" i="12" s="1"/>
  <c r="G16" i="12"/>
  <c r="F16" i="12"/>
  <c r="E16" i="12"/>
  <c r="H16" i="12" s="1"/>
  <c r="G15" i="12"/>
  <c r="F15" i="12"/>
  <c r="E15" i="12"/>
  <c r="H15" i="12" s="1"/>
  <c r="G14" i="12"/>
  <c r="F14" i="12"/>
  <c r="E14" i="12"/>
  <c r="H14" i="12" s="1"/>
  <c r="G13" i="12"/>
  <c r="F13" i="12"/>
  <c r="E13" i="12"/>
  <c r="H13" i="12" s="1"/>
  <c r="G12" i="12"/>
  <c r="F12" i="12"/>
  <c r="E12" i="12"/>
  <c r="H12" i="12" s="1"/>
  <c r="G11" i="12"/>
  <c r="F11" i="12"/>
  <c r="E11" i="12"/>
  <c r="H11" i="12" s="1"/>
  <c r="G10" i="12"/>
  <c r="F10" i="12"/>
  <c r="E10" i="12"/>
  <c r="H10" i="12" s="1"/>
  <c r="G9" i="12"/>
  <c r="F9" i="12"/>
  <c r="E9" i="12"/>
  <c r="H9" i="12" s="1"/>
  <c r="G8" i="12"/>
  <c r="F8" i="12"/>
  <c r="E8" i="12"/>
  <c r="H8" i="12" s="1"/>
  <c r="G7" i="12"/>
  <c r="F7" i="12"/>
  <c r="E7" i="12"/>
  <c r="H7" i="12" s="1"/>
  <c r="G6" i="12"/>
  <c r="F6" i="12"/>
  <c r="E6" i="12"/>
  <c r="H6" i="12" s="1"/>
  <c r="G5" i="12"/>
  <c r="F5" i="12"/>
  <c r="E5" i="12"/>
  <c r="H5" i="12" s="1"/>
  <c r="G4" i="12"/>
  <c r="F4" i="12"/>
  <c r="E4" i="12"/>
  <c r="H4" i="12" s="1"/>
  <c r="G3" i="12"/>
  <c r="F3" i="12"/>
  <c r="E3" i="12"/>
  <c r="H3" i="12" s="1"/>
  <c r="BN57" i="12" l="1"/>
  <c r="BO30" i="12"/>
  <c r="BN69" i="12"/>
  <c r="BO58" i="12"/>
  <c r="BN79" i="12"/>
  <c r="BO94" i="12"/>
  <c r="BO26" i="12"/>
  <c r="BO62" i="12"/>
  <c r="BO69" i="12"/>
  <c r="BN80" i="12"/>
  <c r="BO92" i="12"/>
  <c r="BN85" i="12"/>
  <c r="BO67" i="12"/>
  <c r="BO48" i="12"/>
  <c r="BO76" i="12"/>
  <c r="BO46" i="12"/>
  <c r="BO23" i="12"/>
  <c r="BO8" i="12"/>
  <c r="BO49" i="12"/>
  <c r="BR92" i="12"/>
  <c r="BO28" i="12"/>
  <c r="BO37" i="12"/>
  <c r="BN90" i="12"/>
  <c r="BO81" i="12"/>
  <c r="BR30" i="12"/>
  <c r="BN74" i="12"/>
  <c r="BO59" i="12"/>
  <c r="BS80" i="12"/>
  <c r="BO56" i="12"/>
  <c r="BN51" i="12"/>
  <c r="BN19" i="12"/>
  <c r="BR70" i="12"/>
  <c r="BO45" i="12"/>
  <c r="BO93" i="12"/>
  <c r="BN14" i="12"/>
  <c r="BO11" i="12"/>
  <c r="BN83" i="12"/>
  <c r="BS93" i="12"/>
  <c r="BS68" i="12"/>
  <c r="BN91" i="12"/>
  <c r="BS72" i="12"/>
  <c r="BN34" i="12"/>
  <c r="BO27" i="12"/>
  <c r="BN82" i="12"/>
  <c r="BS59" i="12"/>
  <c r="BN31" i="12"/>
  <c r="BO4" i="12"/>
  <c r="BO74" i="12"/>
  <c r="BO63" i="12"/>
  <c r="BO24" i="12"/>
  <c r="BN67" i="12"/>
  <c r="BN47" i="12"/>
  <c r="BN20" i="12"/>
  <c r="BR27" i="12"/>
  <c r="BO7" i="12"/>
  <c r="BN55" i="12"/>
  <c r="BR34" i="12"/>
  <c r="BN43" i="12"/>
  <c r="BO55" i="12"/>
  <c r="BS60" i="12"/>
  <c r="BR60" i="12"/>
  <c r="BR28" i="12"/>
  <c r="BN59" i="12"/>
  <c r="BO18" i="12"/>
  <c r="BS24" i="12"/>
  <c r="BR24" i="12"/>
  <c r="BO34" i="12"/>
  <c r="BR5" i="12"/>
  <c r="BS5" i="12"/>
  <c r="BS35" i="12"/>
  <c r="BS29" i="12"/>
  <c r="BR29" i="12"/>
  <c r="BS6" i="12"/>
  <c r="BR6" i="12"/>
  <c r="BO10" i="12"/>
  <c r="BN18" i="12"/>
  <c r="BN10" i="12"/>
  <c r="BO14" i="12"/>
  <c r="BN6" i="12"/>
  <c r="BO25" i="12"/>
</calcChain>
</file>

<file path=xl/sharedStrings.xml><?xml version="1.0" encoding="utf-8"?>
<sst xmlns="http://schemas.openxmlformats.org/spreadsheetml/2006/main" count="402" uniqueCount="173">
  <si>
    <t>MBT'5Me</t>
  </si>
  <si>
    <t xml:space="preserve">RCW2a </t>
  </si>
  <si>
    <t>RCW2b</t>
  </si>
  <si>
    <t>RCW3</t>
  </si>
  <si>
    <t>RCW4</t>
  </si>
  <si>
    <t>RCW5</t>
  </si>
  <si>
    <t>RCW6</t>
  </si>
  <si>
    <t>RCW7</t>
  </si>
  <si>
    <t>RCW8b</t>
  </si>
  <si>
    <t>RCW9</t>
  </si>
  <si>
    <t>RCW10</t>
  </si>
  <si>
    <t>RCW11</t>
  </si>
  <si>
    <t>RCW12a</t>
  </si>
  <si>
    <t>RCW12b</t>
  </si>
  <si>
    <t>RCW13</t>
  </si>
  <si>
    <t>RCW14</t>
  </si>
  <si>
    <t>RCW15a</t>
  </si>
  <si>
    <t>RCW15b</t>
  </si>
  <si>
    <t>RCW17</t>
  </si>
  <si>
    <t>RCW18a</t>
  </si>
  <si>
    <t>RCW18b</t>
  </si>
  <si>
    <t>RCW19</t>
  </si>
  <si>
    <t>RCW20</t>
  </si>
  <si>
    <t>RCW21</t>
  </si>
  <si>
    <t>RCW22</t>
  </si>
  <si>
    <t>RCW23</t>
  </si>
  <si>
    <t>RCW24</t>
  </si>
  <si>
    <t>RCW25</t>
  </si>
  <si>
    <t>RCW26</t>
  </si>
  <si>
    <t>RCW27</t>
  </si>
  <si>
    <t>RCW28a</t>
  </si>
  <si>
    <t>RCW29</t>
  </si>
  <si>
    <t>RCW30</t>
  </si>
  <si>
    <t xml:space="preserve">RCW8a </t>
  </si>
  <si>
    <t>RCW1</t>
  </si>
  <si>
    <t>RCW16</t>
  </si>
  <si>
    <t>Top</t>
  </si>
  <si>
    <t>8_07_1</t>
  </si>
  <si>
    <t>8_07_2</t>
  </si>
  <si>
    <t>8_08_1</t>
  </si>
  <si>
    <t>8_08_2</t>
  </si>
  <si>
    <t>8_09_1</t>
  </si>
  <si>
    <t>8_09_2</t>
  </si>
  <si>
    <t>8_10_1</t>
  </si>
  <si>
    <t>8_10_2</t>
  </si>
  <si>
    <t>8_11_1</t>
  </si>
  <si>
    <t>8_11_2</t>
  </si>
  <si>
    <t>8_11_3</t>
  </si>
  <si>
    <t>8_12_1</t>
  </si>
  <si>
    <t>8_12_2</t>
  </si>
  <si>
    <t>8_12_3</t>
  </si>
  <si>
    <t>8_13_1</t>
  </si>
  <si>
    <t>8_13_2</t>
  </si>
  <si>
    <t>8_14_1</t>
  </si>
  <si>
    <t>8_14_2</t>
  </si>
  <si>
    <t>8_14_3</t>
  </si>
  <si>
    <t>8_15_1</t>
  </si>
  <si>
    <t>8_15_2</t>
  </si>
  <si>
    <t>8_16_1</t>
  </si>
  <si>
    <t>8_16_2</t>
  </si>
  <si>
    <t>8_17_1</t>
  </si>
  <si>
    <t>8_17_2</t>
  </si>
  <si>
    <t>8_17_3</t>
  </si>
  <si>
    <t>8_18_1</t>
  </si>
  <si>
    <t>8_18_2</t>
  </si>
  <si>
    <t>8_18_3</t>
  </si>
  <si>
    <t>8_19_1</t>
  </si>
  <si>
    <t>8_19_2</t>
  </si>
  <si>
    <t>8_20_1</t>
  </si>
  <si>
    <t>8_20_2</t>
  </si>
  <si>
    <t>8_20_3</t>
  </si>
  <si>
    <t>8_20_4</t>
  </si>
  <si>
    <t>8_20_5</t>
  </si>
  <si>
    <t>8_20_6</t>
  </si>
  <si>
    <t>8_21_1</t>
  </si>
  <si>
    <t>8_21_2</t>
  </si>
  <si>
    <t>8_21_3</t>
  </si>
  <si>
    <t>8_21_4</t>
  </si>
  <si>
    <t>8_21_5</t>
  </si>
  <si>
    <t>8_22_1</t>
  </si>
  <si>
    <t>8_22_2</t>
  </si>
  <si>
    <t>8_22_3</t>
  </si>
  <si>
    <t>8_23_1</t>
  </si>
  <si>
    <t>8_23_2</t>
  </si>
  <si>
    <t>8_23_3</t>
  </si>
  <si>
    <t>8_25_1</t>
  </si>
  <si>
    <t>8_25_2</t>
  </si>
  <si>
    <t>8_26_1</t>
  </si>
  <si>
    <t>8_26_2</t>
  </si>
  <si>
    <t>8_26_3</t>
  </si>
  <si>
    <t>8_26_4</t>
  </si>
  <si>
    <t>8_26_5</t>
  </si>
  <si>
    <t>8_27_1</t>
  </si>
  <si>
    <t>Position relative to top of seam</t>
  </si>
  <si>
    <t>Bottom</t>
  </si>
  <si>
    <t>Midpoint</t>
  </si>
  <si>
    <t>Position relative to K-Pg (base Ir-Clay = 0)</t>
  </si>
  <si>
    <t>RCW28b</t>
  </si>
  <si>
    <t>Ir-Clay</t>
  </si>
  <si>
    <t>Lithology</t>
  </si>
  <si>
    <t>Rock Creek West</t>
  </si>
  <si>
    <t>Wood Mountain Creek</t>
  </si>
  <si>
    <t>Laboratory ID</t>
  </si>
  <si>
    <t>Notes</t>
  </si>
  <si>
    <t>Proxy</t>
  </si>
  <si>
    <t>Source</t>
  </si>
  <si>
    <t>Formula</t>
  </si>
  <si>
    <t>De Jonge et al. 2015</t>
  </si>
  <si>
    <t>MBT'5Me = (Ia+Ib+Ic)/(Ia+Ib+Ic+IIa+IIb+IIc+IIIa)</t>
  </si>
  <si>
    <t>MAAT</t>
  </si>
  <si>
    <t>Naafs et al. 2017</t>
  </si>
  <si>
    <t>MAAT = (52.18*MBT) - 23.05</t>
  </si>
  <si>
    <t>CBTpeat</t>
  </si>
  <si>
    <t>Naafs et al. 2018</t>
  </si>
  <si>
    <t>CBT = (Ia+IIa'+IIb+IIb'+IIIa')/(Ia+IIa+IIIa)</t>
  </si>
  <si>
    <t>pH</t>
  </si>
  <si>
    <t>pH = (2.49*CBT) + 8.07</t>
  </si>
  <si>
    <t>Hopane ratio</t>
  </si>
  <si>
    <t>Inglis et al. 2018</t>
  </si>
  <si>
    <t>Ia 1022</t>
  </si>
  <si>
    <t>Ib 1020</t>
  </si>
  <si>
    <t>Ic 1018</t>
  </si>
  <si>
    <t>Iia 1036</t>
  </si>
  <si>
    <t>IIa' 1036</t>
  </si>
  <si>
    <t>Iib 1034</t>
  </si>
  <si>
    <t>IIb' 1034</t>
  </si>
  <si>
    <t>IIc 1032</t>
  </si>
  <si>
    <t>IIc' 1032</t>
  </si>
  <si>
    <t>IIIa 1050</t>
  </si>
  <si>
    <t>IIIa' 1050</t>
  </si>
  <si>
    <t>IIIb 1048</t>
  </si>
  <si>
    <t>IIIb' 1048</t>
  </si>
  <si>
    <t>Coal</t>
  </si>
  <si>
    <t>Shale</t>
  </si>
  <si>
    <t>Coaley shale</t>
  </si>
  <si>
    <t>Shaley Coal</t>
  </si>
  <si>
    <t>Shaley Coal/Coal</t>
  </si>
  <si>
    <t>Datapoint omitted from study because polar fraction analysis not duplicated</t>
  </si>
  <si>
    <t>Datapoint omitted from study because polar fraction analysis not undertaken</t>
  </si>
  <si>
    <t>Site</t>
  </si>
  <si>
    <t>Explanatory Notes</t>
  </si>
  <si>
    <t>Datapoint omitted from study because stdev of MAAT &gt;1</t>
  </si>
  <si>
    <t>BIT index</t>
  </si>
  <si>
    <t>Omitted from study because proxy not meant for shales</t>
  </si>
  <si>
    <t>Cren</t>
  </si>
  <si>
    <t>BIT Index</t>
  </si>
  <si>
    <t>CBT</t>
  </si>
  <si>
    <t>CBT-pH</t>
  </si>
  <si>
    <t>Run 1</t>
  </si>
  <si>
    <t>Run 2</t>
  </si>
  <si>
    <t>Mean</t>
  </si>
  <si>
    <t>Cren'</t>
  </si>
  <si>
    <t>Σ isoGDGT</t>
  </si>
  <si>
    <t>Σ brGDGT</t>
  </si>
  <si>
    <t>%cren</t>
  </si>
  <si>
    <t>iso/br</t>
  </si>
  <si>
    <t>St.Dev.</t>
  </si>
  <si>
    <r>
      <t>C</t>
    </r>
    <r>
      <rPr>
        <vertAlign val="subscript"/>
        <sz val="11"/>
        <color theme="1"/>
        <rFont val="Calibri"/>
        <family val="2"/>
        <scheme val="minor"/>
      </rPr>
      <t>31</t>
    </r>
    <r>
      <rPr>
        <sz val="11"/>
        <color theme="1"/>
        <rFont val="Calibri"/>
        <family val="2"/>
        <scheme val="minor"/>
      </rPr>
      <t xml:space="preserve"> bb/(bb+ab)</t>
    </r>
  </si>
  <si>
    <r>
      <t>δ</t>
    </r>
    <r>
      <rPr>
        <b/>
        <vertAlign val="superscript"/>
        <sz val="11"/>
        <rFont val="Calibri (Body)"/>
      </rPr>
      <t>13</t>
    </r>
    <r>
      <rPr>
        <b/>
        <sz val="11"/>
        <rFont val="Calibri (Body)"/>
      </rPr>
      <t xml:space="preserve">C </t>
    </r>
  </si>
  <si>
    <t>Run 3</t>
  </si>
  <si>
    <t>Run 4</t>
  </si>
  <si>
    <t>Run 5</t>
  </si>
  <si>
    <t>Run 6</t>
  </si>
  <si>
    <t>Run 7</t>
  </si>
  <si>
    <t>MBT'5me</t>
  </si>
  <si>
    <t>MBT'5Me (Columns AH, BJ, BQ)</t>
  </si>
  <si>
    <t>MAAT (Columns AI, BK, BR)</t>
  </si>
  <si>
    <t>CBTpeat (Columns AJ, BL, BT)</t>
  </si>
  <si>
    <t>pH (Columns AK, BM, BU)</t>
  </si>
  <si>
    <t>Hopane ratio (Column BV)</t>
  </si>
  <si>
    <t>The d13C values (columns BX–CE) for Wood Mountain Creek are also reported In Jerrett et al. (2015).</t>
  </si>
  <si>
    <t>Blank cells (columns J–AC, AL–BE) denote below the detection limit/unquantifiable GDGTs.</t>
  </si>
  <si>
    <t>O’Connor, L.K., et al., 2023, Steady decline in mean annual air temperatures in the first 30 k.y. after the Cretaceous-Paleogene boundary: Geology, https://doi.org/10.1130/G50588.1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</si>
</sst>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(Body)"/>
    </font>
    <font>
      <b/>
      <vertAlign val="superscript"/>
      <sz val="1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85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2" fontId="5" fillId="0" borderId="0" xfId="0" applyNumberFormat="1" applyFont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14" fontId="5" fillId="3" borderId="0" xfId="0" applyNumberFormat="1" applyFont="1" applyFill="1" applyBorder="1" applyAlignment="1">
      <alignment horizontal="left" vertical="center"/>
    </xf>
    <xf numFmtId="2" fontId="5" fillId="3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9" fillId="0" borderId="0" xfId="3" applyNumberFormat="1" applyFont="1" applyFill="1" applyBorder="1" applyAlignment="1">
      <alignment horizontal="center" vertical="center"/>
    </xf>
    <xf numFmtId="2" fontId="8" fillId="0" borderId="0" xfId="2" applyNumberFormat="1" applyFont="1" applyAlignment="1">
      <alignment horizontal="center" vertical="center"/>
    </xf>
    <xf numFmtId="1" fontId="8" fillId="0" borderId="0" xfId="2" applyNumberFormat="1" applyFont="1" applyAlignment="1">
      <alignment horizontal="center" vertical="center"/>
    </xf>
    <xf numFmtId="1" fontId="9" fillId="3" borderId="0" xfId="3" applyNumberFormat="1" applyFont="1" applyFill="1" applyBorder="1" applyAlignment="1">
      <alignment horizontal="center" vertical="center"/>
    </xf>
    <xf numFmtId="2" fontId="8" fillId="3" borderId="0" xfId="2" applyNumberFormat="1" applyFont="1" applyFill="1" applyAlignment="1">
      <alignment horizontal="center" vertical="center"/>
    </xf>
    <xf numFmtId="1" fontId="8" fillId="3" borderId="0" xfId="2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3" borderId="0" xfId="0" applyNumberFormat="1" applyFont="1" applyFill="1" applyBorder="1" applyAlignment="1">
      <alignment vertical="center"/>
    </xf>
    <xf numFmtId="1" fontId="6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2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" fontId="5" fillId="0" borderId="0" xfId="3" applyNumberFormat="1" applyFont="1" applyFill="1" applyBorder="1" applyAlignment="1">
      <alignment horizontal="center" vertical="center"/>
    </xf>
    <xf numFmtId="1" fontId="5" fillId="0" borderId="0" xfId="2" applyNumberFormat="1" applyFont="1" applyBorder="1" applyAlignment="1">
      <alignment horizontal="center" vertical="center"/>
    </xf>
    <xf numFmtId="2" fontId="5" fillId="0" borderId="0" xfId="2" applyNumberFormat="1" applyFont="1" applyBorder="1" applyAlignment="1">
      <alignment horizontal="center" vertical="center"/>
    </xf>
    <xf numFmtId="2" fontId="0" fillId="0" borderId="0" xfId="2" applyNumberFormat="1" applyFont="1" applyBorder="1" applyAlignment="1">
      <alignment horizontal="center" vertical="center"/>
    </xf>
    <xf numFmtId="1" fontId="0" fillId="0" borderId="0" xfId="2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1" fontId="5" fillId="3" borderId="0" xfId="3" applyNumberFormat="1" applyFont="1" applyFill="1" applyBorder="1" applyAlignment="1">
      <alignment horizontal="center" vertical="center"/>
    </xf>
    <xf numFmtId="1" fontId="5" fillId="3" borderId="0" xfId="2" applyNumberFormat="1" applyFont="1" applyFill="1" applyBorder="1" applyAlignment="1">
      <alignment horizontal="center" vertical="center"/>
    </xf>
    <xf numFmtId="2" fontId="0" fillId="3" borderId="0" xfId="2" applyNumberFormat="1" applyFont="1" applyFill="1" applyBorder="1" applyAlignment="1">
      <alignment horizontal="center" vertical="center"/>
    </xf>
    <xf numFmtId="1" fontId="0" fillId="3" borderId="0" xfId="2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5" fillId="3" borderId="0" xfId="3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2" fontId="0" fillId="0" borderId="0" xfId="0" applyNumberFormat="1" applyFont="1" applyFill="1" applyBorder="1"/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/>
    <xf numFmtId="1" fontId="0" fillId="0" borderId="0" xfId="0" applyNumberFormat="1" applyFont="1" applyFill="1" applyBorder="1"/>
    <xf numFmtId="0" fontId="0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0" fillId="0" borderId="0" xfId="0" applyNumberFormat="1" applyFont="1" applyBorder="1"/>
    <xf numFmtId="0" fontId="0" fillId="3" borderId="0" xfId="0" applyFont="1" applyFill="1" applyBorder="1" applyAlignment="1">
      <alignment horizontal="left"/>
    </xf>
    <xf numFmtId="2" fontId="0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/>
    <xf numFmtId="1" fontId="0" fillId="3" borderId="0" xfId="0" applyNumberFormat="1" applyFont="1" applyFill="1" applyBorder="1"/>
    <xf numFmtId="2" fontId="0" fillId="0" borderId="0" xfId="0" applyNumberFormat="1" applyFont="1" applyBorder="1"/>
    <xf numFmtId="0" fontId="0" fillId="0" borderId="0" xfId="0" applyFont="1" applyBorder="1" applyAlignment="1"/>
    <xf numFmtId="1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164" fontId="8" fillId="3" borderId="0" xfId="2" applyNumberFormat="1" applyFont="1" applyFill="1" applyAlignment="1">
      <alignment horizontal="center" vertical="center"/>
    </xf>
    <xf numFmtId="2" fontId="0" fillId="0" borderId="0" xfId="2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2" applyFont="1" applyBorder="1" applyAlignment="1">
      <alignment horizontal="center" vertical="center"/>
    </xf>
    <xf numFmtId="1" fontId="0" fillId="0" borderId="0" xfId="2" applyNumberFormat="1" applyFont="1" applyBorder="1" applyAlignment="1">
      <alignment horizontal="center" vertical="center"/>
    </xf>
  </cellXfs>
  <cellStyles count="4">
    <cellStyle name="Good" xfId="1" builtinId="26"/>
    <cellStyle name="Good 2" xfId="3" xr:uid="{61352E8D-595F-6D49-A20F-E14B4504B0DA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FDB5-9BE0-0B4C-9DB5-D6D7347F8073}">
  <dimension ref="A1:CI111"/>
  <sheetViews>
    <sheetView tabSelected="1" zoomScaleNormal="100" workbookViewId="0">
      <pane xSplit="2" ySplit="2" topLeftCell="C74" activePane="bottomRight" state="frozen"/>
      <selection pane="topRight" activeCell="B1" sqref="B1"/>
      <selection pane="bottomLeft" activeCell="A3" sqref="A3"/>
      <selection pane="bottomRight" activeCell="A106" sqref="A106"/>
    </sheetView>
  </sheetViews>
  <sheetFormatPr defaultColWidth="10.85546875" defaultRowHeight="15"/>
  <cols>
    <col min="1" max="1" width="22.28515625" style="63" customWidth="1"/>
    <col min="2" max="2" width="16.28515625" style="63" bestFit="1" customWidth="1"/>
    <col min="3" max="5" width="10.85546875" style="66" customWidth="1"/>
    <col min="6" max="8" width="10.85546875" style="66"/>
    <col min="9" max="9" width="13.7109375" style="66" bestFit="1" customWidth="1"/>
    <col min="10" max="22" width="10.85546875" style="66" customWidth="1"/>
    <col min="23" max="24" width="10.85546875" style="67" customWidth="1"/>
    <col min="25" max="27" width="10.85546875" style="66" customWidth="1"/>
    <col min="28" max="29" width="10.85546875" style="66"/>
    <col min="30" max="46" width="10.85546875" style="66" customWidth="1"/>
    <col min="47" max="47" width="10.85546875" style="73" customWidth="1"/>
    <col min="48" max="49" width="10.85546875" style="73"/>
    <col min="50" max="50" width="12.28515625" style="66" customWidth="1"/>
    <col min="51" max="51" width="15.140625" style="73" bestFit="1" customWidth="1"/>
    <col min="52" max="53" width="12.28515625" style="66" bestFit="1" customWidth="1"/>
    <col min="54" max="54" width="13.85546875" style="66" bestFit="1" customWidth="1"/>
    <col min="55" max="56" width="10.85546875" style="66"/>
    <col min="57" max="57" width="10.85546875" style="74" customWidth="1"/>
    <col min="58" max="58" width="10.140625" style="63" bestFit="1" customWidth="1"/>
    <col min="59" max="59" width="12.7109375" style="66" bestFit="1" customWidth="1"/>
    <col min="60" max="69" width="10.85546875" style="66"/>
    <col min="70" max="70" width="10.85546875" style="67"/>
    <col min="71" max="74" width="10.85546875" style="66"/>
    <col min="75" max="75" width="60.42578125" style="66" bestFit="1" customWidth="1"/>
    <col min="76" max="16384" width="10.85546875" style="66"/>
  </cols>
  <sheetData>
    <row r="1" spans="1:87" s="22" customFormat="1" ht="15.95" customHeight="1">
      <c r="A1" s="29"/>
      <c r="B1" s="14"/>
      <c r="C1" s="81" t="s">
        <v>93</v>
      </c>
      <c r="D1" s="81"/>
      <c r="E1" s="81"/>
      <c r="F1" s="81" t="s">
        <v>96</v>
      </c>
      <c r="G1" s="81"/>
      <c r="H1" s="81"/>
      <c r="I1" s="1"/>
      <c r="J1" s="83" t="s">
        <v>148</v>
      </c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4" t="s">
        <v>149</v>
      </c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78" t="s">
        <v>150</v>
      </c>
      <c r="BO1" s="78"/>
      <c r="BP1" s="78"/>
      <c r="BQ1" s="78"/>
      <c r="BR1" s="78"/>
      <c r="BS1" s="78"/>
      <c r="BT1" s="78"/>
      <c r="BU1" s="78"/>
      <c r="BV1" s="20"/>
      <c r="BW1" s="19"/>
      <c r="BX1" s="79" t="s">
        <v>158</v>
      </c>
      <c r="BY1" s="80"/>
      <c r="BZ1" s="80"/>
      <c r="CA1" s="80"/>
      <c r="CB1" s="80"/>
      <c r="CC1" s="80"/>
      <c r="CD1" s="80"/>
      <c r="CE1" s="80"/>
      <c r="CF1" s="20"/>
      <c r="CI1" s="30"/>
    </row>
    <row r="2" spans="1:87" s="22" customFormat="1" ht="15.95" customHeight="1">
      <c r="A2" s="22" t="s">
        <v>139</v>
      </c>
      <c r="B2" s="1" t="s">
        <v>102</v>
      </c>
      <c r="C2" s="20" t="s">
        <v>36</v>
      </c>
      <c r="D2" s="20" t="s">
        <v>94</v>
      </c>
      <c r="E2" s="20" t="s">
        <v>95</v>
      </c>
      <c r="F2" s="20" t="s">
        <v>36</v>
      </c>
      <c r="G2" s="20" t="s">
        <v>94</v>
      </c>
      <c r="H2" s="20" t="s">
        <v>95</v>
      </c>
      <c r="I2" s="1" t="s">
        <v>99</v>
      </c>
      <c r="J2" s="34">
        <v>1302</v>
      </c>
      <c r="K2" s="34">
        <v>1300</v>
      </c>
      <c r="L2" s="34">
        <v>1298</v>
      </c>
      <c r="M2" s="34">
        <v>1296</v>
      </c>
      <c r="N2" s="35" t="s">
        <v>144</v>
      </c>
      <c r="O2" s="35" t="s">
        <v>151</v>
      </c>
      <c r="P2" s="22" t="s">
        <v>152</v>
      </c>
      <c r="Q2" s="34" t="s">
        <v>119</v>
      </c>
      <c r="R2" s="34" t="s">
        <v>120</v>
      </c>
      <c r="S2" s="34" t="s">
        <v>121</v>
      </c>
      <c r="T2" s="34" t="s">
        <v>122</v>
      </c>
      <c r="U2" s="34" t="s">
        <v>123</v>
      </c>
      <c r="V2" s="34" t="s">
        <v>124</v>
      </c>
      <c r="W2" s="34" t="s">
        <v>125</v>
      </c>
      <c r="X2" s="34" t="s">
        <v>126</v>
      </c>
      <c r="Y2" s="34" t="s">
        <v>127</v>
      </c>
      <c r="Z2" s="34" t="s">
        <v>128</v>
      </c>
      <c r="AA2" s="34" t="s">
        <v>129</v>
      </c>
      <c r="AB2" s="34" t="s">
        <v>130</v>
      </c>
      <c r="AC2" s="34" t="s">
        <v>131</v>
      </c>
      <c r="AD2" s="22" t="s">
        <v>153</v>
      </c>
      <c r="AE2" s="22" t="s">
        <v>154</v>
      </c>
      <c r="AF2" s="22" t="s">
        <v>155</v>
      </c>
      <c r="AG2" s="35" t="s">
        <v>145</v>
      </c>
      <c r="AH2" s="35" t="s">
        <v>164</v>
      </c>
      <c r="AI2" s="36" t="s">
        <v>109</v>
      </c>
      <c r="AJ2" s="36" t="s">
        <v>146</v>
      </c>
      <c r="AK2" s="36" t="s">
        <v>147</v>
      </c>
      <c r="AL2" s="34">
        <v>1302</v>
      </c>
      <c r="AM2" s="34">
        <v>1300</v>
      </c>
      <c r="AN2" s="34">
        <v>1298</v>
      </c>
      <c r="AO2" s="34">
        <v>1296</v>
      </c>
      <c r="AP2" s="35" t="s">
        <v>144</v>
      </c>
      <c r="AQ2" s="35" t="s">
        <v>151</v>
      </c>
      <c r="AR2" s="22" t="s">
        <v>152</v>
      </c>
      <c r="AS2" s="37" t="s">
        <v>119</v>
      </c>
      <c r="AT2" s="37" t="s">
        <v>120</v>
      </c>
      <c r="AU2" s="37" t="s">
        <v>121</v>
      </c>
      <c r="AV2" s="37" t="s">
        <v>122</v>
      </c>
      <c r="AW2" s="37" t="s">
        <v>123</v>
      </c>
      <c r="AX2" s="37" t="s">
        <v>124</v>
      </c>
      <c r="AY2" s="37" t="s">
        <v>125</v>
      </c>
      <c r="AZ2" s="37" t="s">
        <v>126</v>
      </c>
      <c r="BA2" s="37" t="s">
        <v>127</v>
      </c>
      <c r="BB2" s="37" t="s">
        <v>128</v>
      </c>
      <c r="BC2" s="37" t="s">
        <v>129</v>
      </c>
      <c r="BD2" s="37" t="s">
        <v>130</v>
      </c>
      <c r="BE2" s="37" t="s">
        <v>131</v>
      </c>
      <c r="BF2" s="22" t="s">
        <v>153</v>
      </c>
      <c r="BG2" s="36" t="s">
        <v>154</v>
      </c>
      <c r="BH2" s="36" t="s">
        <v>155</v>
      </c>
      <c r="BI2" s="35" t="s">
        <v>142</v>
      </c>
      <c r="BJ2" s="35" t="s">
        <v>0</v>
      </c>
      <c r="BK2" s="36" t="s">
        <v>109</v>
      </c>
      <c r="BL2" s="36" t="s">
        <v>112</v>
      </c>
      <c r="BM2" s="36" t="s">
        <v>115</v>
      </c>
      <c r="BN2" s="36" t="s">
        <v>154</v>
      </c>
      <c r="BO2" s="36" t="s">
        <v>155</v>
      </c>
      <c r="BP2" s="35" t="s">
        <v>142</v>
      </c>
      <c r="BQ2" s="35" t="s">
        <v>0</v>
      </c>
      <c r="BR2" s="36" t="s">
        <v>109</v>
      </c>
      <c r="BS2" s="36" t="s">
        <v>156</v>
      </c>
      <c r="BT2" s="36" t="s">
        <v>112</v>
      </c>
      <c r="BU2" s="36" t="s">
        <v>115</v>
      </c>
      <c r="BV2" s="22" t="s">
        <v>117</v>
      </c>
      <c r="BW2" s="31" t="s">
        <v>103</v>
      </c>
      <c r="BX2" s="21" t="s">
        <v>148</v>
      </c>
      <c r="BY2" s="21" t="s">
        <v>149</v>
      </c>
      <c r="BZ2" s="21" t="s">
        <v>159</v>
      </c>
      <c r="CA2" s="21" t="s">
        <v>160</v>
      </c>
      <c r="CB2" s="21" t="s">
        <v>161</v>
      </c>
      <c r="CC2" s="21" t="s">
        <v>162</v>
      </c>
      <c r="CD2" s="21" t="s">
        <v>163</v>
      </c>
      <c r="CE2" s="21" t="s">
        <v>150</v>
      </c>
    </row>
    <row r="3" spans="1:87" s="45" customFormat="1" ht="15.95" customHeight="1">
      <c r="A3" s="38" t="s">
        <v>100</v>
      </c>
      <c r="B3" s="2" t="s">
        <v>34</v>
      </c>
      <c r="C3" s="8">
        <v>0</v>
      </c>
      <c r="D3" s="8">
        <v>4</v>
      </c>
      <c r="E3" s="9">
        <f>(C3+D3)/2</f>
        <v>2</v>
      </c>
      <c r="F3" s="8">
        <f>80.5-C3</f>
        <v>80.5</v>
      </c>
      <c r="G3" s="8">
        <f>80.5-D3</f>
        <v>76.5</v>
      </c>
      <c r="H3" s="8">
        <f>80.5-E3</f>
        <v>78.5</v>
      </c>
      <c r="I3" s="2" t="s">
        <v>136</v>
      </c>
      <c r="J3" s="39">
        <v>43212300.243000001</v>
      </c>
      <c r="K3" s="39">
        <v>43212300.243000001</v>
      </c>
      <c r="L3" s="39">
        <v>6684119.8250000002</v>
      </c>
      <c r="M3" s="39">
        <v>1398134.5390000001</v>
      </c>
      <c r="N3" s="39">
        <v>2847162.1260000002</v>
      </c>
      <c r="O3" s="39">
        <v>22655.969000000001</v>
      </c>
      <c r="P3" s="39">
        <f t="shared" ref="P3:P35" si="0">SUM(J3:O3)</f>
        <v>97376672.945000008</v>
      </c>
      <c r="Q3" s="39">
        <v>63320935</v>
      </c>
      <c r="R3" s="40">
        <v>12763912</v>
      </c>
      <c r="S3" s="40">
        <v>3472752</v>
      </c>
      <c r="T3" s="40">
        <v>15260489</v>
      </c>
      <c r="U3" s="40">
        <v>4172640</v>
      </c>
      <c r="V3" s="40">
        <v>1735557</v>
      </c>
      <c r="W3" s="40">
        <v>828305</v>
      </c>
      <c r="X3" s="40">
        <v>545502</v>
      </c>
      <c r="Y3" s="40"/>
      <c r="Z3" s="40">
        <v>2791241</v>
      </c>
      <c r="AA3" s="40">
        <v>1404297</v>
      </c>
      <c r="AB3" s="40"/>
      <c r="AC3" s="40"/>
      <c r="AD3" s="40">
        <f t="shared" ref="AD3:AD35" si="1">SUM(Q3:AC3)</f>
        <v>106295630</v>
      </c>
      <c r="AE3" s="41">
        <f t="shared" ref="AE3:AE35" si="2">(N3/P3)*100</f>
        <v>2.9238646586417318</v>
      </c>
      <c r="AF3" s="41">
        <f>P3/AD3</f>
        <v>0.91609290941687826</v>
      </c>
      <c r="AG3" s="41">
        <f t="shared" ref="AG3:AG35" si="3">(Q3+T3+U3+Z3+AA3)/(Q3+T3+U3+Z3+AA3+N3)</f>
        <v>0.96829326586863473</v>
      </c>
      <c r="AH3" s="41">
        <f t="shared" ref="AH3:AH35" si="4">(Q3+R3+S3)/(Q3+R3+S3+T3+V3+X3+Z3)</f>
        <v>0.79644899367094257</v>
      </c>
      <c r="AI3" s="42">
        <f t="shared" ref="AI3:AI38" si="5">(52.18*AH3)-23.05</f>
        <v>18.508708489749782</v>
      </c>
      <c r="AJ3" s="42">
        <f t="shared" ref="AJ3:AJ35" si="6">LOG((R3+U3+V3+W3+AA3)/(Q3+T3+Z3))</f>
        <v>-0.59023437164893733</v>
      </c>
      <c r="AK3" s="42">
        <f t="shared" ref="AK3:AK38" si="7">(2.49*AJ3)+8.07</f>
        <v>6.600316414594146</v>
      </c>
      <c r="AL3" s="43">
        <v>44627048.035999998</v>
      </c>
      <c r="AM3" s="43">
        <v>6748770.6960000005</v>
      </c>
      <c r="AN3" s="43">
        <v>6786624.2740000002</v>
      </c>
      <c r="AO3" s="43">
        <v>1339555.7679999999</v>
      </c>
      <c r="AP3" s="43">
        <v>2747622.5449999999</v>
      </c>
      <c r="AQ3" s="43">
        <v>30614.892</v>
      </c>
      <c r="AR3" s="39">
        <f t="shared" ref="AR3:AR35" si="8">SUM(AL3:AQ3)</f>
        <v>62280236.210999995</v>
      </c>
      <c r="AS3" s="43">
        <v>70581714</v>
      </c>
      <c r="AT3" s="43">
        <v>12698517</v>
      </c>
      <c r="AU3" s="43">
        <v>3341139</v>
      </c>
      <c r="AV3" s="43">
        <v>14683356</v>
      </c>
      <c r="AW3" s="43">
        <v>4252188</v>
      </c>
      <c r="AX3" s="43">
        <v>1794816</v>
      </c>
      <c r="AY3" s="43">
        <v>906339</v>
      </c>
      <c r="AZ3" s="43">
        <v>518756</v>
      </c>
      <c r="BA3" s="43"/>
      <c r="BB3" s="43">
        <v>2939481</v>
      </c>
      <c r="BC3" s="43">
        <v>1482579</v>
      </c>
      <c r="BD3" s="43"/>
      <c r="BE3" s="43"/>
      <c r="BF3" s="43">
        <f t="shared" ref="BF3:BF21" si="9">SUM(AS3:BE3)</f>
        <v>113198885</v>
      </c>
      <c r="BG3" s="41">
        <f t="shared" ref="BG3:BG21" si="10">(AP3/AR3)*100</f>
        <v>4.411708612811446</v>
      </c>
      <c r="BH3" s="41">
        <f>AR3/BF3</f>
        <v>0.5501841843318509</v>
      </c>
      <c r="BI3" s="41">
        <f t="shared" ref="BI3:BI21" si="11">(AS3+AV3+AW3+BB3+BC3)/(AS3+AV3+AW3+BB3+BC3+AP3)</f>
        <v>0.9715822785423518</v>
      </c>
      <c r="BJ3" s="41">
        <f t="shared" ref="BJ3:BJ21" si="12">(AS3+AT3+AU3)/(AS3+AT3+AU3+AV3+AX3+AZ3+BB3)</f>
        <v>0.81290517513507854</v>
      </c>
      <c r="BK3" s="42">
        <f t="shared" ref="BK3:BK21" si="13">(52.18*BJ3)-23.05</f>
        <v>19.367392038548399</v>
      </c>
      <c r="BL3" s="42">
        <f t="shared" ref="BL3:BL21" si="14">LOG((AT3+AW3+AX3+AY3+BC3)/(AS3+AV3+BB3))</f>
        <v>-0.62050026930589752</v>
      </c>
      <c r="BM3" s="42">
        <f t="shared" ref="BM3:BM21" si="15">(2.49*BL3)+8.07</f>
        <v>6.524954329428315</v>
      </c>
      <c r="BN3" s="42">
        <f t="shared" ref="BN3:BN35" si="16">SUM(AE3,BG3)/COUNT(AE3,BG3)</f>
        <v>3.6677866357265891</v>
      </c>
      <c r="BO3" s="42">
        <f t="shared" ref="BO3:BO35" si="17">SUM(AF3,BH3)/COUNT(AF3,BH3)</f>
        <v>0.73313854687436453</v>
      </c>
      <c r="BP3" s="42">
        <f t="shared" ref="BP3:BP35" si="18">SUM(AG3,BI3)/COUNT(AG3,BI3)</f>
        <v>0.96993777220549326</v>
      </c>
      <c r="BQ3" s="42">
        <f t="shared" ref="BQ3:BQ35" si="19">SUM(AH3,BJ3)/COUNT(AH3,BJ3)</f>
        <v>0.80467708440301056</v>
      </c>
      <c r="BR3" s="42">
        <f t="shared" ref="BR3:BR35" si="20">SUM(AI3,BK3)/COUNT(AI3,BK3)</f>
        <v>18.938050264149091</v>
      </c>
      <c r="BS3" s="42">
        <f t="shared" ref="BS3:BS21" si="21">STDEV(AI3,BK3)</f>
        <v>0.60718096024883139</v>
      </c>
      <c r="BT3" s="41">
        <f t="shared" ref="BT3:BT35" si="22">SUM(AJ3,BL3)/COUNT(AJ3,BL3)</f>
        <v>-0.60536732047741748</v>
      </c>
      <c r="BU3" s="41">
        <f t="shared" ref="BU3:BU35" si="23">SUM(AK3,BM3)/COUNT(AK3,BM3)</f>
        <v>6.5626353720112309</v>
      </c>
      <c r="BV3" s="3"/>
      <c r="BW3" s="32"/>
      <c r="BX3" s="3">
        <v>-24.62</v>
      </c>
      <c r="BY3" s="3"/>
      <c r="BZ3" s="3"/>
      <c r="CA3" s="3"/>
      <c r="CB3" s="3"/>
      <c r="CC3" s="3"/>
      <c r="CD3" s="3"/>
      <c r="CE3" s="3">
        <f>AVERAGE(BX3:CD3)</f>
        <v>-24.62</v>
      </c>
      <c r="CF3" s="44"/>
      <c r="CG3" s="44"/>
      <c r="CI3" s="44"/>
    </row>
    <row r="4" spans="1:87" s="45" customFormat="1" ht="15.95" customHeight="1">
      <c r="A4" s="38" t="s">
        <v>100</v>
      </c>
      <c r="B4" s="2" t="s">
        <v>1</v>
      </c>
      <c r="C4" s="8">
        <v>4</v>
      </c>
      <c r="D4" s="8">
        <v>6</v>
      </c>
      <c r="E4" s="9">
        <f t="shared" ref="E4:E38" si="24">(C4+D4)/2</f>
        <v>5</v>
      </c>
      <c r="F4" s="8">
        <f t="shared" ref="F4:H38" si="25">80.5-C4</f>
        <v>76.5</v>
      </c>
      <c r="G4" s="8">
        <f t="shared" si="25"/>
        <v>74.5</v>
      </c>
      <c r="H4" s="8">
        <f t="shared" si="25"/>
        <v>75.5</v>
      </c>
      <c r="I4" s="2" t="s">
        <v>132</v>
      </c>
      <c r="J4" s="39">
        <v>9879578.2420000006</v>
      </c>
      <c r="K4" s="39">
        <v>1435398.7169999999</v>
      </c>
      <c r="L4" s="39">
        <v>1504315.5209999999</v>
      </c>
      <c r="M4" s="39">
        <v>1075838.2250000001</v>
      </c>
      <c r="N4" s="39">
        <v>336943.84</v>
      </c>
      <c r="O4" s="39">
        <v>0</v>
      </c>
      <c r="P4" s="39">
        <f t="shared" si="0"/>
        <v>14232074.545</v>
      </c>
      <c r="Q4" s="39">
        <v>27117092</v>
      </c>
      <c r="R4" s="40">
        <v>1485215</v>
      </c>
      <c r="S4" s="40">
        <v>768057</v>
      </c>
      <c r="T4" s="40">
        <v>6311206</v>
      </c>
      <c r="U4" s="40"/>
      <c r="V4" s="40">
        <v>292140</v>
      </c>
      <c r="W4" s="40"/>
      <c r="X4" s="40">
        <v>103299</v>
      </c>
      <c r="Y4" s="40"/>
      <c r="Z4" s="40">
        <v>655559</v>
      </c>
      <c r="AA4" s="40"/>
      <c r="AB4" s="40"/>
      <c r="AC4" s="40"/>
      <c r="AD4" s="40">
        <f t="shared" si="1"/>
        <v>36732568</v>
      </c>
      <c r="AE4" s="41">
        <f t="shared" si="2"/>
        <v>2.3674963121829267</v>
      </c>
      <c r="AF4" s="41">
        <f t="shared" ref="AF4:AF38" si="26">P4/AD4</f>
        <v>0.38745111817393219</v>
      </c>
      <c r="AG4" s="41">
        <f t="shared" si="3"/>
        <v>0.99021104007526617</v>
      </c>
      <c r="AH4" s="41">
        <f t="shared" si="4"/>
        <v>0.79957284772466763</v>
      </c>
      <c r="AI4" s="42">
        <f t="shared" si="5"/>
        <v>18.671711194273154</v>
      </c>
      <c r="AJ4" s="42">
        <f t="shared" si="6"/>
        <v>-1.2827745542630866</v>
      </c>
      <c r="AK4" s="42">
        <f t="shared" si="7"/>
        <v>4.8758913598849141</v>
      </c>
      <c r="AL4" s="43">
        <v>8482121.3389999997</v>
      </c>
      <c r="AM4" s="43">
        <v>1514809.318</v>
      </c>
      <c r="AN4" s="43">
        <v>1583152.801</v>
      </c>
      <c r="AO4" s="43">
        <v>1284045.0379999999</v>
      </c>
      <c r="AP4" s="43">
        <v>357667.11700000003</v>
      </c>
      <c r="AQ4" s="43">
        <v>1932.162</v>
      </c>
      <c r="AR4" s="39">
        <f t="shared" si="8"/>
        <v>13223727.775000002</v>
      </c>
      <c r="AS4" s="43">
        <v>26708101</v>
      </c>
      <c r="AT4" s="43">
        <v>1392610</v>
      </c>
      <c r="AU4" s="43">
        <v>851441</v>
      </c>
      <c r="AV4" s="43">
        <v>5433006</v>
      </c>
      <c r="AW4" s="43">
        <v>678399</v>
      </c>
      <c r="AX4" s="43">
        <v>233820</v>
      </c>
      <c r="AY4" s="43"/>
      <c r="AZ4" s="43">
        <v>137071</v>
      </c>
      <c r="BA4" s="43"/>
      <c r="BB4" s="43">
        <v>725001</v>
      </c>
      <c r="BC4" s="43">
        <v>495624</v>
      </c>
      <c r="BD4" s="43"/>
      <c r="BE4" s="43"/>
      <c r="BF4" s="43">
        <f t="shared" si="9"/>
        <v>36655073</v>
      </c>
      <c r="BG4" s="41">
        <f t="shared" si="10"/>
        <v>2.7047374468505345</v>
      </c>
      <c r="BH4" s="41">
        <f t="shared" ref="BH4:BH38" si="27">AR4/BF4</f>
        <v>0.36076119054516687</v>
      </c>
      <c r="BI4" s="41">
        <f t="shared" si="11"/>
        <v>0.98960203453187801</v>
      </c>
      <c r="BJ4" s="41">
        <f t="shared" si="12"/>
        <v>0.81598915477416822</v>
      </c>
      <c r="BK4" s="42">
        <f t="shared" si="13"/>
        <v>19.528314096116095</v>
      </c>
      <c r="BL4" s="42">
        <f t="shared" si="14"/>
        <v>-1.0695199897314858</v>
      </c>
      <c r="BM4" s="42">
        <f t="shared" si="15"/>
        <v>5.4068952255686007</v>
      </c>
      <c r="BN4" s="42">
        <f t="shared" si="16"/>
        <v>2.5361168795167304</v>
      </c>
      <c r="BO4" s="42">
        <f t="shared" si="17"/>
        <v>0.37410615435954953</v>
      </c>
      <c r="BP4" s="42">
        <f t="shared" si="18"/>
        <v>0.98990653730357203</v>
      </c>
      <c r="BQ4" s="42">
        <f t="shared" si="19"/>
        <v>0.80778100124941798</v>
      </c>
      <c r="BR4" s="42">
        <f t="shared" si="20"/>
        <v>19.100012645194624</v>
      </c>
      <c r="BS4" s="42">
        <f t="shared" si="21"/>
        <v>0.60570972067721773</v>
      </c>
      <c r="BT4" s="41">
        <f t="shared" si="22"/>
        <v>-1.1761472719972863</v>
      </c>
      <c r="BU4" s="41">
        <f t="shared" si="23"/>
        <v>5.1413932927267574</v>
      </c>
      <c r="BV4" s="3">
        <v>0.31</v>
      </c>
      <c r="BW4" s="32"/>
      <c r="BX4" s="3">
        <v>-23.79</v>
      </c>
      <c r="BY4" s="3"/>
      <c r="BZ4" s="3"/>
      <c r="CA4" s="3"/>
      <c r="CB4" s="3"/>
      <c r="CC4" s="3"/>
      <c r="CD4" s="3"/>
      <c r="CE4" s="3">
        <f t="shared" ref="CE4:CE38" si="28">AVERAGE(BX4:CD4)</f>
        <v>-23.79</v>
      </c>
      <c r="CF4" s="44"/>
      <c r="CG4" s="44"/>
      <c r="CI4" s="44"/>
    </row>
    <row r="5" spans="1:87" s="45" customFormat="1" ht="15.95" customHeight="1">
      <c r="A5" s="38" t="s">
        <v>100</v>
      </c>
      <c r="B5" s="2" t="s">
        <v>2</v>
      </c>
      <c r="C5" s="8">
        <v>6</v>
      </c>
      <c r="D5" s="8">
        <v>8</v>
      </c>
      <c r="E5" s="9">
        <f t="shared" si="24"/>
        <v>7</v>
      </c>
      <c r="F5" s="8">
        <f t="shared" si="25"/>
        <v>74.5</v>
      </c>
      <c r="G5" s="8">
        <f t="shared" si="25"/>
        <v>72.5</v>
      </c>
      <c r="H5" s="8">
        <f t="shared" si="25"/>
        <v>73.5</v>
      </c>
      <c r="I5" s="2" t="s">
        <v>132</v>
      </c>
      <c r="J5" s="39">
        <v>22356090.817000002</v>
      </c>
      <c r="K5" s="39">
        <v>3681748.7220000001</v>
      </c>
      <c r="L5" s="39">
        <v>4245176.01</v>
      </c>
      <c r="M5" s="39">
        <v>3658509.4739999999</v>
      </c>
      <c r="N5" s="39">
        <v>645779.87199999997</v>
      </c>
      <c r="O5" s="39">
        <v>0</v>
      </c>
      <c r="P5" s="39">
        <f t="shared" si="0"/>
        <v>34587304.895000003</v>
      </c>
      <c r="Q5" s="39">
        <v>111136730</v>
      </c>
      <c r="R5" s="40">
        <v>5953666</v>
      </c>
      <c r="S5" s="40">
        <v>3474631</v>
      </c>
      <c r="T5" s="40">
        <v>19688367</v>
      </c>
      <c r="U5" s="40"/>
      <c r="V5" s="40">
        <v>1031449</v>
      </c>
      <c r="W5" s="40"/>
      <c r="X5" s="40">
        <v>473227</v>
      </c>
      <c r="Y5" s="40"/>
      <c r="Z5" s="40">
        <v>1951519</v>
      </c>
      <c r="AA5" s="40"/>
      <c r="AB5" s="40"/>
      <c r="AC5" s="40"/>
      <c r="AD5" s="40">
        <f t="shared" si="1"/>
        <v>143709589</v>
      </c>
      <c r="AE5" s="41">
        <f t="shared" si="2"/>
        <v>1.8671008740358805</v>
      </c>
      <c r="AF5" s="41">
        <f t="shared" si="26"/>
        <v>0.24067499695514405</v>
      </c>
      <c r="AG5" s="41">
        <f t="shared" si="3"/>
        <v>0.995159884007633</v>
      </c>
      <c r="AH5" s="41">
        <f t="shared" si="4"/>
        <v>0.83894907666878094</v>
      </c>
      <c r="AI5" s="42">
        <f t="shared" si="5"/>
        <v>20.726362820576991</v>
      </c>
      <c r="AJ5" s="42">
        <f t="shared" si="6"/>
        <v>-1.2789480352913174</v>
      </c>
      <c r="AK5" s="42">
        <f t="shared" si="7"/>
        <v>4.8854193921246196</v>
      </c>
      <c r="AL5" s="43">
        <v>23176457.392000001</v>
      </c>
      <c r="AM5" s="43">
        <v>3821229.2949999999</v>
      </c>
      <c r="AN5" s="43">
        <v>4328932.3569999998</v>
      </c>
      <c r="AO5" s="43">
        <v>3693282.63</v>
      </c>
      <c r="AP5" s="43">
        <v>689812.13500000001</v>
      </c>
      <c r="AQ5" s="43">
        <v>42026.239000000001</v>
      </c>
      <c r="AR5" s="39">
        <f t="shared" si="8"/>
        <v>35751740.048</v>
      </c>
      <c r="AS5" s="43">
        <v>112289600</v>
      </c>
      <c r="AT5" s="43">
        <v>5549716</v>
      </c>
      <c r="AU5" s="43">
        <v>3131361</v>
      </c>
      <c r="AV5" s="43">
        <v>19406324</v>
      </c>
      <c r="AW5" s="43"/>
      <c r="AX5" s="43">
        <v>835879</v>
      </c>
      <c r="AY5" s="43"/>
      <c r="AZ5" s="43">
        <v>537352</v>
      </c>
      <c r="BA5" s="43"/>
      <c r="BB5" s="43">
        <v>1928480</v>
      </c>
      <c r="BC5" s="43">
        <v>901978</v>
      </c>
      <c r="BD5" s="43"/>
      <c r="BE5" s="43"/>
      <c r="BF5" s="43">
        <f t="shared" si="9"/>
        <v>144580690</v>
      </c>
      <c r="BG5" s="41">
        <f t="shared" si="10"/>
        <v>1.9294505220553289</v>
      </c>
      <c r="BH5" s="41">
        <f t="shared" si="27"/>
        <v>0.24727880360786769</v>
      </c>
      <c r="BI5" s="41">
        <f t="shared" si="11"/>
        <v>0.99489845029722346</v>
      </c>
      <c r="BJ5" s="41">
        <f t="shared" si="12"/>
        <v>0.84195268259364686</v>
      </c>
      <c r="BK5" s="42">
        <f t="shared" si="13"/>
        <v>20.88309097773649</v>
      </c>
      <c r="BL5" s="42">
        <f t="shared" si="14"/>
        <v>-1.2633028630140917</v>
      </c>
      <c r="BM5" s="42">
        <f t="shared" si="15"/>
        <v>4.9243758710949113</v>
      </c>
      <c r="BN5" s="42">
        <f t="shared" si="16"/>
        <v>1.8982756980456048</v>
      </c>
      <c r="BO5" s="42">
        <f t="shared" si="17"/>
        <v>0.24397690028150587</v>
      </c>
      <c r="BP5" s="42">
        <f t="shared" si="18"/>
        <v>0.99502916715242828</v>
      </c>
      <c r="BQ5" s="42">
        <f t="shared" si="19"/>
        <v>0.8404508796312139</v>
      </c>
      <c r="BR5" s="42">
        <f t="shared" si="20"/>
        <v>20.804726899156741</v>
      </c>
      <c r="BS5" s="42">
        <f t="shared" si="21"/>
        <v>0.11082354273035265</v>
      </c>
      <c r="BT5" s="41">
        <f t="shared" si="22"/>
        <v>-1.2711254491527044</v>
      </c>
      <c r="BU5" s="41">
        <f t="shared" si="23"/>
        <v>4.9048976316097654</v>
      </c>
      <c r="BV5" s="3"/>
      <c r="BW5" s="32"/>
      <c r="BX5" s="3">
        <v>-23.26</v>
      </c>
      <c r="BY5" s="3"/>
      <c r="BZ5" s="3"/>
      <c r="CA5" s="3"/>
      <c r="CB5" s="3"/>
      <c r="CC5" s="3"/>
      <c r="CD5" s="3"/>
      <c r="CE5" s="3">
        <f t="shared" si="28"/>
        <v>-23.26</v>
      </c>
      <c r="CF5" s="44"/>
      <c r="CG5" s="44"/>
      <c r="CI5" s="44"/>
    </row>
    <row r="6" spans="1:87" s="45" customFormat="1" ht="15.95" customHeight="1">
      <c r="A6" s="38" t="s">
        <v>100</v>
      </c>
      <c r="B6" s="2" t="s">
        <v>3</v>
      </c>
      <c r="C6" s="8">
        <v>8</v>
      </c>
      <c r="D6" s="8">
        <v>10.5</v>
      </c>
      <c r="E6" s="9">
        <f t="shared" si="24"/>
        <v>9.25</v>
      </c>
      <c r="F6" s="8">
        <f t="shared" si="25"/>
        <v>72.5</v>
      </c>
      <c r="G6" s="8">
        <f t="shared" si="25"/>
        <v>70</v>
      </c>
      <c r="H6" s="8">
        <f t="shared" si="25"/>
        <v>71.25</v>
      </c>
      <c r="I6" s="2" t="s">
        <v>132</v>
      </c>
      <c r="J6" s="39">
        <v>9026713.5350000001</v>
      </c>
      <c r="K6" s="39">
        <v>1566208.686</v>
      </c>
      <c r="L6" s="39">
        <v>1575446.0649999999</v>
      </c>
      <c r="M6" s="39">
        <v>1202589.2</v>
      </c>
      <c r="N6" s="39">
        <v>631137.68200000003</v>
      </c>
      <c r="O6" s="39">
        <v>0</v>
      </c>
      <c r="P6" s="39">
        <f t="shared" si="0"/>
        <v>14002095.168</v>
      </c>
      <c r="Q6" s="39">
        <v>30694143</v>
      </c>
      <c r="R6" s="40">
        <v>1770518</v>
      </c>
      <c r="S6" s="40">
        <v>977483</v>
      </c>
      <c r="T6" s="40">
        <v>7958683</v>
      </c>
      <c r="U6" s="40"/>
      <c r="V6" s="40">
        <v>348900</v>
      </c>
      <c r="W6" s="40"/>
      <c r="X6" s="40">
        <v>168468</v>
      </c>
      <c r="Y6" s="40"/>
      <c r="Z6" s="40">
        <v>986900</v>
      </c>
      <c r="AA6" s="40"/>
      <c r="AB6" s="40"/>
      <c r="AC6" s="40"/>
      <c r="AD6" s="40">
        <f t="shared" si="1"/>
        <v>42905095</v>
      </c>
      <c r="AE6" s="41">
        <f t="shared" si="2"/>
        <v>4.5074517379540779</v>
      </c>
      <c r="AF6" s="41">
        <f t="shared" si="26"/>
        <v>0.32635040589002307</v>
      </c>
      <c r="AG6" s="41">
        <f t="shared" si="3"/>
        <v>0.98432768447719943</v>
      </c>
      <c r="AH6" s="41">
        <f t="shared" si="4"/>
        <v>0.77944458577705045</v>
      </c>
      <c r="AI6" s="42">
        <f t="shared" si="5"/>
        <v>17.621418485846494</v>
      </c>
      <c r="AJ6" s="42">
        <f t="shared" si="6"/>
        <v>-1.2719140254346033</v>
      </c>
      <c r="AK6" s="42">
        <f t="shared" si="7"/>
        <v>4.9029340766678384</v>
      </c>
      <c r="AL6" s="43">
        <v>9950645.9649999999</v>
      </c>
      <c r="AM6" s="43">
        <v>1701706.477</v>
      </c>
      <c r="AN6" s="43">
        <v>1729573.574</v>
      </c>
      <c r="AO6" s="43">
        <v>1241872.8759999999</v>
      </c>
      <c r="AP6" s="43">
        <v>680540.57</v>
      </c>
      <c r="AQ6" s="43">
        <v>11013.17</v>
      </c>
      <c r="AR6" s="39">
        <f t="shared" si="8"/>
        <v>15315352.631999999</v>
      </c>
      <c r="AS6" s="43">
        <v>30870273</v>
      </c>
      <c r="AT6" s="43">
        <v>2130968</v>
      </c>
      <c r="AU6" s="43">
        <v>1026159</v>
      </c>
      <c r="AV6" s="43">
        <v>8046424</v>
      </c>
      <c r="AW6" s="43"/>
      <c r="AX6" s="43">
        <v>374477</v>
      </c>
      <c r="AY6" s="43"/>
      <c r="AZ6" s="43">
        <v>192985</v>
      </c>
      <c r="BA6" s="43"/>
      <c r="BB6" s="43">
        <v>989375</v>
      </c>
      <c r="BC6" s="43">
        <v>535196</v>
      </c>
      <c r="BD6" s="43"/>
      <c r="BE6" s="43"/>
      <c r="BF6" s="43">
        <f t="shared" si="9"/>
        <v>44165857</v>
      </c>
      <c r="BG6" s="41">
        <f t="shared" si="10"/>
        <v>4.4435187772175349</v>
      </c>
      <c r="BH6" s="41">
        <f t="shared" si="27"/>
        <v>0.34676905809843106</v>
      </c>
      <c r="BI6" s="41">
        <f t="shared" si="11"/>
        <v>0.98345061674898016</v>
      </c>
      <c r="BJ6" s="41">
        <f t="shared" si="12"/>
        <v>0.77989650443297198</v>
      </c>
      <c r="BK6" s="42">
        <f t="shared" si="13"/>
        <v>17.644999601312474</v>
      </c>
      <c r="BL6" s="42">
        <f t="shared" si="14"/>
        <v>-1.118073834555521</v>
      </c>
      <c r="BM6" s="42">
        <f t="shared" si="15"/>
        <v>5.2859961519567529</v>
      </c>
      <c r="BN6" s="42">
        <f t="shared" si="16"/>
        <v>4.475485257585806</v>
      </c>
      <c r="BO6" s="42">
        <f t="shared" si="17"/>
        <v>0.33655973199422706</v>
      </c>
      <c r="BP6" s="42">
        <f t="shared" si="18"/>
        <v>0.98388915061308979</v>
      </c>
      <c r="BQ6" s="42">
        <f t="shared" si="19"/>
        <v>0.77967054510501121</v>
      </c>
      <c r="BR6" s="42">
        <f t="shared" si="20"/>
        <v>17.633209043579484</v>
      </c>
      <c r="BS6" s="42">
        <f t="shared" si="21"/>
        <v>1.6674366653937404E-2</v>
      </c>
      <c r="BT6" s="41">
        <f t="shared" si="22"/>
        <v>-1.194993929995062</v>
      </c>
      <c r="BU6" s="41">
        <f t="shared" si="23"/>
        <v>5.0944651143122961</v>
      </c>
      <c r="BV6" s="3">
        <v>0.38</v>
      </c>
      <c r="BW6" s="32"/>
      <c r="BX6" s="3">
        <v>-23.420277500000005</v>
      </c>
      <c r="BY6" s="3"/>
      <c r="BZ6" s="3"/>
      <c r="CA6" s="3"/>
      <c r="CB6" s="3"/>
      <c r="CC6" s="3"/>
      <c r="CD6" s="3"/>
      <c r="CE6" s="3">
        <f t="shared" si="28"/>
        <v>-23.420277500000005</v>
      </c>
      <c r="CF6" s="44"/>
      <c r="CG6" s="44"/>
      <c r="CI6" s="44"/>
    </row>
    <row r="7" spans="1:87" s="45" customFormat="1" ht="15.95" customHeight="1">
      <c r="A7" s="38" t="s">
        <v>100</v>
      </c>
      <c r="B7" s="2" t="s">
        <v>4</v>
      </c>
      <c r="C7" s="8">
        <v>10.5</v>
      </c>
      <c r="D7" s="8">
        <v>12.5</v>
      </c>
      <c r="E7" s="9">
        <f t="shared" si="24"/>
        <v>11.5</v>
      </c>
      <c r="F7" s="8">
        <f t="shared" si="25"/>
        <v>70</v>
      </c>
      <c r="G7" s="8">
        <f t="shared" si="25"/>
        <v>68</v>
      </c>
      <c r="H7" s="8">
        <f t="shared" si="25"/>
        <v>69</v>
      </c>
      <c r="I7" s="2" t="s">
        <v>132</v>
      </c>
      <c r="J7" s="39">
        <v>3159603.4479999999</v>
      </c>
      <c r="K7" s="39">
        <v>476307.61700000003</v>
      </c>
      <c r="L7" s="39">
        <v>431151.18099999998</v>
      </c>
      <c r="M7" s="39">
        <v>282733.03499999997</v>
      </c>
      <c r="N7" s="39">
        <v>574183.23</v>
      </c>
      <c r="O7" s="39">
        <v>0</v>
      </c>
      <c r="P7" s="39">
        <f t="shared" si="0"/>
        <v>4923978.5109999999</v>
      </c>
      <c r="Q7" s="39">
        <v>5972943</v>
      </c>
      <c r="R7" s="40">
        <v>329911</v>
      </c>
      <c r="S7" s="40">
        <v>168315</v>
      </c>
      <c r="T7" s="40">
        <v>1814912</v>
      </c>
      <c r="U7" s="40"/>
      <c r="V7" s="40">
        <v>67647</v>
      </c>
      <c r="W7" s="40"/>
      <c r="X7" s="40">
        <v>16462</v>
      </c>
      <c r="Y7" s="40"/>
      <c r="Z7" s="40">
        <v>225028</v>
      </c>
      <c r="AA7" s="40"/>
      <c r="AB7" s="40"/>
      <c r="AC7" s="40"/>
      <c r="AD7" s="40">
        <f t="shared" si="1"/>
        <v>8595218</v>
      </c>
      <c r="AE7" s="41">
        <f t="shared" si="2"/>
        <v>11.660961328675464</v>
      </c>
      <c r="AF7" s="41">
        <f t="shared" si="26"/>
        <v>0.57287418550640601</v>
      </c>
      <c r="AG7" s="41">
        <f t="shared" si="3"/>
        <v>0.9331339464933881</v>
      </c>
      <c r="AH7" s="41">
        <f t="shared" si="4"/>
        <v>0.75288014800788061</v>
      </c>
      <c r="AI7" s="42">
        <f t="shared" si="5"/>
        <v>16.235286123051207</v>
      </c>
      <c r="AJ7" s="42">
        <f t="shared" si="6"/>
        <v>-1.3043883043180751</v>
      </c>
      <c r="AK7" s="42">
        <f t="shared" si="7"/>
        <v>4.8220731222479927</v>
      </c>
      <c r="AL7" s="43">
        <v>3317009.2710000002</v>
      </c>
      <c r="AM7" s="43">
        <v>506982.641</v>
      </c>
      <c r="AN7" s="43">
        <v>471272.69300000003</v>
      </c>
      <c r="AO7" s="43">
        <v>318099.15299999999</v>
      </c>
      <c r="AP7" s="43">
        <v>649528.53700000001</v>
      </c>
      <c r="AQ7" s="43">
        <v>0</v>
      </c>
      <c r="AR7" s="39">
        <f t="shared" si="8"/>
        <v>5262892.2949999999</v>
      </c>
      <c r="AS7" s="43">
        <v>6542011</v>
      </c>
      <c r="AT7" s="43">
        <v>433787</v>
      </c>
      <c r="AU7" s="43">
        <v>188280</v>
      </c>
      <c r="AV7" s="43">
        <v>1805116</v>
      </c>
      <c r="AW7" s="43"/>
      <c r="AX7" s="43">
        <v>59811</v>
      </c>
      <c r="AY7" s="43"/>
      <c r="AZ7" s="43">
        <v>16388</v>
      </c>
      <c r="BA7" s="43"/>
      <c r="BB7" s="43">
        <v>233854</v>
      </c>
      <c r="BC7" s="43">
        <v>172271</v>
      </c>
      <c r="BD7" s="43"/>
      <c r="BE7" s="43"/>
      <c r="BF7" s="43">
        <f t="shared" si="9"/>
        <v>9451518</v>
      </c>
      <c r="BG7" s="41">
        <f t="shared" si="10"/>
        <v>12.341665012166091</v>
      </c>
      <c r="BH7" s="41">
        <f t="shared" si="27"/>
        <v>0.5568303731739177</v>
      </c>
      <c r="BI7" s="41">
        <f t="shared" si="11"/>
        <v>0.93092165296806606</v>
      </c>
      <c r="BJ7" s="41">
        <f t="shared" si="12"/>
        <v>0.77205380996970985</v>
      </c>
      <c r="BK7" s="42">
        <f t="shared" si="13"/>
        <v>17.23576780421946</v>
      </c>
      <c r="BL7" s="42">
        <f t="shared" si="14"/>
        <v>-1.1101481438804615</v>
      </c>
      <c r="BM7" s="42">
        <f t="shared" si="15"/>
        <v>5.3057311217376508</v>
      </c>
      <c r="BN7" s="42">
        <f t="shared" si="16"/>
        <v>12.001313170420778</v>
      </c>
      <c r="BO7" s="42">
        <f t="shared" si="17"/>
        <v>0.5648522793401618</v>
      </c>
      <c r="BP7" s="42">
        <f t="shared" si="18"/>
        <v>0.93202779973072714</v>
      </c>
      <c r="BQ7" s="42">
        <f t="shared" si="19"/>
        <v>0.76246697898879523</v>
      </c>
      <c r="BR7" s="42">
        <f t="shared" si="20"/>
        <v>16.735526963635333</v>
      </c>
      <c r="BS7" s="42">
        <f t="shared" si="21"/>
        <v>0.70744738120698913</v>
      </c>
      <c r="BT7" s="41">
        <f t="shared" si="22"/>
        <v>-1.2072682240992683</v>
      </c>
      <c r="BU7" s="41">
        <f t="shared" si="23"/>
        <v>5.0639021219928217</v>
      </c>
      <c r="BV7" s="3">
        <v>0.41</v>
      </c>
      <c r="BW7" s="32"/>
      <c r="BX7" s="3">
        <v>-23.43</v>
      </c>
      <c r="BY7" s="3"/>
      <c r="BZ7" s="3"/>
      <c r="CA7" s="3"/>
      <c r="CB7" s="3"/>
      <c r="CC7" s="3"/>
      <c r="CD7" s="3"/>
      <c r="CE7" s="3">
        <f t="shared" si="28"/>
        <v>-23.43</v>
      </c>
      <c r="CF7" s="44"/>
      <c r="CG7" s="44"/>
      <c r="CI7" s="44"/>
    </row>
    <row r="8" spans="1:87" s="45" customFormat="1" ht="15.95" customHeight="1">
      <c r="A8" s="38" t="s">
        <v>100</v>
      </c>
      <c r="B8" s="2" t="s">
        <v>5</v>
      </c>
      <c r="C8" s="8">
        <v>12.5</v>
      </c>
      <c r="D8" s="8">
        <v>15.5</v>
      </c>
      <c r="E8" s="9">
        <f t="shared" si="24"/>
        <v>14</v>
      </c>
      <c r="F8" s="8">
        <f t="shared" si="25"/>
        <v>68</v>
      </c>
      <c r="G8" s="8">
        <f t="shared" si="25"/>
        <v>65</v>
      </c>
      <c r="H8" s="8">
        <f t="shared" si="25"/>
        <v>66.5</v>
      </c>
      <c r="I8" s="2" t="s">
        <v>132</v>
      </c>
      <c r="J8" s="39">
        <v>2265276.8769999999</v>
      </c>
      <c r="K8" s="39">
        <v>177583.03400000001</v>
      </c>
      <c r="L8" s="39">
        <v>160239.45300000001</v>
      </c>
      <c r="M8" s="39">
        <v>60988.349000000002</v>
      </c>
      <c r="N8" s="39">
        <v>158664.28099999999</v>
      </c>
      <c r="O8" s="39">
        <v>0</v>
      </c>
      <c r="P8" s="39">
        <f t="shared" si="0"/>
        <v>2822751.9939999999</v>
      </c>
      <c r="Q8" s="39">
        <v>2637312</v>
      </c>
      <c r="R8" s="40">
        <v>208865</v>
      </c>
      <c r="S8" s="40">
        <v>107203</v>
      </c>
      <c r="T8" s="40">
        <v>674994</v>
      </c>
      <c r="U8" s="40">
        <v>85923</v>
      </c>
      <c r="V8" s="40">
        <v>20256</v>
      </c>
      <c r="W8" s="40">
        <v>15579</v>
      </c>
      <c r="X8" s="40">
        <v>4702</v>
      </c>
      <c r="Y8" s="40">
        <v>6879</v>
      </c>
      <c r="Z8" s="40">
        <v>115480</v>
      </c>
      <c r="AA8" s="40"/>
      <c r="AB8" s="40"/>
      <c r="AC8" s="40"/>
      <c r="AD8" s="40">
        <f t="shared" si="1"/>
        <v>3877193</v>
      </c>
      <c r="AE8" s="41">
        <f t="shared" si="2"/>
        <v>5.6209075872501177</v>
      </c>
      <c r="AF8" s="41">
        <f t="shared" si="26"/>
        <v>0.72804010375547468</v>
      </c>
      <c r="AG8" s="41">
        <f t="shared" si="3"/>
        <v>0.9567951651808132</v>
      </c>
      <c r="AH8" s="41">
        <f t="shared" si="4"/>
        <v>0.78363685957272478</v>
      </c>
      <c r="AI8" s="42">
        <f t="shared" si="5"/>
        <v>17.840171332504777</v>
      </c>
      <c r="AJ8" s="42">
        <f t="shared" si="6"/>
        <v>-1.0156806384132009</v>
      </c>
      <c r="AK8" s="42">
        <f t="shared" si="7"/>
        <v>5.5409552103511297</v>
      </c>
      <c r="AL8" s="43">
        <v>2432096.4730000002</v>
      </c>
      <c r="AM8" s="43">
        <v>203166.44500000001</v>
      </c>
      <c r="AN8" s="43">
        <v>196420.07699999999</v>
      </c>
      <c r="AO8" s="43">
        <v>76214.861999999994</v>
      </c>
      <c r="AP8" s="43">
        <v>160236.51300000001</v>
      </c>
      <c r="AQ8" s="43">
        <v>0</v>
      </c>
      <c r="AR8" s="39">
        <f t="shared" si="8"/>
        <v>3068134.37</v>
      </c>
      <c r="AS8" s="43">
        <v>3154501</v>
      </c>
      <c r="AT8" s="43">
        <v>312383</v>
      </c>
      <c r="AU8" s="43">
        <v>163181</v>
      </c>
      <c r="AV8" s="43">
        <v>967378</v>
      </c>
      <c r="AW8" s="43"/>
      <c r="AX8" s="43">
        <v>39163</v>
      </c>
      <c r="AY8" s="43"/>
      <c r="AZ8" s="43">
        <v>10123</v>
      </c>
      <c r="BA8" s="43"/>
      <c r="BB8" s="43">
        <v>136162</v>
      </c>
      <c r="BC8" s="43">
        <v>99253</v>
      </c>
      <c r="BD8" s="43"/>
      <c r="BE8" s="43"/>
      <c r="BF8" s="43">
        <f t="shared" si="9"/>
        <v>4882144</v>
      </c>
      <c r="BG8" s="41">
        <f t="shared" si="10"/>
        <v>5.2226041521121518</v>
      </c>
      <c r="BH8" s="41">
        <f t="shared" si="27"/>
        <v>0.62843995793651319</v>
      </c>
      <c r="BI8" s="41">
        <f t="shared" si="11"/>
        <v>0.96453006514535078</v>
      </c>
      <c r="BJ8" s="41">
        <f t="shared" si="12"/>
        <v>0.75896879105127002</v>
      </c>
      <c r="BK8" s="42">
        <f t="shared" si="13"/>
        <v>16.552991517055272</v>
      </c>
      <c r="BL8" s="42">
        <f t="shared" si="14"/>
        <v>-0.97522689488813619</v>
      </c>
      <c r="BM8" s="42">
        <f t="shared" si="15"/>
        <v>5.6416850317285405</v>
      </c>
      <c r="BN8" s="42">
        <f t="shared" si="16"/>
        <v>5.4217558696811352</v>
      </c>
      <c r="BO8" s="42">
        <f t="shared" si="17"/>
        <v>0.67824003084599394</v>
      </c>
      <c r="BP8" s="42">
        <f t="shared" si="18"/>
        <v>0.96066261516308193</v>
      </c>
      <c r="BQ8" s="42">
        <f t="shared" si="19"/>
        <v>0.77130282531199734</v>
      </c>
      <c r="BR8" s="42">
        <f t="shared" si="20"/>
        <v>17.196581424780025</v>
      </c>
      <c r="BS8" s="42">
        <f t="shared" si="21"/>
        <v>0.91017357611079397</v>
      </c>
      <c r="BT8" s="41">
        <f t="shared" si="22"/>
        <v>-0.99545376665066854</v>
      </c>
      <c r="BU8" s="41">
        <f t="shared" si="23"/>
        <v>5.5913201210398356</v>
      </c>
      <c r="BV8" s="3"/>
      <c r="BW8" s="32"/>
      <c r="BX8" s="3">
        <v>-23.83</v>
      </c>
      <c r="BY8" s="3"/>
      <c r="BZ8" s="3"/>
      <c r="CA8" s="3"/>
      <c r="CB8" s="3"/>
      <c r="CC8" s="3"/>
      <c r="CD8" s="3"/>
      <c r="CE8" s="3">
        <f t="shared" si="28"/>
        <v>-23.83</v>
      </c>
      <c r="CF8" s="44"/>
      <c r="CG8" s="44"/>
      <c r="CI8" s="44"/>
    </row>
    <row r="9" spans="1:87" s="52" customFormat="1" ht="15.95" customHeight="1">
      <c r="A9" s="46" t="s">
        <v>100</v>
      </c>
      <c r="B9" s="5" t="s">
        <v>6</v>
      </c>
      <c r="C9" s="10">
        <v>15.5</v>
      </c>
      <c r="D9" s="10">
        <v>17.5</v>
      </c>
      <c r="E9" s="11">
        <f t="shared" si="24"/>
        <v>16.5</v>
      </c>
      <c r="F9" s="10">
        <f t="shared" si="25"/>
        <v>65</v>
      </c>
      <c r="G9" s="10">
        <f t="shared" si="25"/>
        <v>63</v>
      </c>
      <c r="H9" s="10">
        <f t="shared" si="25"/>
        <v>64</v>
      </c>
      <c r="I9" s="5" t="s">
        <v>133</v>
      </c>
      <c r="J9" s="47">
        <v>791631.16200000001</v>
      </c>
      <c r="K9" s="47">
        <v>74304.032999999996</v>
      </c>
      <c r="L9" s="47">
        <v>78650.334000000003</v>
      </c>
      <c r="M9" s="47">
        <v>42281.428999999996</v>
      </c>
      <c r="N9" s="47">
        <v>38426.832000000002</v>
      </c>
      <c r="O9" s="47">
        <v>0</v>
      </c>
      <c r="P9" s="47">
        <f t="shared" si="0"/>
        <v>1025293.7900000002</v>
      </c>
      <c r="Q9" s="47">
        <v>1219501</v>
      </c>
      <c r="R9" s="48">
        <v>141072</v>
      </c>
      <c r="S9" s="48">
        <v>71524</v>
      </c>
      <c r="T9" s="48">
        <v>325405</v>
      </c>
      <c r="U9" s="48"/>
      <c r="V9" s="48">
        <v>14082</v>
      </c>
      <c r="W9" s="48"/>
      <c r="X9" s="48">
        <v>5109</v>
      </c>
      <c r="Y9" s="48"/>
      <c r="Z9" s="48">
        <v>35298</v>
      </c>
      <c r="AA9" s="48">
        <v>5407</v>
      </c>
      <c r="AB9" s="48"/>
      <c r="AC9" s="48"/>
      <c r="AD9" s="48">
        <f t="shared" si="1"/>
        <v>1817398</v>
      </c>
      <c r="AE9" s="18">
        <f t="shared" si="2"/>
        <v>3.7478849842638757</v>
      </c>
      <c r="AF9" s="18">
        <f t="shared" si="26"/>
        <v>0.56415479163067206</v>
      </c>
      <c r="AG9" s="18">
        <f t="shared" si="3"/>
        <v>0.97633870883864982</v>
      </c>
      <c r="AH9" s="18">
        <f t="shared" si="4"/>
        <v>0.79034443327809023</v>
      </c>
      <c r="AI9" s="49">
        <f t="shared" si="5"/>
        <v>18.190172528450749</v>
      </c>
      <c r="AJ9" s="49">
        <f t="shared" si="6"/>
        <v>-0.99307309245509301</v>
      </c>
      <c r="AK9" s="49">
        <f t="shared" si="7"/>
        <v>5.5972479997868181</v>
      </c>
      <c r="AL9" s="50">
        <v>784528.15899999999</v>
      </c>
      <c r="AM9" s="50">
        <v>79207.923999999999</v>
      </c>
      <c r="AN9" s="50">
        <v>84726.437000000005</v>
      </c>
      <c r="AO9" s="50">
        <v>54588.711000000003</v>
      </c>
      <c r="AP9" s="50">
        <v>45819.732000000004</v>
      </c>
      <c r="AQ9" s="50">
        <v>0</v>
      </c>
      <c r="AR9" s="47">
        <f t="shared" si="8"/>
        <v>1048870.963</v>
      </c>
      <c r="AS9" s="50">
        <v>1632894</v>
      </c>
      <c r="AT9" s="50">
        <v>188536</v>
      </c>
      <c r="AU9" s="50">
        <v>102661</v>
      </c>
      <c r="AV9" s="50">
        <v>415728</v>
      </c>
      <c r="AW9" s="50"/>
      <c r="AX9" s="50">
        <v>28329</v>
      </c>
      <c r="AY9" s="50"/>
      <c r="AZ9" s="50">
        <v>5849</v>
      </c>
      <c r="BA9" s="50"/>
      <c r="BB9" s="50">
        <v>46160</v>
      </c>
      <c r="BC9" s="50">
        <v>10290</v>
      </c>
      <c r="BD9" s="50"/>
      <c r="BE9" s="50"/>
      <c r="BF9" s="50">
        <f t="shared" si="9"/>
        <v>2430447</v>
      </c>
      <c r="BG9" s="18">
        <f t="shared" si="10"/>
        <v>4.3684813114613803</v>
      </c>
      <c r="BH9" s="18">
        <f t="shared" si="27"/>
        <v>0.43155475638843388</v>
      </c>
      <c r="BI9" s="18">
        <f t="shared" si="11"/>
        <v>0.97869733221885857</v>
      </c>
      <c r="BJ9" s="18">
        <f t="shared" si="12"/>
        <v>0.79502734739936298</v>
      </c>
      <c r="BK9" s="49">
        <f t="shared" si="13"/>
        <v>18.434526987298756</v>
      </c>
      <c r="BL9" s="49">
        <f t="shared" si="14"/>
        <v>-0.96481653276248291</v>
      </c>
      <c r="BM9" s="49">
        <f t="shared" si="15"/>
        <v>5.6676068334214182</v>
      </c>
      <c r="BN9" s="49">
        <f t="shared" si="16"/>
        <v>4.0581831478626285</v>
      </c>
      <c r="BO9" s="49">
        <f t="shared" si="17"/>
        <v>0.49785477400955297</v>
      </c>
      <c r="BP9" s="49">
        <f t="shared" si="18"/>
        <v>0.97751802052875414</v>
      </c>
      <c r="BQ9" s="49">
        <f t="shared" si="19"/>
        <v>0.79268589033872661</v>
      </c>
      <c r="BR9" s="49">
        <f t="shared" si="20"/>
        <v>18.312349757874752</v>
      </c>
      <c r="BS9" s="49">
        <f t="shared" si="21"/>
        <v>0.17278469486459563</v>
      </c>
      <c r="BT9" s="18">
        <f t="shared" si="22"/>
        <v>-0.97894481260878796</v>
      </c>
      <c r="BU9" s="18">
        <f t="shared" si="23"/>
        <v>5.6324274166041182</v>
      </c>
      <c r="BV9" s="4"/>
      <c r="BW9" s="33" t="s">
        <v>143</v>
      </c>
      <c r="BX9" s="4">
        <v>-23.46</v>
      </c>
      <c r="BY9" s="4"/>
      <c r="BZ9" s="4"/>
      <c r="CA9" s="4"/>
      <c r="CB9" s="4"/>
      <c r="CC9" s="4"/>
      <c r="CD9" s="4"/>
      <c r="CE9" s="4">
        <f t="shared" si="28"/>
        <v>-23.46</v>
      </c>
      <c r="CF9" s="51"/>
      <c r="CG9" s="51"/>
      <c r="CI9" s="51"/>
    </row>
    <row r="10" spans="1:87" s="52" customFormat="1" ht="15.95" customHeight="1">
      <c r="A10" s="46" t="s">
        <v>100</v>
      </c>
      <c r="B10" s="5" t="s">
        <v>7</v>
      </c>
      <c r="C10" s="10">
        <v>17.5</v>
      </c>
      <c r="D10" s="10">
        <v>20</v>
      </c>
      <c r="E10" s="11">
        <f t="shared" si="24"/>
        <v>18.75</v>
      </c>
      <c r="F10" s="10">
        <f t="shared" si="25"/>
        <v>63</v>
      </c>
      <c r="G10" s="10">
        <f t="shared" si="25"/>
        <v>60.5</v>
      </c>
      <c r="H10" s="10">
        <f t="shared" si="25"/>
        <v>61.75</v>
      </c>
      <c r="I10" s="5" t="s">
        <v>133</v>
      </c>
      <c r="J10" s="47">
        <v>2512569.4079999998</v>
      </c>
      <c r="K10" s="47">
        <v>229312.35500000001</v>
      </c>
      <c r="L10" s="47">
        <v>233105.02799999999</v>
      </c>
      <c r="M10" s="47">
        <v>131035.516</v>
      </c>
      <c r="N10" s="47">
        <v>52076.046000000002</v>
      </c>
      <c r="O10" s="47">
        <v>0</v>
      </c>
      <c r="P10" s="47">
        <f t="shared" si="0"/>
        <v>3158098.3529999997</v>
      </c>
      <c r="Q10" s="47">
        <v>2586980</v>
      </c>
      <c r="R10" s="48">
        <v>286927</v>
      </c>
      <c r="S10" s="48">
        <v>163817</v>
      </c>
      <c r="T10" s="48">
        <v>739733</v>
      </c>
      <c r="U10" s="48"/>
      <c r="V10" s="48">
        <v>47653</v>
      </c>
      <c r="W10" s="48"/>
      <c r="X10" s="48">
        <v>20814</v>
      </c>
      <c r="Y10" s="48"/>
      <c r="Z10" s="48">
        <v>107228</v>
      </c>
      <c r="AA10" s="48"/>
      <c r="AB10" s="48"/>
      <c r="AC10" s="48"/>
      <c r="AD10" s="48">
        <f t="shared" si="1"/>
        <v>3953152</v>
      </c>
      <c r="AE10" s="18">
        <f t="shared" si="2"/>
        <v>1.6489684670691447</v>
      </c>
      <c r="AF10" s="18">
        <f t="shared" si="26"/>
        <v>0.79888108349995135</v>
      </c>
      <c r="AG10" s="18">
        <f t="shared" si="3"/>
        <v>0.9850614482623502</v>
      </c>
      <c r="AH10" s="18">
        <f t="shared" si="4"/>
        <v>0.76843086225877477</v>
      </c>
      <c r="AI10" s="49">
        <f t="shared" si="5"/>
        <v>17.046722392662868</v>
      </c>
      <c r="AJ10" s="49">
        <f t="shared" si="6"/>
        <v>-1.0112928522649967</v>
      </c>
      <c r="AK10" s="49">
        <f t="shared" si="7"/>
        <v>5.551880797860159</v>
      </c>
      <c r="AL10" s="50">
        <v>2468712.4169999999</v>
      </c>
      <c r="AM10" s="50">
        <v>205470.57</v>
      </c>
      <c r="AN10" s="50">
        <v>231832.68599999999</v>
      </c>
      <c r="AO10" s="50">
        <v>115588.443</v>
      </c>
      <c r="AP10" s="50">
        <v>43848.142</v>
      </c>
      <c r="AQ10" s="50">
        <v>0</v>
      </c>
      <c r="AR10" s="47">
        <f t="shared" si="8"/>
        <v>3065452.2579999994</v>
      </c>
      <c r="AS10" s="50">
        <v>2892886</v>
      </c>
      <c r="AT10" s="50">
        <v>318520</v>
      </c>
      <c r="AU10" s="50">
        <v>160408</v>
      </c>
      <c r="AV10" s="50">
        <v>796994</v>
      </c>
      <c r="AW10" s="50"/>
      <c r="AX10" s="50">
        <v>48948</v>
      </c>
      <c r="AY10" s="50"/>
      <c r="AZ10" s="50">
        <v>18581</v>
      </c>
      <c r="BA10" s="50"/>
      <c r="BB10" s="50">
        <v>98379</v>
      </c>
      <c r="BC10" s="50">
        <v>101481</v>
      </c>
      <c r="BD10" s="50"/>
      <c r="BE10" s="50"/>
      <c r="BF10" s="50">
        <f t="shared" si="9"/>
        <v>4436197</v>
      </c>
      <c r="BG10" s="18">
        <f t="shared" si="10"/>
        <v>1.43039715870858</v>
      </c>
      <c r="BH10" s="18">
        <f t="shared" si="27"/>
        <v>0.69100904626192194</v>
      </c>
      <c r="BI10" s="18">
        <f t="shared" si="11"/>
        <v>0.98885288941874183</v>
      </c>
      <c r="BJ10" s="18">
        <f t="shared" si="12"/>
        <v>0.77786272503204357</v>
      </c>
      <c r="BK10" s="49">
        <f t="shared" si="13"/>
        <v>17.538876992172032</v>
      </c>
      <c r="BL10" s="49">
        <f t="shared" si="14"/>
        <v>-0.90731404959063211</v>
      </c>
      <c r="BM10" s="49">
        <f t="shared" si="15"/>
        <v>5.810788016519326</v>
      </c>
      <c r="BN10" s="49">
        <f t="shared" si="16"/>
        <v>1.5396828128888624</v>
      </c>
      <c r="BO10" s="49">
        <f t="shared" si="17"/>
        <v>0.74494506488093659</v>
      </c>
      <c r="BP10" s="49">
        <f t="shared" si="18"/>
        <v>0.98695716884054607</v>
      </c>
      <c r="BQ10" s="49">
        <f t="shared" si="19"/>
        <v>0.77314679364540917</v>
      </c>
      <c r="BR10" s="49">
        <f t="shared" si="20"/>
        <v>17.29279969241745</v>
      </c>
      <c r="BS10" s="49">
        <f t="shared" si="21"/>
        <v>0.34800585470507894</v>
      </c>
      <c r="BT10" s="18">
        <f t="shared" si="22"/>
        <v>-0.95930345092781444</v>
      </c>
      <c r="BU10" s="18">
        <f t="shared" si="23"/>
        <v>5.6813344071897429</v>
      </c>
      <c r="BV10" s="4"/>
      <c r="BW10" s="33" t="s">
        <v>143</v>
      </c>
      <c r="BX10" s="4">
        <v>-21.02</v>
      </c>
      <c r="BY10" s="4">
        <v>-20.779067200000004</v>
      </c>
      <c r="BZ10" s="4">
        <v>-21.196622400000003</v>
      </c>
      <c r="CA10" s="18">
        <v>-21.359350999999997</v>
      </c>
      <c r="CB10" s="4"/>
      <c r="CC10" s="4"/>
      <c r="CD10" s="4"/>
      <c r="CE10" s="4">
        <f t="shared" si="28"/>
        <v>-21.088760149999999</v>
      </c>
      <c r="CF10" s="51"/>
      <c r="CG10" s="51"/>
      <c r="CI10" s="51"/>
    </row>
    <row r="11" spans="1:87" s="52" customFormat="1" ht="15.95" customHeight="1">
      <c r="A11" s="46" t="s">
        <v>100</v>
      </c>
      <c r="B11" s="5" t="s">
        <v>33</v>
      </c>
      <c r="C11" s="10">
        <v>20</v>
      </c>
      <c r="D11" s="10">
        <v>21</v>
      </c>
      <c r="E11" s="11">
        <f t="shared" si="24"/>
        <v>20.5</v>
      </c>
      <c r="F11" s="10">
        <f t="shared" si="25"/>
        <v>60.5</v>
      </c>
      <c r="G11" s="10">
        <f t="shared" si="25"/>
        <v>59.5</v>
      </c>
      <c r="H11" s="10">
        <f t="shared" si="25"/>
        <v>60</v>
      </c>
      <c r="I11" s="5" t="s">
        <v>133</v>
      </c>
      <c r="J11" s="47">
        <v>1260588.425</v>
      </c>
      <c r="K11" s="47">
        <v>101143.696</v>
      </c>
      <c r="L11" s="47">
        <v>113742.47199999999</v>
      </c>
      <c r="M11" s="47">
        <v>63126.273000000001</v>
      </c>
      <c r="N11" s="47">
        <v>29561.563999999998</v>
      </c>
      <c r="O11" s="47">
        <v>0</v>
      </c>
      <c r="P11" s="47">
        <f t="shared" si="0"/>
        <v>1568162.4300000002</v>
      </c>
      <c r="Q11" s="47">
        <v>1758841</v>
      </c>
      <c r="R11" s="48">
        <v>200217</v>
      </c>
      <c r="S11" s="48">
        <v>117400</v>
      </c>
      <c r="T11" s="48">
        <v>450566</v>
      </c>
      <c r="U11" s="48"/>
      <c r="V11" s="48">
        <v>28710</v>
      </c>
      <c r="W11" s="48"/>
      <c r="X11" s="48">
        <v>12097</v>
      </c>
      <c r="Y11" s="48"/>
      <c r="Z11" s="48">
        <v>55826</v>
      </c>
      <c r="AA11" s="48">
        <v>6280</v>
      </c>
      <c r="AB11" s="48"/>
      <c r="AC11" s="48"/>
      <c r="AD11" s="48">
        <f t="shared" si="1"/>
        <v>2629937</v>
      </c>
      <c r="AE11" s="18">
        <f t="shared" si="2"/>
        <v>1.8851085470782509</v>
      </c>
      <c r="AF11" s="18">
        <f t="shared" si="26"/>
        <v>0.596273762451344</v>
      </c>
      <c r="AG11" s="18">
        <f t="shared" si="3"/>
        <v>0.98715314815847932</v>
      </c>
      <c r="AH11" s="18">
        <f t="shared" si="4"/>
        <v>0.79143653305291051</v>
      </c>
      <c r="AI11" s="49">
        <f t="shared" si="5"/>
        <v>18.247158294700871</v>
      </c>
      <c r="AJ11" s="49">
        <f t="shared" si="6"/>
        <v>-0.98366263717624014</v>
      </c>
      <c r="AK11" s="49">
        <f t="shared" si="7"/>
        <v>5.620680033431162</v>
      </c>
      <c r="AL11" s="50">
        <v>1200945.8999999999</v>
      </c>
      <c r="AM11" s="50">
        <v>110630.683</v>
      </c>
      <c r="AN11" s="50">
        <v>113708.656</v>
      </c>
      <c r="AO11" s="50">
        <v>69624.194000000003</v>
      </c>
      <c r="AP11" s="50">
        <v>27796.17</v>
      </c>
      <c r="AQ11" s="50">
        <v>0</v>
      </c>
      <c r="AR11" s="47">
        <f t="shared" si="8"/>
        <v>1522705.6029999997</v>
      </c>
      <c r="AS11" s="50">
        <v>2133689</v>
      </c>
      <c r="AT11" s="50">
        <v>225433</v>
      </c>
      <c r="AU11" s="50">
        <v>139798</v>
      </c>
      <c r="AV11" s="50">
        <v>543134</v>
      </c>
      <c r="AW11" s="50"/>
      <c r="AX11" s="50">
        <v>24565</v>
      </c>
      <c r="AY11" s="50"/>
      <c r="AZ11" s="50">
        <v>12746</v>
      </c>
      <c r="BA11" s="50"/>
      <c r="BB11" s="50">
        <v>56385</v>
      </c>
      <c r="BC11" s="50">
        <v>65381</v>
      </c>
      <c r="BD11" s="50"/>
      <c r="BE11" s="50"/>
      <c r="BF11" s="50">
        <f t="shared" si="9"/>
        <v>3201131</v>
      </c>
      <c r="BG11" s="18">
        <f t="shared" si="10"/>
        <v>1.8254460970811837</v>
      </c>
      <c r="BH11" s="18">
        <f t="shared" si="27"/>
        <v>0.47567737871396065</v>
      </c>
      <c r="BI11" s="18">
        <f t="shared" si="11"/>
        <v>0.99016546991010435</v>
      </c>
      <c r="BJ11" s="18">
        <f t="shared" si="12"/>
        <v>0.79691301921390412</v>
      </c>
      <c r="BK11" s="49">
        <f t="shared" si="13"/>
        <v>18.532921342581513</v>
      </c>
      <c r="BL11" s="49">
        <f t="shared" si="14"/>
        <v>-0.93783991143282641</v>
      </c>
      <c r="BM11" s="49">
        <f t="shared" si="15"/>
        <v>5.7347786205322624</v>
      </c>
      <c r="BN11" s="49">
        <f t="shared" si="16"/>
        <v>1.8552773220797172</v>
      </c>
      <c r="BO11" s="49">
        <f t="shared" si="17"/>
        <v>0.53597557058265233</v>
      </c>
      <c r="BP11" s="49">
        <f t="shared" si="18"/>
        <v>0.98865930903429189</v>
      </c>
      <c r="BQ11" s="49">
        <f t="shared" si="19"/>
        <v>0.79417477613340726</v>
      </c>
      <c r="BR11" s="49">
        <f t="shared" si="20"/>
        <v>18.390039818641192</v>
      </c>
      <c r="BS11" s="49">
        <f t="shared" si="21"/>
        <v>0.20206498896893857</v>
      </c>
      <c r="BT11" s="18">
        <f t="shared" si="22"/>
        <v>-0.96075127430453322</v>
      </c>
      <c r="BU11" s="18">
        <f t="shared" si="23"/>
        <v>5.6777293269817122</v>
      </c>
      <c r="BV11" s="4"/>
      <c r="BW11" s="33" t="s">
        <v>143</v>
      </c>
      <c r="BX11" s="4">
        <v>-23.39</v>
      </c>
      <c r="BY11" s="4"/>
      <c r="BZ11" s="4"/>
      <c r="CA11" s="4"/>
      <c r="CB11" s="4"/>
      <c r="CC11" s="33"/>
      <c r="CD11" s="4"/>
      <c r="CE11" s="4">
        <f t="shared" si="28"/>
        <v>-23.39</v>
      </c>
      <c r="CF11" s="51"/>
      <c r="CG11" s="51"/>
      <c r="CI11" s="51"/>
    </row>
    <row r="12" spans="1:87" s="52" customFormat="1" ht="15.95" customHeight="1">
      <c r="A12" s="46" t="s">
        <v>100</v>
      </c>
      <c r="B12" s="5" t="s">
        <v>8</v>
      </c>
      <c r="C12" s="10">
        <v>21</v>
      </c>
      <c r="D12" s="10">
        <v>24</v>
      </c>
      <c r="E12" s="11">
        <f t="shared" si="24"/>
        <v>22.5</v>
      </c>
      <c r="F12" s="10">
        <f t="shared" si="25"/>
        <v>59.5</v>
      </c>
      <c r="G12" s="10">
        <f t="shared" si="25"/>
        <v>56.5</v>
      </c>
      <c r="H12" s="10">
        <f t="shared" si="25"/>
        <v>58</v>
      </c>
      <c r="I12" s="5" t="s">
        <v>133</v>
      </c>
      <c r="J12" s="47">
        <v>1307154.2890000001</v>
      </c>
      <c r="K12" s="47">
        <v>112658.719</v>
      </c>
      <c r="L12" s="47">
        <v>126410.777</v>
      </c>
      <c r="M12" s="47">
        <v>68502.937999999995</v>
      </c>
      <c r="N12" s="47">
        <v>35396.817999999999</v>
      </c>
      <c r="O12" s="47">
        <v>0</v>
      </c>
      <c r="P12" s="47">
        <f t="shared" si="0"/>
        <v>1650123.5410000002</v>
      </c>
      <c r="Q12" s="47">
        <v>2133146</v>
      </c>
      <c r="R12" s="48">
        <v>231551</v>
      </c>
      <c r="S12" s="48">
        <v>142261</v>
      </c>
      <c r="T12" s="48">
        <v>531744</v>
      </c>
      <c r="U12" s="48"/>
      <c r="V12" s="48">
        <v>25902</v>
      </c>
      <c r="W12" s="48"/>
      <c r="X12" s="48">
        <v>6301</v>
      </c>
      <c r="Y12" s="48"/>
      <c r="Z12" s="48">
        <v>87529</v>
      </c>
      <c r="AA12" s="48"/>
      <c r="AB12" s="48"/>
      <c r="AC12" s="48"/>
      <c r="AD12" s="48">
        <f t="shared" si="1"/>
        <v>3158434</v>
      </c>
      <c r="AE12" s="18">
        <f t="shared" si="2"/>
        <v>2.1451010861010431</v>
      </c>
      <c r="AF12" s="18">
        <f t="shared" si="26"/>
        <v>0.52244990428801119</v>
      </c>
      <c r="AG12" s="18">
        <f t="shared" si="3"/>
        <v>0.98730302849583729</v>
      </c>
      <c r="AH12" s="18">
        <f t="shared" si="4"/>
        <v>0.79373448994026785</v>
      </c>
      <c r="AI12" s="49">
        <f t="shared" si="5"/>
        <v>18.367065685083173</v>
      </c>
      <c r="AJ12" s="49">
        <f t="shared" si="6"/>
        <v>-1.0290165902696897</v>
      </c>
      <c r="AK12" s="49">
        <f t="shared" si="7"/>
        <v>5.5077486902284729</v>
      </c>
      <c r="AL12" s="50">
        <v>1343009.79</v>
      </c>
      <c r="AM12" s="50">
        <v>127380.493</v>
      </c>
      <c r="AN12" s="50">
        <v>139968.13399999999</v>
      </c>
      <c r="AO12" s="50">
        <v>77943.816000000006</v>
      </c>
      <c r="AP12" s="50">
        <v>30865.627</v>
      </c>
      <c r="AQ12" s="50">
        <v>0</v>
      </c>
      <c r="AR12" s="47">
        <f t="shared" si="8"/>
        <v>1719167.8600000003</v>
      </c>
      <c r="AS12" s="50">
        <v>2620149</v>
      </c>
      <c r="AT12" s="50">
        <v>301554</v>
      </c>
      <c r="AU12" s="50">
        <v>178435</v>
      </c>
      <c r="AV12" s="50">
        <v>675408</v>
      </c>
      <c r="AW12" s="50"/>
      <c r="AX12" s="50">
        <v>34482</v>
      </c>
      <c r="AY12" s="50"/>
      <c r="AZ12" s="50">
        <v>12794</v>
      </c>
      <c r="BA12" s="50"/>
      <c r="BB12" s="50">
        <v>102602</v>
      </c>
      <c r="BC12" s="50">
        <v>66550</v>
      </c>
      <c r="BD12" s="50"/>
      <c r="BE12" s="50"/>
      <c r="BF12" s="50">
        <f t="shared" si="9"/>
        <v>3991974</v>
      </c>
      <c r="BG12" s="18">
        <f t="shared" si="10"/>
        <v>1.7953818075682262</v>
      </c>
      <c r="BH12" s="18">
        <f t="shared" si="27"/>
        <v>0.43065607641733145</v>
      </c>
      <c r="BI12" s="18">
        <f t="shared" si="11"/>
        <v>0.99117008495210135</v>
      </c>
      <c r="BJ12" s="18">
        <f t="shared" si="12"/>
        <v>0.78975876236554321</v>
      </c>
      <c r="BK12" s="49">
        <f t="shared" si="13"/>
        <v>18.159612220234042</v>
      </c>
      <c r="BL12" s="49">
        <f t="shared" si="14"/>
        <v>-0.92638502751808294</v>
      </c>
      <c r="BM12" s="49">
        <f t="shared" si="15"/>
        <v>5.7633012814799738</v>
      </c>
      <c r="BN12" s="49">
        <f t="shared" si="16"/>
        <v>1.9702414468346348</v>
      </c>
      <c r="BO12" s="49">
        <f t="shared" si="17"/>
        <v>0.47655299035267129</v>
      </c>
      <c r="BP12" s="49">
        <f t="shared" si="18"/>
        <v>0.98923655672396937</v>
      </c>
      <c r="BQ12" s="49">
        <f t="shared" si="19"/>
        <v>0.79174662615290559</v>
      </c>
      <c r="BR12" s="49">
        <f t="shared" si="20"/>
        <v>18.263338952658607</v>
      </c>
      <c r="BS12" s="49">
        <f t="shared" si="21"/>
        <v>0.14669175177546551</v>
      </c>
      <c r="BT12" s="18">
        <f t="shared" si="22"/>
        <v>-0.97770080889388633</v>
      </c>
      <c r="BU12" s="18">
        <f t="shared" si="23"/>
        <v>5.6355249858542233</v>
      </c>
      <c r="BV12" s="4"/>
      <c r="BW12" s="33" t="s">
        <v>143</v>
      </c>
      <c r="BX12" s="4">
        <v>-23.62</v>
      </c>
      <c r="BY12" s="4"/>
      <c r="BZ12" s="4"/>
      <c r="CA12" s="4"/>
      <c r="CB12" s="4"/>
      <c r="CC12" s="33"/>
      <c r="CD12" s="4"/>
      <c r="CE12" s="4">
        <f t="shared" si="28"/>
        <v>-23.62</v>
      </c>
      <c r="CF12" s="51"/>
      <c r="CG12" s="51"/>
      <c r="CI12" s="51"/>
    </row>
    <row r="13" spans="1:87" s="45" customFormat="1" ht="15.95" customHeight="1">
      <c r="A13" s="38" t="s">
        <v>100</v>
      </c>
      <c r="B13" s="2" t="s">
        <v>9</v>
      </c>
      <c r="C13" s="8">
        <v>24</v>
      </c>
      <c r="D13" s="8">
        <v>27.5</v>
      </c>
      <c r="E13" s="9">
        <f t="shared" si="24"/>
        <v>25.75</v>
      </c>
      <c r="F13" s="8">
        <f t="shared" si="25"/>
        <v>56.5</v>
      </c>
      <c r="G13" s="8">
        <f t="shared" si="25"/>
        <v>53</v>
      </c>
      <c r="H13" s="8">
        <f t="shared" si="25"/>
        <v>54.75</v>
      </c>
      <c r="I13" s="2" t="s">
        <v>135</v>
      </c>
      <c r="J13" s="39">
        <v>15240416.165999999</v>
      </c>
      <c r="K13" s="39">
        <v>1266024.425</v>
      </c>
      <c r="L13" s="39">
        <v>1494740.287</v>
      </c>
      <c r="M13" s="39">
        <v>1011350.257</v>
      </c>
      <c r="N13" s="39">
        <v>120198.59699999999</v>
      </c>
      <c r="O13" s="39">
        <v>0</v>
      </c>
      <c r="P13" s="39">
        <f t="shared" si="0"/>
        <v>19132729.731999997</v>
      </c>
      <c r="Q13" s="39">
        <v>24718457</v>
      </c>
      <c r="R13" s="40">
        <v>2713188</v>
      </c>
      <c r="S13" s="40">
        <v>1456427</v>
      </c>
      <c r="T13" s="40">
        <v>5477408</v>
      </c>
      <c r="U13" s="40"/>
      <c r="V13" s="40">
        <v>400131</v>
      </c>
      <c r="W13" s="40"/>
      <c r="X13" s="40">
        <v>211113</v>
      </c>
      <c r="Y13" s="40"/>
      <c r="Z13" s="40">
        <v>711161</v>
      </c>
      <c r="AA13" s="40"/>
      <c r="AB13" s="40">
        <v>22889</v>
      </c>
      <c r="AC13" s="40"/>
      <c r="AD13" s="40">
        <f t="shared" si="1"/>
        <v>35710774</v>
      </c>
      <c r="AE13" s="41">
        <f t="shared" si="2"/>
        <v>0.62823548277569963</v>
      </c>
      <c r="AF13" s="41">
        <f t="shared" si="26"/>
        <v>0.53576911360140211</v>
      </c>
      <c r="AG13" s="41">
        <f t="shared" si="3"/>
        <v>0.99612602807498218</v>
      </c>
      <c r="AH13" s="41">
        <f t="shared" si="4"/>
        <v>0.80946438826509337</v>
      </c>
      <c r="AI13" s="42">
        <f t="shared" si="5"/>
        <v>19.187851779672574</v>
      </c>
      <c r="AJ13" s="42">
        <f t="shared" si="6"/>
        <v>-0.99683359541151717</v>
      </c>
      <c r="AK13" s="42">
        <f t="shared" si="7"/>
        <v>5.5878843474253221</v>
      </c>
      <c r="AL13" s="43">
        <v>14790237.927999999</v>
      </c>
      <c r="AM13" s="43">
        <v>1503183.3570000001</v>
      </c>
      <c r="AN13" s="43">
        <v>1520615.716</v>
      </c>
      <c r="AO13" s="43">
        <v>1075620.577</v>
      </c>
      <c r="AP13" s="43">
        <v>148044.14300000001</v>
      </c>
      <c r="AQ13" s="43">
        <v>2370.509</v>
      </c>
      <c r="AR13" s="39">
        <f t="shared" si="8"/>
        <v>19040072.23</v>
      </c>
      <c r="AS13" s="43">
        <v>25821453</v>
      </c>
      <c r="AT13" s="43">
        <v>2718920</v>
      </c>
      <c r="AU13" s="43">
        <v>1468743</v>
      </c>
      <c r="AV13" s="43">
        <v>6111420</v>
      </c>
      <c r="AW13" s="43"/>
      <c r="AX13" s="43">
        <v>461168</v>
      </c>
      <c r="AY13" s="43"/>
      <c r="AZ13" s="43">
        <v>230402</v>
      </c>
      <c r="BA13" s="43"/>
      <c r="BB13" s="43">
        <v>739336</v>
      </c>
      <c r="BC13" s="43">
        <v>550609</v>
      </c>
      <c r="BD13" s="43">
        <v>27707</v>
      </c>
      <c r="BE13" s="43"/>
      <c r="BF13" s="43">
        <f t="shared" si="9"/>
        <v>38129758</v>
      </c>
      <c r="BG13" s="41">
        <f t="shared" si="10"/>
        <v>0.77753981818796924</v>
      </c>
      <c r="BH13" s="41">
        <f t="shared" si="27"/>
        <v>0.49934941181635617</v>
      </c>
      <c r="BI13" s="41">
        <f t="shared" si="11"/>
        <v>0.99556367041505833</v>
      </c>
      <c r="BJ13" s="41">
        <f t="shared" si="12"/>
        <v>0.79914683436124767</v>
      </c>
      <c r="BK13" s="42">
        <f t="shared" si="13"/>
        <v>18.649481816969899</v>
      </c>
      <c r="BL13" s="42">
        <f t="shared" si="14"/>
        <v>-0.94238852062804535</v>
      </c>
      <c r="BM13" s="42">
        <f t="shared" si="15"/>
        <v>5.7234525836361669</v>
      </c>
      <c r="BN13" s="42">
        <f t="shared" si="16"/>
        <v>0.70288765048183444</v>
      </c>
      <c r="BO13" s="42">
        <f t="shared" si="17"/>
        <v>0.5175592627088792</v>
      </c>
      <c r="BP13" s="42">
        <f t="shared" si="18"/>
        <v>0.99584484924502026</v>
      </c>
      <c r="BQ13" s="42">
        <f t="shared" si="19"/>
        <v>0.80430561131317058</v>
      </c>
      <c r="BR13" s="42">
        <f t="shared" si="20"/>
        <v>18.918666798321237</v>
      </c>
      <c r="BS13" s="42">
        <f t="shared" si="21"/>
        <v>0.38068505141420966</v>
      </c>
      <c r="BT13" s="41">
        <f t="shared" si="22"/>
        <v>-0.9696110580197812</v>
      </c>
      <c r="BU13" s="41">
        <f t="shared" si="23"/>
        <v>5.655668465530745</v>
      </c>
      <c r="BV13" s="3">
        <v>0.35</v>
      </c>
      <c r="BW13" s="32"/>
      <c r="BX13" s="3">
        <v>-23.59</v>
      </c>
      <c r="BY13" s="3"/>
      <c r="BZ13" s="3"/>
      <c r="CA13" s="3"/>
      <c r="CB13" s="3"/>
      <c r="CC13" s="3"/>
      <c r="CD13" s="3"/>
      <c r="CE13" s="3">
        <f t="shared" si="28"/>
        <v>-23.59</v>
      </c>
      <c r="CF13" s="44"/>
      <c r="CG13" s="44"/>
      <c r="CI13" s="44"/>
    </row>
    <row r="14" spans="1:87" s="52" customFormat="1" ht="15.95" customHeight="1">
      <c r="A14" s="46" t="s">
        <v>100</v>
      </c>
      <c r="B14" s="5" t="s">
        <v>10</v>
      </c>
      <c r="C14" s="10">
        <v>27.5</v>
      </c>
      <c r="D14" s="10">
        <v>30.5</v>
      </c>
      <c r="E14" s="11">
        <f t="shared" si="24"/>
        <v>29</v>
      </c>
      <c r="F14" s="10">
        <f t="shared" si="25"/>
        <v>53</v>
      </c>
      <c r="G14" s="10">
        <f t="shared" si="25"/>
        <v>50</v>
      </c>
      <c r="H14" s="10">
        <f t="shared" si="25"/>
        <v>51.5</v>
      </c>
      <c r="I14" s="5" t="s">
        <v>133</v>
      </c>
      <c r="J14" s="47">
        <v>2980151.6669999999</v>
      </c>
      <c r="K14" s="47">
        <v>279727.54800000001</v>
      </c>
      <c r="L14" s="47">
        <v>321189.07199999999</v>
      </c>
      <c r="M14" s="47">
        <v>184568.83100000001</v>
      </c>
      <c r="N14" s="47">
        <v>48118.101999999999</v>
      </c>
      <c r="O14" s="47">
        <v>0</v>
      </c>
      <c r="P14" s="47">
        <f t="shared" si="0"/>
        <v>3813755.2199999997</v>
      </c>
      <c r="Q14" s="47">
        <v>4033440</v>
      </c>
      <c r="R14" s="48">
        <v>585333</v>
      </c>
      <c r="S14" s="48">
        <v>329771</v>
      </c>
      <c r="T14" s="48">
        <v>1060903</v>
      </c>
      <c r="U14" s="48"/>
      <c r="V14" s="48">
        <v>61279</v>
      </c>
      <c r="W14" s="48">
        <v>27849</v>
      </c>
      <c r="X14" s="48">
        <v>50118</v>
      </c>
      <c r="Y14" s="48">
        <v>8600</v>
      </c>
      <c r="Z14" s="48">
        <v>187081</v>
      </c>
      <c r="AA14" s="48"/>
      <c r="AB14" s="48">
        <v>17530</v>
      </c>
      <c r="AC14" s="48"/>
      <c r="AD14" s="48">
        <f t="shared" si="1"/>
        <v>6361904</v>
      </c>
      <c r="AE14" s="18">
        <f t="shared" si="2"/>
        <v>1.261698751604724</v>
      </c>
      <c r="AF14" s="18">
        <f t="shared" si="26"/>
        <v>0.59946758391827348</v>
      </c>
      <c r="AG14" s="18">
        <f t="shared" si="3"/>
        <v>0.99097143786856612</v>
      </c>
      <c r="AH14" s="18">
        <f t="shared" si="4"/>
        <v>0.78449632803180125</v>
      </c>
      <c r="AI14" s="49">
        <f t="shared" si="5"/>
        <v>17.88501839669939</v>
      </c>
      <c r="AJ14" s="49">
        <f t="shared" si="6"/>
        <v>-0.89379419253686565</v>
      </c>
      <c r="AK14" s="49">
        <f t="shared" si="7"/>
        <v>5.844452460583204</v>
      </c>
      <c r="AL14" s="50">
        <v>3132708.2880000002</v>
      </c>
      <c r="AM14" s="50">
        <v>307104.95500000002</v>
      </c>
      <c r="AN14" s="50">
        <v>358638.64600000001</v>
      </c>
      <c r="AO14" s="50">
        <v>228971.87899999999</v>
      </c>
      <c r="AP14" s="50">
        <v>50484.608</v>
      </c>
      <c r="AQ14" s="50">
        <v>0</v>
      </c>
      <c r="AR14" s="47">
        <f t="shared" si="8"/>
        <v>4077908.3760000006</v>
      </c>
      <c r="AS14" s="50">
        <v>4601522</v>
      </c>
      <c r="AT14" s="50">
        <v>575835</v>
      </c>
      <c r="AU14" s="50">
        <v>356246</v>
      </c>
      <c r="AV14" s="50">
        <v>1128715</v>
      </c>
      <c r="AW14" s="50"/>
      <c r="AX14" s="50">
        <v>94811</v>
      </c>
      <c r="AY14" s="50"/>
      <c r="AZ14" s="50">
        <v>62055</v>
      </c>
      <c r="BA14" s="50"/>
      <c r="BB14" s="50">
        <v>206144</v>
      </c>
      <c r="BC14" s="50">
        <v>156204</v>
      </c>
      <c r="BD14" s="50">
        <v>13651</v>
      </c>
      <c r="BE14" s="50"/>
      <c r="BF14" s="50">
        <f t="shared" si="9"/>
        <v>7195183</v>
      </c>
      <c r="BG14" s="18">
        <f t="shared" si="10"/>
        <v>1.2380025087645568</v>
      </c>
      <c r="BH14" s="18">
        <f t="shared" si="27"/>
        <v>0.56675533839792547</v>
      </c>
      <c r="BI14" s="18">
        <f t="shared" si="11"/>
        <v>0.99178185968554633</v>
      </c>
      <c r="BJ14" s="18">
        <f t="shared" si="12"/>
        <v>0.78766471828788631</v>
      </c>
      <c r="BK14" s="49">
        <f t="shared" si="13"/>
        <v>18.05034500026191</v>
      </c>
      <c r="BL14" s="49">
        <f t="shared" si="14"/>
        <v>-0.85609503567322953</v>
      </c>
      <c r="BM14" s="49">
        <f t="shared" si="15"/>
        <v>5.9383233611736586</v>
      </c>
      <c r="BN14" s="49">
        <f t="shared" si="16"/>
        <v>1.2498506301846404</v>
      </c>
      <c r="BO14" s="49">
        <f t="shared" si="17"/>
        <v>0.58311146115809942</v>
      </c>
      <c r="BP14" s="49">
        <f t="shared" si="18"/>
        <v>0.99137664877705622</v>
      </c>
      <c r="BQ14" s="49">
        <f t="shared" si="19"/>
        <v>0.78608052315984378</v>
      </c>
      <c r="BR14" s="49">
        <f t="shared" si="20"/>
        <v>17.96768169848065</v>
      </c>
      <c r="BS14" s="49">
        <f t="shared" si="21"/>
        <v>0.11690356248959748</v>
      </c>
      <c r="BT14" s="18">
        <f t="shared" si="22"/>
        <v>-0.87494461410504765</v>
      </c>
      <c r="BU14" s="18">
        <f t="shared" si="23"/>
        <v>5.8913879108784313</v>
      </c>
      <c r="BV14" s="4">
        <v>0.42</v>
      </c>
      <c r="BW14" s="33" t="s">
        <v>143</v>
      </c>
      <c r="BX14" s="4">
        <v>-24.02</v>
      </c>
      <c r="BY14" s="4"/>
      <c r="BZ14" s="4"/>
      <c r="CA14" s="4"/>
      <c r="CB14" s="4"/>
      <c r="CC14" s="4"/>
      <c r="CD14" s="4"/>
      <c r="CE14" s="4">
        <f t="shared" si="28"/>
        <v>-24.02</v>
      </c>
      <c r="CF14" s="51"/>
      <c r="CG14" s="51"/>
      <c r="CI14" s="51"/>
    </row>
    <row r="15" spans="1:87" s="45" customFormat="1" ht="15.95" customHeight="1">
      <c r="A15" s="38" t="s">
        <v>100</v>
      </c>
      <c r="B15" s="2" t="s">
        <v>11</v>
      </c>
      <c r="C15" s="8">
        <v>30.5</v>
      </c>
      <c r="D15" s="8">
        <v>33</v>
      </c>
      <c r="E15" s="9">
        <f t="shared" si="24"/>
        <v>31.75</v>
      </c>
      <c r="F15" s="8">
        <f t="shared" si="25"/>
        <v>50</v>
      </c>
      <c r="G15" s="8">
        <f t="shared" si="25"/>
        <v>47.5</v>
      </c>
      <c r="H15" s="8">
        <f t="shared" si="25"/>
        <v>48.75</v>
      </c>
      <c r="I15" s="2" t="s">
        <v>135</v>
      </c>
      <c r="J15" s="39">
        <v>57985497.728</v>
      </c>
      <c r="K15" s="39">
        <v>12025833.488</v>
      </c>
      <c r="L15" s="39">
        <v>15727666.671</v>
      </c>
      <c r="M15" s="39">
        <v>14893935.367000001</v>
      </c>
      <c r="N15" s="39">
        <v>1291545.027</v>
      </c>
      <c r="O15" s="39">
        <v>0</v>
      </c>
      <c r="P15" s="39">
        <f t="shared" si="0"/>
        <v>101924478.281</v>
      </c>
      <c r="Q15" s="39">
        <v>452518496</v>
      </c>
      <c r="R15" s="40">
        <v>88536909</v>
      </c>
      <c r="S15" s="40">
        <v>52330031</v>
      </c>
      <c r="T15" s="40">
        <v>53530617</v>
      </c>
      <c r="U15" s="40"/>
      <c r="V15" s="40">
        <v>4000812</v>
      </c>
      <c r="W15" s="40"/>
      <c r="X15" s="40">
        <v>2199301</v>
      </c>
      <c r="Y15" s="40"/>
      <c r="Z15" s="40">
        <v>3816202</v>
      </c>
      <c r="AA15" s="40"/>
      <c r="AB15" s="40"/>
      <c r="AC15" s="40"/>
      <c r="AD15" s="40">
        <f t="shared" si="1"/>
        <v>656932368</v>
      </c>
      <c r="AE15" s="41">
        <f t="shared" si="2"/>
        <v>1.2671588305208525</v>
      </c>
      <c r="AF15" s="41">
        <f t="shared" si="26"/>
        <v>0.15515216367143597</v>
      </c>
      <c r="AG15" s="41">
        <f t="shared" si="3"/>
        <v>0.99747329024023701</v>
      </c>
      <c r="AH15" s="41">
        <f t="shared" si="4"/>
        <v>0.903267162503401</v>
      </c>
      <c r="AI15" s="42">
        <f t="shared" si="5"/>
        <v>24.082480539427461</v>
      </c>
      <c r="AJ15" s="42">
        <f t="shared" si="6"/>
        <v>-0.74113666930731548</v>
      </c>
      <c r="AK15" s="42">
        <f t="shared" si="7"/>
        <v>6.2245696934247849</v>
      </c>
      <c r="AL15" s="43">
        <v>61683142.314000003</v>
      </c>
      <c r="AM15" s="43">
        <v>13571783.452</v>
      </c>
      <c r="AN15" s="43">
        <v>18072945.686000001</v>
      </c>
      <c r="AO15" s="43">
        <v>16080219.879000001</v>
      </c>
      <c r="AP15" s="43">
        <v>1343046.436</v>
      </c>
      <c r="AQ15" s="43">
        <v>0</v>
      </c>
      <c r="AR15" s="39">
        <f t="shared" si="8"/>
        <v>110751137.767</v>
      </c>
      <c r="AS15" s="43">
        <v>448794951</v>
      </c>
      <c r="AT15" s="43">
        <v>81949058</v>
      </c>
      <c r="AU15" s="43">
        <v>48346737</v>
      </c>
      <c r="AV15" s="43">
        <v>53986870</v>
      </c>
      <c r="AW15" s="43"/>
      <c r="AX15" s="43">
        <v>3567932</v>
      </c>
      <c r="AY15" s="43"/>
      <c r="AZ15" s="43">
        <v>2350230</v>
      </c>
      <c r="BA15" s="43"/>
      <c r="BB15" s="43">
        <v>3793978</v>
      </c>
      <c r="BC15" s="43">
        <v>3473922</v>
      </c>
      <c r="BD15" s="43"/>
      <c r="BE15" s="43"/>
      <c r="BF15" s="43">
        <f t="shared" si="9"/>
        <v>646263678</v>
      </c>
      <c r="BG15" s="41">
        <f t="shared" si="10"/>
        <v>1.212670554071889</v>
      </c>
      <c r="BH15" s="41">
        <f t="shared" si="27"/>
        <v>0.17137144100337326</v>
      </c>
      <c r="BI15" s="41">
        <f t="shared" si="11"/>
        <v>0.99737374769155673</v>
      </c>
      <c r="BJ15" s="41">
        <f t="shared" si="12"/>
        <v>0.90090226328995826</v>
      </c>
      <c r="BK15" s="42">
        <f t="shared" si="13"/>
        <v>23.959080098470022</v>
      </c>
      <c r="BL15" s="42">
        <f t="shared" si="14"/>
        <v>-0.75529878054974564</v>
      </c>
      <c r="BM15" s="42">
        <f t="shared" si="15"/>
        <v>6.1893060364311339</v>
      </c>
      <c r="BN15" s="42">
        <f t="shared" si="16"/>
        <v>1.2399146922963706</v>
      </c>
      <c r="BO15" s="42">
        <f t="shared" si="17"/>
        <v>0.16326180233740462</v>
      </c>
      <c r="BP15" s="42">
        <f t="shared" si="18"/>
        <v>0.99742351896589687</v>
      </c>
      <c r="BQ15" s="42">
        <f t="shared" si="19"/>
        <v>0.90208471289667957</v>
      </c>
      <c r="BR15" s="42">
        <f t="shared" si="20"/>
        <v>24.020780318948741</v>
      </c>
      <c r="BS15" s="42">
        <f t="shared" si="21"/>
        <v>8.7257288602415745E-2</v>
      </c>
      <c r="BT15" s="41">
        <f t="shared" si="22"/>
        <v>-0.74821772492853056</v>
      </c>
      <c r="BU15" s="41">
        <f t="shared" si="23"/>
        <v>6.2069378649279594</v>
      </c>
      <c r="BV15" s="3">
        <v>0.33</v>
      </c>
      <c r="BW15" s="32"/>
      <c r="BX15" s="3">
        <v>-24.17</v>
      </c>
      <c r="BY15" s="3"/>
      <c r="BZ15" s="3"/>
      <c r="CA15" s="3"/>
      <c r="CB15" s="3"/>
      <c r="CC15" s="3"/>
      <c r="CD15" s="3"/>
      <c r="CE15" s="3">
        <f t="shared" si="28"/>
        <v>-24.17</v>
      </c>
      <c r="CF15" s="44"/>
      <c r="CG15" s="44"/>
      <c r="CI15" s="44"/>
    </row>
    <row r="16" spans="1:87" s="45" customFormat="1" ht="15.95" customHeight="1">
      <c r="A16" s="38" t="s">
        <v>100</v>
      </c>
      <c r="B16" s="2" t="s">
        <v>12</v>
      </c>
      <c r="C16" s="8">
        <v>33</v>
      </c>
      <c r="D16" s="8">
        <v>34.5</v>
      </c>
      <c r="E16" s="9">
        <f t="shared" si="24"/>
        <v>33.75</v>
      </c>
      <c r="F16" s="8">
        <f t="shared" si="25"/>
        <v>47.5</v>
      </c>
      <c r="G16" s="8">
        <f t="shared" si="25"/>
        <v>46</v>
      </c>
      <c r="H16" s="8">
        <f t="shared" si="25"/>
        <v>46.75</v>
      </c>
      <c r="I16" s="2" t="s">
        <v>132</v>
      </c>
      <c r="J16" s="39">
        <v>90617029.886000007</v>
      </c>
      <c r="K16" s="39">
        <v>19917301.929000001</v>
      </c>
      <c r="L16" s="39">
        <v>25420344.853</v>
      </c>
      <c r="M16" s="39">
        <v>20396293.063000001</v>
      </c>
      <c r="N16" s="39">
        <v>1398962.0379999999</v>
      </c>
      <c r="O16" s="39">
        <v>124571.738</v>
      </c>
      <c r="P16" s="39">
        <f t="shared" si="0"/>
        <v>157874503.507</v>
      </c>
      <c r="Q16" s="39">
        <v>434381191</v>
      </c>
      <c r="R16" s="40">
        <v>55349724</v>
      </c>
      <c r="S16" s="40">
        <v>32927830</v>
      </c>
      <c r="T16" s="40">
        <v>60104111</v>
      </c>
      <c r="U16" s="40"/>
      <c r="V16" s="40">
        <v>4620000</v>
      </c>
      <c r="W16" s="40"/>
      <c r="X16" s="40">
        <v>2348411</v>
      </c>
      <c r="Y16" s="40"/>
      <c r="Z16" s="40">
        <v>5067933</v>
      </c>
      <c r="AA16" s="40"/>
      <c r="AB16" s="40"/>
      <c r="AC16" s="40"/>
      <c r="AD16" s="40">
        <f t="shared" si="1"/>
        <v>594799200</v>
      </c>
      <c r="AE16" s="41">
        <f t="shared" si="2"/>
        <v>0.88612284246263451</v>
      </c>
      <c r="AF16" s="41">
        <f t="shared" si="26"/>
        <v>0.26542487533103609</v>
      </c>
      <c r="AG16" s="41">
        <f t="shared" si="3"/>
        <v>0.99720739414604487</v>
      </c>
      <c r="AH16" s="41">
        <f t="shared" si="4"/>
        <v>0.87871460654284672</v>
      </c>
      <c r="AI16" s="42">
        <f t="shared" si="5"/>
        <v>22.801328169405739</v>
      </c>
      <c r="AJ16" s="42">
        <f t="shared" si="6"/>
        <v>-0.92064972563561609</v>
      </c>
      <c r="AK16" s="42">
        <f t="shared" si="7"/>
        <v>5.7775821831673166</v>
      </c>
      <c r="AL16" s="43">
        <v>94311033.067000002</v>
      </c>
      <c r="AM16" s="43">
        <v>20787932.434999999</v>
      </c>
      <c r="AN16" s="43">
        <v>25302914.208999999</v>
      </c>
      <c r="AO16" s="43">
        <v>21773237.614999998</v>
      </c>
      <c r="AP16" s="43">
        <v>1488986.061</v>
      </c>
      <c r="AQ16" s="43">
        <v>40307.552000000003</v>
      </c>
      <c r="AR16" s="39">
        <f t="shared" si="8"/>
        <v>163704410.93899998</v>
      </c>
      <c r="AS16" s="43">
        <v>464174360</v>
      </c>
      <c r="AT16" s="43">
        <v>54199599</v>
      </c>
      <c r="AU16" s="43">
        <v>31173618</v>
      </c>
      <c r="AV16" s="43">
        <v>58998623</v>
      </c>
      <c r="AW16" s="43"/>
      <c r="AX16" s="43">
        <v>4183703</v>
      </c>
      <c r="AY16" s="43"/>
      <c r="AZ16" s="43">
        <v>2270775</v>
      </c>
      <c r="BA16" s="43"/>
      <c r="BB16" s="43">
        <v>5026195</v>
      </c>
      <c r="BC16" s="43">
        <v>6329572</v>
      </c>
      <c r="BD16" s="43"/>
      <c r="BE16" s="43"/>
      <c r="BF16" s="43">
        <f t="shared" si="9"/>
        <v>626356445</v>
      </c>
      <c r="BG16" s="41">
        <f t="shared" si="10"/>
        <v>0.90955769148751298</v>
      </c>
      <c r="BH16" s="41">
        <f t="shared" si="27"/>
        <v>0.26135982513758599</v>
      </c>
      <c r="BI16" s="41">
        <f t="shared" si="11"/>
        <v>0.99722213284966654</v>
      </c>
      <c r="BJ16" s="41">
        <f t="shared" si="12"/>
        <v>0.8863286430489925</v>
      </c>
      <c r="BK16" s="42">
        <f t="shared" si="13"/>
        <v>23.198628594296427</v>
      </c>
      <c r="BL16" s="42">
        <f t="shared" si="14"/>
        <v>-0.91180703306077804</v>
      </c>
      <c r="BM16" s="42">
        <f t="shared" si="15"/>
        <v>5.7996004876786627</v>
      </c>
      <c r="BN16" s="42">
        <f t="shared" si="16"/>
        <v>0.8978402669750738</v>
      </c>
      <c r="BO16" s="42">
        <f t="shared" si="17"/>
        <v>0.26339235023431107</v>
      </c>
      <c r="BP16" s="42">
        <f t="shared" si="18"/>
        <v>0.99721476349785565</v>
      </c>
      <c r="BQ16" s="42">
        <f t="shared" si="19"/>
        <v>0.88252162479591956</v>
      </c>
      <c r="BR16" s="42">
        <f t="shared" si="20"/>
        <v>22.999978381851083</v>
      </c>
      <c r="BS16" s="42">
        <f t="shared" si="21"/>
        <v>0.28093382460850175</v>
      </c>
      <c r="BT16" s="41">
        <f t="shared" si="22"/>
        <v>-0.91622837934819712</v>
      </c>
      <c r="BU16" s="41">
        <f t="shared" si="23"/>
        <v>5.7885913354229892</v>
      </c>
      <c r="BV16" s="3">
        <v>0.3</v>
      </c>
      <c r="BW16" s="32"/>
      <c r="BX16" s="3">
        <v>-24.29</v>
      </c>
      <c r="BY16" s="3"/>
      <c r="BZ16" s="3"/>
      <c r="CA16" s="3"/>
      <c r="CB16" s="3"/>
      <c r="CC16" s="3"/>
      <c r="CD16" s="3"/>
      <c r="CE16" s="3">
        <f t="shared" si="28"/>
        <v>-24.29</v>
      </c>
      <c r="CF16" s="44"/>
      <c r="CG16" s="44"/>
      <c r="CI16" s="44"/>
    </row>
    <row r="17" spans="1:87" s="45" customFormat="1" ht="15.95" customHeight="1">
      <c r="A17" s="38" t="s">
        <v>100</v>
      </c>
      <c r="B17" s="2" t="s">
        <v>13</v>
      </c>
      <c r="C17" s="8">
        <v>34.5</v>
      </c>
      <c r="D17" s="8">
        <v>38</v>
      </c>
      <c r="E17" s="9">
        <f t="shared" si="24"/>
        <v>36.25</v>
      </c>
      <c r="F17" s="8">
        <f t="shared" si="25"/>
        <v>46</v>
      </c>
      <c r="G17" s="8">
        <f t="shared" si="25"/>
        <v>42.5</v>
      </c>
      <c r="H17" s="8">
        <f t="shared" si="25"/>
        <v>44.25</v>
      </c>
      <c r="I17" s="2" t="s">
        <v>132</v>
      </c>
      <c r="J17" s="39">
        <v>54825421.151000001</v>
      </c>
      <c r="K17" s="39">
        <v>11401880.328</v>
      </c>
      <c r="L17" s="39">
        <v>15261276.470000001</v>
      </c>
      <c r="M17" s="39">
        <v>12416492.782</v>
      </c>
      <c r="N17" s="39">
        <v>840173.71299999999</v>
      </c>
      <c r="O17" s="39">
        <v>0</v>
      </c>
      <c r="P17" s="39">
        <f t="shared" si="0"/>
        <v>94745244.444000006</v>
      </c>
      <c r="Q17" s="39">
        <v>295182665</v>
      </c>
      <c r="R17" s="40">
        <v>55948578</v>
      </c>
      <c r="S17" s="40">
        <v>29110129</v>
      </c>
      <c r="T17" s="40">
        <v>32834958</v>
      </c>
      <c r="U17" s="40"/>
      <c r="V17" s="40">
        <v>2124750</v>
      </c>
      <c r="W17" s="40"/>
      <c r="X17" s="40">
        <v>1109713</v>
      </c>
      <c r="Y17" s="40"/>
      <c r="Z17" s="40">
        <v>2159888</v>
      </c>
      <c r="AA17" s="40"/>
      <c r="AB17" s="40"/>
      <c r="AC17" s="40"/>
      <c r="AD17" s="40">
        <f t="shared" si="1"/>
        <v>418470681</v>
      </c>
      <c r="AE17" s="41">
        <f t="shared" si="2"/>
        <v>0.88677138143497203</v>
      </c>
      <c r="AF17" s="41">
        <f t="shared" si="26"/>
        <v>0.22640832140878228</v>
      </c>
      <c r="AG17" s="41">
        <f t="shared" si="3"/>
        <v>0.99746184644567115</v>
      </c>
      <c r="AH17" s="41">
        <f t="shared" si="4"/>
        <v>0.90864519132225663</v>
      </c>
      <c r="AI17" s="42">
        <f t="shared" si="5"/>
        <v>24.363106083195351</v>
      </c>
      <c r="AJ17" s="42">
        <f t="shared" si="6"/>
        <v>-0.75477077453599317</v>
      </c>
      <c r="AK17" s="42">
        <f t="shared" si="7"/>
        <v>6.1906207714053769</v>
      </c>
      <c r="AL17" s="43">
        <v>55358852.773000002</v>
      </c>
      <c r="AM17" s="43">
        <v>10735863.388</v>
      </c>
      <c r="AN17" s="43">
        <v>14017563.953</v>
      </c>
      <c r="AO17" s="43">
        <v>13410601.958000001</v>
      </c>
      <c r="AP17" s="43">
        <v>959895.21900000004</v>
      </c>
      <c r="AQ17" s="43">
        <v>0</v>
      </c>
      <c r="AR17" s="39">
        <f t="shared" si="8"/>
        <v>94482777.290999994</v>
      </c>
      <c r="AS17" s="43">
        <v>275433015</v>
      </c>
      <c r="AT17" s="43">
        <v>49375747</v>
      </c>
      <c r="AU17" s="43">
        <v>25476228</v>
      </c>
      <c r="AV17" s="43">
        <v>29673009</v>
      </c>
      <c r="AW17" s="43"/>
      <c r="AX17" s="43">
        <v>2093559</v>
      </c>
      <c r="AY17" s="43"/>
      <c r="AZ17" s="43">
        <v>994479</v>
      </c>
      <c r="BA17" s="43"/>
      <c r="BB17" s="43">
        <v>1973208</v>
      </c>
      <c r="BC17" s="43">
        <v>2301698</v>
      </c>
      <c r="BD17" s="43"/>
      <c r="BE17" s="43"/>
      <c r="BF17" s="43">
        <f t="shared" si="9"/>
        <v>387320943</v>
      </c>
      <c r="BG17" s="41">
        <f t="shared" si="10"/>
        <v>1.0159472938052969</v>
      </c>
      <c r="BH17" s="41">
        <f t="shared" si="27"/>
        <v>0.24393924211580781</v>
      </c>
      <c r="BI17" s="41">
        <f t="shared" si="11"/>
        <v>0.99690696440494864</v>
      </c>
      <c r="BJ17" s="41">
        <f t="shared" si="12"/>
        <v>0.90978566538927164</v>
      </c>
      <c r="BK17" s="42">
        <f t="shared" si="13"/>
        <v>24.422616020012196</v>
      </c>
      <c r="BL17" s="42">
        <f t="shared" si="14"/>
        <v>-0.75670230017200313</v>
      </c>
      <c r="BM17" s="42">
        <f t="shared" si="15"/>
        <v>6.185811272571712</v>
      </c>
      <c r="BN17" s="42">
        <f t="shared" si="16"/>
        <v>0.95135933762013447</v>
      </c>
      <c r="BO17" s="42">
        <f t="shared" si="17"/>
        <v>0.23517378176229503</v>
      </c>
      <c r="BP17" s="42">
        <f t="shared" si="18"/>
        <v>0.99718440542530984</v>
      </c>
      <c r="BQ17" s="42">
        <f t="shared" si="19"/>
        <v>0.90921542835576408</v>
      </c>
      <c r="BR17" s="42">
        <f t="shared" si="20"/>
        <v>24.392861051603774</v>
      </c>
      <c r="BS17" s="42">
        <f t="shared" si="21"/>
        <v>4.2079879871173946E-2</v>
      </c>
      <c r="BT17" s="41">
        <f t="shared" si="22"/>
        <v>-0.75573653735399815</v>
      </c>
      <c r="BU17" s="41">
        <f t="shared" si="23"/>
        <v>6.1882160219885449</v>
      </c>
      <c r="BV17" s="3">
        <v>0.19</v>
      </c>
      <c r="BW17" s="32"/>
      <c r="BX17" s="3">
        <v>-24.843864500000002</v>
      </c>
      <c r="BY17" s="3"/>
      <c r="BZ17" s="3"/>
      <c r="CA17" s="3"/>
      <c r="CB17" s="3"/>
      <c r="CC17" s="3"/>
      <c r="CD17" s="3"/>
      <c r="CE17" s="3">
        <f t="shared" si="28"/>
        <v>-24.843864500000002</v>
      </c>
      <c r="CF17" s="44"/>
      <c r="CG17" s="44"/>
      <c r="CI17" s="44"/>
    </row>
    <row r="18" spans="1:87" s="45" customFormat="1" ht="15.95" customHeight="1">
      <c r="A18" s="38" t="s">
        <v>100</v>
      </c>
      <c r="B18" s="2" t="s">
        <v>14</v>
      </c>
      <c r="C18" s="8">
        <v>38</v>
      </c>
      <c r="D18" s="8">
        <v>39</v>
      </c>
      <c r="E18" s="9">
        <f t="shared" si="24"/>
        <v>38.5</v>
      </c>
      <c r="F18" s="8">
        <f t="shared" si="25"/>
        <v>42.5</v>
      </c>
      <c r="G18" s="8">
        <f t="shared" si="25"/>
        <v>41.5</v>
      </c>
      <c r="H18" s="8">
        <f t="shared" si="25"/>
        <v>42</v>
      </c>
      <c r="I18" s="2" t="s">
        <v>132</v>
      </c>
      <c r="J18" s="39">
        <v>65990735.623999998</v>
      </c>
      <c r="K18" s="39">
        <v>10650217.015000001</v>
      </c>
      <c r="L18" s="39">
        <v>12372341.915999999</v>
      </c>
      <c r="M18" s="39">
        <v>8784038.4130000006</v>
      </c>
      <c r="N18" s="39">
        <v>2225904.699</v>
      </c>
      <c r="O18" s="39">
        <v>255158.421</v>
      </c>
      <c r="P18" s="39">
        <f t="shared" si="0"/>
        <v>100278396.088</v>
      </c>
      <c r="Q18" s="39">
        <v>270974437</v>
      </c>
      <c r="R18" s="40">
        <v>42342694</v>
      </c>
      <c r="S18" s="40">
        <v>16600950</v>
      </c>
      <c r="T18" s="40">
        <v>45952777</v>
      </c>
      <c r="U18" s="40"/>
      <c r="V18" s="40">
        <v>4002565</v>
      </c>
      <c r="W18" s="40"/>
      <c r="X18" s="40">
        <v>1719355</v>
      </c>
      <c r="Y18" s="40"/>
      <c r="Z18" s="40">
        <v>4211695</v>
      </c>
      <c r="AA18" s="40"/>
      <c r="AB18" s="40"/>
      <c r="AC18" s="40"/>
      <c r="AD18" s="40">
        <f t="shared" si="1"/>
        <v>385804473</v>
      </c>
      <c r="AE18" s="41">
        <f t="shared" si="2"/>
        <v>2.21972507123732</v>
      </c>
      <c r="AF18" s="41">
        <f t="shared" si="26"/>
        <v>0.25992025263014512</v>
      </c>
      <c r="AG18" s="41">
        <f t="shared" si="3"/>
        <v>0.99311642886083473</v>
      </c>
      <c r="AH18" s="41">
        <f t="shared" si="4"/>
        <v>0.85514322432441059</v>
      </c>
      <c r="AI18" s="42">
        <f t="shared" si="5"/>
        <v>21.57137344524774</v>
      </c>
      <c r="AJ18" s="42">
        <f t="shared" si="6"/>
        <v>-0.84068761406486681</v>
      </c>
      <c r="AK18" s="42">
        <f t="shared" si="7"/>
        <v>5.9766878409784816</v>
      </c>
      <c r="AL18" s="43">
        <v>67271139.549999997</v>
      </c>
      <c r="AM18" s="43">
        <v>11216429.479</v>
      </c>
      <c r="AN18" s="43">
        <v>11859112.24</v>
      </c>
      <c r="AO18" s="43">
        <v>9010495.9220000003</v>
      </c>
      <c r="AP18" s="43">
        <v>2338283.514</v>
      </c>
      <c r="AQ18" s="43">
        <v>253655.21900000001</v>
      </c>
      <c r="AR18" s="39">
        <f t="shared" si="8"/>
        <v>101949115.92399999</v>
      </c>
      <c r="AS18" s="43">
        <v>268388435</v>
      </c>
      <c r="AT18" s="43">
        <v>39708407</v>
      </c>
      <c r="AU18" s="43">
        <v>16568649</v>
      </c>
      <c r="AV18" s="43">
        <v>43067981</v>
      </c>
      <c r="AW18" s="43"/>
      <c r="AX18" s="43">
        <v>4079094</v>
      </c>
      <c r="AY18" s="43"/>
      <c r="AZ18" s="43">
        <v>1692057</v>
      </c>
      <c r="BA18" s="43"/>
      <c r="BB18" s="43">
        <v>4345000</v>
      </c>
      <c r="BC18" s="43">
        <v>898000</v>
      </c>
      <c r="BD18" s="43"/>
      <c r="BE18" s="43"/>
      <c r="BF18" s="43">
        <f t="shared" si="9"/>
        <v>378747623</v>
      </c>
      <c r="BG18" s="41">
        <f t="shared" si="10"/>
        <v>2.2935790004722749</v>
      </c>
      <c r="BH18" s="41">
        <f t="shared" si="27"/>
        <v>0.26917427261055049</v>
      </c>
      <c r="BI18" s="41">
        <f t="shared" si="11"/>
        <v>0.99267082380056659</v>
      </c>
      <c r="BJ18" s="41">
        <f t="shared" si="12"/>
        <v>0.85924524265040747</v>
      </c>
      <c r="BK18" s="42">
        <f t="shared" si="13"/>
        <v>21.785416761498258</v>
      </c>
      <c r="BL18" s="42">
        <f t="shared" si="14"/>
        <v>-0.84924744150618681</v>
      </c>
      <c r="BM18" s="42">
        <f t="shared" si="15"/>
        <v>5.9553738706495949</v>
      </c>
      <c r="BN18" s="42">
        <f t="shared" si="16"/>
        <v>2.2566520358547972</v>
      </c>
      <c r="BO18" s="42">
        <f t="shared" si="17"/>
        <v>0.26454726262034778</v>
      </c>
      <c r="BP18" s="42">
        <f t="shared" si="18"/>
        <v>0.99289362633070066</v>
      </c>
      <c r="BQ18" s="42">
        <f t="shared" si="19"/>
        <v>0.85719423348740897</v>
      </c>
      <c r="BR18" s="42">
        <f t="shared" si="20"/>
        <v>21.678395103372999</v>
      </c>
      <c r="BS18" s="42">
        <f t="shared" si="21"/>
        <v>0.15135148038839769</v>
      </c>
      <c r="BT18" s="41">
        <f t="shared" si="22"/>
        <v>-0.84496752778552686</v>
      </c>
      <c r="BU18" s="41">
        <f t="shared" si="23"/>
        <v>5.9660308558140382</v>
      </c>
      <c r="BV18" s="3">
        <v>0.21</v>
      </c>
      <c r="BW18" s="32"/>
      <c r="BX18" s="3">
        <v>-24.77</v>
      </c>
      <c r="BY18" s="3"/>
      <c r="BZ18" s="3"/>
      <c r="CA18" s="3"/>
      <c r="CB18" s="3"/>
      <c r="CC18" s="3"/>
      <c r="CD18" s="3"/>
      <c r="CE18" s="3">
        <f t="shared" si="28"/>
        <v>-24.77</v>
      </c>
      <c r="CF18" s="44"/>
      <c r="CG18" s="44"/>
      <c r="CI18" s="44"/>
    </row>
    <row r="19" spans="1:87" s="45" customFormat="1" ht="15.95" customHeight="1">
      <c r="A19" s="38" t="s">
        <v>100</v>
      </c>
      <c r="B19" s="2" t="s">
        <v>15</v>
      </c>
      <c r="C19" s="8">
        <v>39</v>
      </c>
      <c r="D19" s="8">
        <v>41.5</v>
      </c>
      <c r="E19" s="9">
        <f t="shared" si="24"/>
        <v>40.25</v>
      </c>
      <c r="F19" s="8">
        <f t="shared" si="25"/>
        <v>41.5</v>
      </c>
      <c r="G19" s="8">
        <f t="shared" si="25"/>
        <v>39</v>
      </c>
      <c r="H19" s="8">
        <f t="shared" si="25"/>
        <v>40.25</v>
      </c>
      <c r="I19" s="2" t="s">
        <v>132</v>
      </c>
      <c r="J19" s="39">
        <v>99650716.297000006</v>
      </c>
      <c r="K19" s="39">
        <v>12662063.573999999</v>
      </c>
      <c r="L19" s="39">
        <v>13731226.433</v>
      </c>
      <c r="M19" s="39">
        <v>9755304.9949999992</v>
      </c>
      <c r="N19" s="39">
        <v>1722296.8640000001</v>
      </c>
      <c r="O19" s="39">
        <v>114891.655</v>
      </c>
      <c r="P19" s="39">
        <f t="shared" si="0"/>
        <v>137636499.81799999</v>
      </c>
      <c r="Q19" s="39">
        <v>342393169</v>
      </c>
      <c r="R19" s="40">
        <v>60051927</v>
      </c>
      <c r="S19" s="40">
        <v>23427989</v>
      </c>
      <c r="T19" s="40">
        <v>63062331</v>
      </c>
      <c r="U19" s="40"/>
      <c r="V19" s="40">
        <v>5536294</v>
      </c>
      <c r="W19" s="40">
        <v>2162352</v>
      </c>
      <c r="X19" s="40">
        <v>2540591</v>
      </c>
      <c r="Y19" s="40"/>
      <c r="Z19" s="40">
        <v>6086541</v>
      </c>
      <c r="AA19" s="40">
        <v>3112665</v>
      </c>
      <c r="AB19" s="40"/>
      <c r="AC19" s="40"/>
      <c r="AD19" s="40">
        <f t="shared" si="1"/>
        <v>508373859</v>
      </c>
      <c r="AE19" s="41">
        <f t="shared" si="2"/>
        <v>1.2513373024433445</v>
      </c>
      <c r="AF19" s="41">
        <f t="shared" si="26"/>
        <v>0.27073874350805277</v>
      </c>
      <c r="AG19" s="41">
        <f t="shared" si="3"/>
        <v>0.995863611937851</v>
      </c>
      <c r="AH19" s="41">
        <f t="shared" si="4"/>
        <v>0.84649983153807373</v>
      </c>
      <c r="AI19" s="42">
        <f t="shared" si="5"/>
        <v>21.120361209656689</v>
      </c>
      <c r="AJ19" s="42">
        <f t="shared" si="6"/>
        <v>-0.76399321413519894</v>
      </c>
      <c r="AK19" s="42">
        <f t="shared" si="7"/>
        <v>6.1676568968033543</v>
      </c>
      <c r="AL19" s="43">
        <v>98884311.678000003</v>
      </c>
      <c r="AM19" s="43">
        <v>13142666.265000001</v>
      </c>
      <c r="AN19" s="43">
        <v>14829324.884</v>
      </c>
      <c r="AO19" s="43">
        <v>9991888.6060000006</v>
      </c>
      <c r="AP19" s="43">
        <v>1631919.003</v>
      </c>
      <c r="AQ19" s="43">
        <v>87128.743000000002</v>
      </c>
      <c r="AR19" s="39">
        <f t="shared" si="8"/>
        <v>138567239.17899999</v>
      </c>
      <c r="AS19" s="43">
        <v>326335682</v>
      </c>
      <c r="AT19" s="43">
        <v>56059820</v>
      </c>
      <c r="AU19" s="43">
        <v>22353514</v>
      </c>
      <c r="AV19" s="43">
        <v>61184956</v>
      </c>
      <c r="AW19" s="43"/>
      <c r="AX19" s="43">
        <v>7504017</v>
      </c>
      <c r="AY19" s="43"/>
      <c r="AZ19" s="43">
        <v>2667438</v>
      </c>
      <c r="BA19" s="43"/>
      <c r="BB19" s="43">
        <v>6515102</v>
      </c>
      <c r="BC19" s="43">
        <v>3008473</v>
      </c>
      <c r="BD19" s="43"/>
      <c r="BE19" s="43"/>
      <c r="BF19" s="43">
        <f t="shared" si="9"/>
        <v>485629002</v>
      </c>
      <c r="BG19" s="41">
        <f t="shared" si="10"/>
        <v>1.1777091126798744</v>
      </c>
      <c r="BH19" s="41">
        <f t="shared" si="27"/>
        <v>0.28533559282565252</v>
      </c>
      <c r="BI19" s="41">
        <f t="shared" si="11"/>
        <v>0.99590665487095742</v>
      </c>
      <c r="BJ19" s="41">
        <f t="shared" si="12"/>
        <v>0.83864856896711082</v>
      </c>
      <c r="BK19" s="42">
        <f t="shared" si="13"/>
        <v>20.710682328703843</v>
      </c>
      <c r="BL19" s="42">
        <f t="shared" si="14"/>
        <v>-0.77224198833221569</v>
      </c>
      <c r="BM19" s="42">
        <f t="shared" si="15"/>
        <v>6.1471174490527831</v>
      </c>
      <c r="BN19" s="42">
        <f t="shared" si="16"/>
        <v>1.2145232075616095</v>
      </c>
      <c r="BO19" s="42">
        <f t="shared" si="17"/>
        <v>0.27803716816685264</v>
      </c>
      <c r="BP19" s="42">
        <f t="shared" si="18"/>
        <v>0.99588513340440421</v>
      </c>
      <c r="BQ19" s="42">
        <f t="shared" si="19"/>
        <v>0.84257420025259222</v>
      </c>
      <c r="BR19" s="42">
        <f t="shared" si="20"/>
        <v>20.915521769180266</v>
      </c>
      <c r="BS19" s="42">
        <f t="shared" si="21"/>
        <v>0.28968671483067387</v>
      </c>
      <c r="BT19" s="41">
        <f t="shared" si="22"/>
        <v>-0.76811760123370731</v>
      </c>
      <c r="BU19" s="41">
        <f t="shared" si="23"/>
        <v>6.1573871729280683</v>
      </c>
      <c r="BV19" s="3">
        <v>0.19</v>
      </c>
      <c r="BW19" s="32"/>
      <c r="BX19" s="3">
        <v>-24.46</v>
      </c>
      <c r="BY19" s="3"/>
      <c r="BZ19" s="3"/>
      <c r="CA19" s="3"/>
      <c r="CB19" s="3"/>
      <c r="CC19" s="3"/>
      <c r="CD19" s="3"/>
      <c r="CE19" s="3">
        <f t="shared" si="28"/>
        <v>-24.46</v>
      </c>
      <c r="CF19" s="44"/>
      <c r="CG19" s="44"/>
      <c r="CI19" s="44"/>
    </row>
    <row r="20" spans="1:87" s="45" customFormat="1" ht="15.95" customHeight="1">
      <c r="A20" s="38" t="s">
        <v>100</v>
      </c>
      <c r="B20" s="2" t="s">
        <v>16</v>
      </c>
      <c r="C20" s="8">
        <v>41.5</v>
      </c>
      <c r="D20" s="8">
        <v>43</v>
      </c>
      <c r="E20" s="9">
        <f t="shared" si="24"/>
        <v>42.25</v>
      </c>
      <c r="F20" s="8">
        <f t="shared" si="25"/>
        <v>39</v>
      </c>
      <c r="G20" s="8">
        <f t="shared" si="25"/>
        <v>37.5</v>
      </c>
      <c r="H20" s="8">
        <f t="shared" si="25"/>
        <v>38.25</v>
      </c>
      <c r="I20" s="2" t="s">
        <v>132</v>
      </c>
      <c r="J20" s="39">
        <v>85979554.111000001</v>
      </c>
      <c r="K20" s="39">
        <v>14047522.038000001</v>
      </c>
      <c r="L20" s="39">
        <v>17666124.962000001</v>
      </c>
      <c r="M20" s="39">
        <v>14304798.77</v>
      </c>
      <c r="N20" s="39">
        <v>870415.005</v>
      </c>
      <c r="O20" s="39">
        <v>3899.4870000000001</v>
      </c>
      <c r="P20" s="39">
        <f t="shared" si="0"/>
        <v>132872314.373</v>
      </c>
      <c r="Q20" s="39">
        <v>368748657</v>
      </c>
      <c r="R20" s="40">
        <v>51873489</v>
      </c>
      <c r="S20" s="40">
        <v>26183183</v>
      </c>
      <c r="T20" s="40">
        <v>38335359</v>
      </c>
      <c r="U20" s="40"/>
      <c r="V20" s="40">
        <v>3755456</v>
      </c>
      <c r="W20" s="40"/>
      <c r="X20" s="40">
        <v>1779198</v>
      </c>
      <c r="Y20" s="40"/>
      <c r="Z20" s="40">
        <v>3047403</v>
      </c>
      <c r="AA20" s="40">
        <v>840367</v>
      </c>
      <c r="AB20" s="40"/>
      <c r="AC20" s="40"/>
      <c r="AD20" s="40">
        <f t="shared" si="1"/>
        <v>494563112</v>
      </c>
      <c r="AE20" s="41">
        <f t="shared" si="2"/>
        <v>0.65507627311778849</v>
      </c>
      <c r="AF20" s="41">
        <f t="shared" si="26"/>
        <v>0.26866604311766784</v>
      </c>
      <c r="AG20" s="41">
        <f t="shared" si="3"/>
        <v>0.99788653274755246</v>
      </c>
      <c r="AH20" s="41">
        <f t="shared" si="4"/>
        <v>0.90497213977857149</v>
      </c>
      <c r="AI20" s="42">
        <f t="shared" si="5"/>
        <v>24.171446253645858</v>
      </c>
      <c r="AJ20" s="42">
        <f t="shared" si="6"/>
        <v>-0.86111054413025578</v>
      </c>
      <c r="AK20" s="42">
        <f t="shared" si="7"/>
        <v>5.9258347451156634</v>
      </c>
      <c r="AL20" s="43">
        <v>88583388.658000007</v>
      </c>
      <c r="AM20" s="43">
        <v>14386492.890000001</v>
      </c>
      <c r="AN20" s="43">
        <v>19022135.416000001</v>
      </c>
      <c r="AO20" s="43">
        <v>15480552.261</v>
      </c>
      <c r="AP20" s="43">
        <v>924859.33900000004</v>
      </c>
      <c r="AQ20" s="43">
        <v>10848.782999999999</v>
      </c>
      <c r="AR20" s="39">
        <f t="shared" si="8"/>
        <v>138408277.347</v>
      </c>
      <c r="AS20" s="43">
        <v>378939024</v>
      </c>
      <c r="AT20" s="43">
        <v>51897118</v>
      </c>
      <c r="AU20" s="43">
        <v>27098232</v>
      </c>
      <c r="AV20" s="43">
        <v>36560038</v>
      </c>
      <c r="AW20" s="43"/>
      <c r="AX20" s="43">
        <v>2947108</v>
      </c>
      <c r="AY20" s="43"/>
      <c r="AZ20" s="43">
        <v>1868371</v>
      </c>
      <c r="BA20" s="43"/>
      <c r="BB20" s="43">
        <v>2963976</v>
      </c>
      <c r="BC20" s="43">
        <v>3872850</v>
      </c>
      <c r="BD20" s="43"/>
      <c r="BE20" s="43"/>
      <c r="BF20" s="43">
        <f t="shared" si="9"/>
        <v>506146717</v>
      </c>
      <c r="BG20" s="41">
        <f t="shared" si="10"/>
        <v>0.66821100350906604</v>
      </c>
      <c r="BH20" s="41">
        <f t="shared" si="27"/>
        <v>0.2734548554762235</v>
      </c>
      <c r="BI20" s="41">
        <f t="shared" si="11"/>
        <v>0.99781491823937252</v>
      </c>
      <c r="BJ20" s="41">
        <f t="shared" si="12"/>
        <v>0.91172247669417372</v>
      </c>
      <c r="BK20" s="42">
        <f t="shared" si="13"/>
        <v>24.523678833901986</v>
      </c>
      <c r="BL20" s="42">
        <f t="shared" si="14"/>
        <v>-0.85289268326593071</v>
      </c>
      <c r="BM20" s="42">
        <f t="shared" si="15"/>
        <v>5.9462972186678327</v>
      </c>
      <c r="BN20" s="42">
        <f t="shared" si="16"/>
        <v>0.66164363831342721</v>
      </c>
      <c r="BO20" s="42">
        <f t="shared" si="17"/>
        <v>0.27106044929694567</v>
      </c>
      <c r="BP20" s="42">
        <f t="shared" si="18"/>
        <v>0.99785072549346254</v>
      </c>
      <c r="BQ20" s="42">
        <f t="shared" si="19"/>
        <v>0.90834730823637266</v>
      </c>
      <c r="BR20" s="42">
        <f t="shared" si="20"/>
        <v>24.347562543773922</v>
      </c>
      <c r="BS20" s="42">
        <f t="shared" si="21"/>
        <v>0.2490660460539432</v>
      </c>
      <c r="BT20" s="41">
        <f t="shared" si="22"/>
        <v>-0.85700161369809325</v>
      </c>
      <c r="BU20" s="41">
        <f t="shared" si="23"/>
        <v>5.9360659818917476</v>
      </c>
      <c r="BV20" s="3">
        <v>0.24</v>
      </c>
      <c r="BW20" s="32"/>
      <c r="BX20" s="3">
        <v>-24.54</v>
      </c>
      <c r="BY20" s="3"/>
      <c r="BZ20" s="3"/>
      <c r="CA20" s="3"/>
      <c r="CB20" s="3"/>
      <c r="CC20" s="3"/>
      <c r="CD20" s="3"/>
      <c r="CE20" s="3">
        <f t="shared" si="28"/>
        <v>-24.54</v>
      </c>
      <c r="CF20" s="44"/>
      <c r="CG20" s="44"/>
      <c r="CI20" s="44"/>
    </row>
    <row r="21" spans="1:87" s="45" customFormat="1" ht="15.95" customHeight="1">
      <c r="A21" s="38" t="s">
        <v>100</v>
      </c>
      <c r="B21" s="2" t="s">
        <v>17</v>
      </c>
      <c r="C21" s="8">
        <v>43</v>
      </c>
      <c r="D21" s="8">
        <v>45</v>
      </c>
      <c r="E21" s="9">
        <f t="shared" si="24"/>
        <v>44</v>
      </c>
      <c r="F21" s="8">
        <f t="shared" si="25"/>
        <v>37.5</v>
      </c>
      <c r="G21" s="8">
        <f t="shared" si="25"/>
        <v>35.5</v>
      </c>
      <c r="H21" s="8">
        <f t="shared" si="25"/>
        <v>36.5</v>
      </c>
      <c r="I21" s="2" t="s">
        <v>132</v>
      </c>
      <c r="J21" s="39">
        <v>45066137.25</v>
      </c>
      <c r="K21" s="39">
        <v>5411369.8949999996</v>
      </c>
      <c r="L21" s="39">
        <v>6332950.7450000001</v>
      </c>
      <c r="M21" s="39">
        <v>4766391.4040000001</v>
      </c>
      <c r="N21" s="39">
        <v>1305560.912</v>
      </c>
      <c r="O21" s="39">
        <v>81162.466</v>
      </c>
      <c r="P21" s="39">
        <f t="shared" si="0"/>
        <v>62963572.671999991</v>
      </c>
      <c r="Q21" s="39">
        <v>240206057</v>
      </c>
      <c r="R21" s="40">
        <v>38987269</v>
      </c>
      <c r="S21" s="40">
        <v>15829629</v>
      </c>
      <c r="T21" s="40">
        <v>41911165</v>
      </c>
      <c r="U21" s="40"/>
      <c r="V21" s="40">
        <v>4527783</v>
      </c>
      <c r="W21" s="40"/>
      <c r="X21" s="40">
        <v>1950061</v>
      </c>
      <c r="Y21" s="40"/>
      <c r="Z21" s="40">
        <v>3885624</v>
      </c>
      <c r="AA21" s="40">
        <v>1471948</v>
      </c>
      <c r="AB21" s="40"/>
      <c r="AC21" s="40"/>
      <c r="AD21" s="40">
        <f t="shared" si="1"/>
        <v>348769536</v>
      </c>
      <c r="AE21" s="41">
        <f t="shared" si="2"/>
        <v>2.0735178399121961</v>
      </c>
      <c r="AF21" s="41">
        <f t="shared" si="26"/>
        <v>0.18053059735125487</v>
      </c>
      <c r="AG21" s="41">
        <f t="shared" si="3"/>
        <v>0.99547905219384525</v>
      </c>
      <c r="AH21" s="41">
        <f t="shared" si="4"/>
        <v>0.84948172746883577</v>
      </c>
      <c r="AI21" s="42">
        <f t="shared" si="5"/>
        <v>21.275956539323847</v>
      </c>
      <c r="AJ21" s="42">
        <f t="shared" si="6"/>
        <v>-0.80328332199407571</v>
      </c>
      <c r="AK21" s="42">
        <f t="shared" si="7"/>
        <v>6.0698245282347516</v>
      </c>
      <c r="AL21" s="43">
        <v>41792677.266999997</v>
      </c>
      <c r="AM21" s="43">
        <v>5609851.0990000004</v>
      </c>
      <c r="AN21" s="43">
        <v>7208235.2340000002</v>
      </c>
      <c r="AO21" s="43">
        <v>5341231.4400000004</v>
      </c>
      <c r="AP21" s="43">
        <v>1531874.415</v>
      </c>
      <c r="AQ21" s="43">
        <v>57842.837</v>
      </c>
      <c r="AR21" s="39">
        <f t="shared" si="8"/>
        <v>61541712.291999988</v>
      </c>
      <c r="AS21" s="43">
        <v>279408662</v>
      </c>
      <c r="AT21" s="43">
        <v>41709000</v>
      </c>
      <c r="AU21" s="43">
        <v>17287199</v>
      </c>
      <c r="AV21" s="43">
        <v>43576712</v>
      </c>
      <c r="AW21" s="43"/>
      <c r="AX21" s="43">
        <v>5461159</v>
      </c>
      <c r="AY21" s="43"/>
      <c r="AZ21" s="43">
        <v>2043741</v>
      </c>
      <c r="BA21" s="43"/>
      <c r="BB21" s="43">
        <v>4621030</v>
      </c>
      <c r="BC21" s="43">
        <v>1395363</v>
      </c>
      <c r="BD21" s="43"/>
      <c r="BE21" s="43"/>
      <c r="BF21" s="43">
        <f t="shared" si="9"/>
        <v>395502866</v>
      </c>
      <c r="BG21" s="41">
        <f t="shared" si="10"/>
        <v>2.4891644348984641</v>
      </c>
      <c r="BH21" s="41">
        <f t="shared" si="27"/>
        <v>0.15560370753925204</v>
      </c>
      <c r="BI21" s="41">
        <f t="shared" si="11"/>
        <v>0.99536545082539218</v>
      </c>
      <c r="BJ21" s="41">
        <f t="shared" si="12"/>
        <v>0.858661300340684</v>
      </c>
      <c r="BK21" s="42">
        <f t="shared" si="13"/>
        <v>21.754946651776887</v>
      </c>
      <c r="BL21" s="42">
        <f t="shared" si="14"/>
        <v>-0.82902432164073281</v>
      </c>
      <c r="BM21" s="42">
        <f t="shared" si="15"/>
        <v>6.0057294391145755</v>
      </c>
      <c r="BN21" s="42">
        <f t="shared" si="16"/>
        <v>2.2813411374053301</v>
      </c>
      <c r="BO21" s="42">
        <f t="shared" si="17"/>
        <v>0.16806715244525344</v>
      </c>
      <c r="BP21" s="42">
        <f t="shared" si="18"/>
        <v>0.99542225150961872</v>
      </c>
      <c r="BQ21" s="42">
        <f t="shared" si="19"/>
        <v>0.85407151390475988</v>
      </c>
      <c r="BR21" s="42">
        <f t="shared" si="20"/>
        <v>21.515451595550367</v>
      </c>
      <c r="BS21" s="42">
        <f t="shared" si="21"/>
        <v>0.33869715663685168</v>
      </c>
      <c r="BT21" s="41">
        <f t="shared" si="22"/>
        <v>-0.81615382181740426</v>
      </c>
      <c r="BU21" s="41">
        <f t="shared" si="23"/>
        <v>6.0377769836746635</v>
      </c>
      <c r="BV21" s="3">
        <v>0.28999999999999998</v>
      </c>
      <c r="BW21" s="32"/>
      <c r="BX21" s="3">
        <v>-25.14</v>
      </c>
      <c r="BY21" s="3"/>
      <c r="BZ21" s="3"/>
      <c r="CA21" s="3"/>
      <c r="CB21" s="3"/>
      <c r="CC21" s="3"/>
      <c r="CD21" s="3"/>
      <c r="CE21" s="3">
        <f t="shared" si="28"/>
        <v>-25.14</v>
      </c>
      <c r="CF21" s="44"/>
      <c r="CG21" s="44"/>
      <c r="CI21" s="44"/>
    </row>
    <row r="22" spans="1:87" s="52" customFormat="1" ht="15.95" customHeight="1">
      <c r="A22" s="46" t="s">
        <v>100</v>
      </c>
      <c r="B22" s="5" t="s">
        <v>35</v>
      </c>
      <c r="C22" s="10">
        <v>45</v>
      </c>
      <c r="D22" s="10">
        <v>47.5</v>
      </c>
      <c r="E22" s="11">
        <f t="shared" si="24"/>
        <v>46.25</v>
      </c>
      <c r="F22" s="10">
        <f t="shared" si="25"/>
        <v>35.5</v>
      </c>
      <c r="G22" s="10">
        <f t="shared" si="25"/>
        <v>33</v>
      </c>
      <c r="H22" s="10">
        <f t="shared" si="25"/>
        <v>34.25</v>
      </c>
      <c r="I22" s="5" t="s">
        <v>132</v>
      </c>
      <c r="J22" s="47">
        <v>87654547.802000001</v>
      </c>
      <c r="K22" s="47">
        <v>17020880.274</v>
      </c>
      <c r="L22" s="47">
        <v>23299858.855</v>
      </c>
      <c r="M22" s="47">
        <v>21644543.048999999</v>
      </c>
      <c r="N22" s="47">
        <v>756610.14300000004</v>
      </c>
      <c r="O22" s="47">
        <v>0</v>
      </c>
      <c r="P22" s="47">
        <f t="shared" si="0"/>
        <v>150376440.12300003</v>
      </c>
      <c r="Q22" s="47">
        <v>456313703.547993</v>
      </c>
      <c r="R22" s="48">
        <v>86453213.298362002</v>
      </c>
      <c r="S22" s="48">
        <v>49694979.395374902</v>
      </c>
      <c r="T22" s="48">
        <v>35159289.576200202</v>
      </c>
      <c r="U22" s="48"/>
      <c r="V22" s="50">
        <v>3210573.3610720299</v>
      </c>
      <c r="W22" s="48"/>
      <c r="X22" s="50">
        <v>1563258.3264927401</v>
      </c>
      <c r="Y22" s="48"/>
      <c r="Z22" s="50">
        <v>1786391.3332267399</v>
      </c>
      <c r="AA22" s="48"/>
      <c r="AB22" s="48"/>
      <c r="AC22" s="48"/>
      <c r="AD22" s="48">
        <f t="shared" si="1"/>
        <v>634181408.83872163</v>
      </c>
      <c r="AE22" s="18">
        <f t="shared" si="2"/>
        <v>0.50314407122627236</v>
      </c>
      <c r="AF22" s="18">
        <f t="shared" si="26"/>
        <v>0.23711896631968626</v>
      </c>
      <c r="AG22" s="18">
        <f t="shared" si="3"/>
        <v>0.99846845010835739</v>
      </c>
      <c r="AH22" s="18">
        <f t="shared" si="4"/>
        <v>0.9342151756334417</v>
      </c>
      <c r="AI22" s="49">
        <f t="shared" si="5"/>
        <v>25.697347864552984</v>
      </c>
      <c r="AJ22" s="49">
        <f t="shared" si="6"/>
        <v>-0.74045828069236463</v>
      </c>
      <c r="AK22" s="49">
        <f t="shared" si="7"/>
        <v>6.2262588810760118</v>
      </c>
      <c r="AL22" s="50"/>
      <c r="AM22" s="50"/>
      <c r="AN22" s="50"/>
      <c r="AO22" s="50"/>
      <c r="AP22" s="50"/>
      <c r="AQ22" s="50"/>
      <c r="AR22" s="47">
        <f t="shared" si="8"/>
        <v>0</v>
      </c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18"/>
      <c r="BH22" s="18"/>
      <c r="BI22" s="18"/>
      <c r="BJ22" s="18"/>
      <c r="BK22" s="49"/>
      <c r="BL22" s="49"/>
      <c r="BM22" s="49"/>
      <c r="BN22" s="49">
        <f t="shared" si="16"/>
        <v>0.50314407122627236</v>
      </c>
      <c r="BO22" s="49">
        <f t="shared" si="17"/>
        <v>0.23711896631968626</v>
      </c>
      <c r="BP22" s="49">
        <f t="shared" si="18"/>
        <v>0.99846845010835739</v>
      </c>
      <c r="BQ22" s="49">
        <f t="shared" si="19"/>
        <v>0.9342151756334417</v>
      </c>
      <c r="BR22" s="49">
        <f t="shared" si="20"/>
        <v>25.697347864552984</v>
      </c>
      <c r="BS22" s="49"/>
      <c r="BT22" s="49">
        <f t="shared" si="22"/>
        <v>-0.74045828069236463</v>
      </c>
      <c r="BU22" s="49">
        <f t="shared" si="23"/>
        <v>6.2262588810760118</v>
      </c>
      <c r="BW22" s="53" t="s">
        <v>137</v>
      </c>
      <c r="BX22" s="4">
        <v>-25.08</v>
      </c>
      <c r="BY22" s="4"/>
      <c r="BZ22" s="4"/>
      <c r="CA22" s="4"/>
      <c r="CB22" s="4"/>
      <c r="CC22" s="4"/>
      <c r="CD22" s="4"/>
      <c r="CE22" s="4">
        <f t="shared" si="28"/>
        <v>-25.08</v>
      </c>
      <c r="CF22" s="51"/>
      <c r="CG22" s="51"/>
      <c r="CI22" s="51"/>
    </row>
    <row r="23" spans="1:87" s="45" customFormat="1" ht="15.95" customHeight="1">
      <c r="A23" s="38" t="s">
        <v>100</v>
      </c>
      <c r="B23" s="2" t="s">
        <v>18</v>
      </c>
      <c r="C23" s="8">
        <v>47.5</v>
      </c>
      <c r="D23" s="8">
        <v>49.5</v>
      </c>
      <c r="E23" s="9">
        <f t="shared" si="24"/>
        <v>48.5</v>
      </c>
      <c r="F23" s="8">
        <f t="shared" si="25"/>
        <v>33</v>
      </c>
      <c r="G23" s="8">
        <f t="shared" si="25"/>
        <v>31</v>
      </c>
      <c r="H23" s="8">
        <f t="shared" si="25"/>
        <v>32</v>
      </c>
      <c r="I23" s="2" t="s">
        <v>132</v>
      </c>
      <c r="J23" s="39">
        <v>70925470.078999996</v>
      </c>
      <c r="K23" s="39">
        <v>18524165.688999999</v>
      </c>
      <c r="L23" s="39">
        <v>24026637.276000001</v>
      </c>
      <c r="M23" s="39">
        <v>20524858.265999999</v>
      </c>
      <c r="N23" s="39">
        <v>924802.13800000004</v>
      </c>
      <c r="O23" s="39">
        <v>0</v>
      </c>
      <c r="P23" s="39">
        <f t="shared" si="0"/>
        <v>134925933.44800001</v>
      </c>
      <c r="Q23" s="39">
        <v>307282538</v>
      </c>
      <c r="R23" s="40">
        <v>31472286</v>
      </c>
      <c r="S23" s="40">
        <v>18259741</v>
      </c>
      <c r="T23" s="40">
        <v>40421637</v>
      </c>
      <c r="U23" s="40"/>
      <c r="V23" s="40">
        <v>2290227</v>
      </c>
      <c r="W23" s="40"/>
      <c r="X23" s="40">
        <v>1338674</v>
      </c>
      <c r="Y23" s="40"/>
      <c r="Z23" s="40">
        <v>2210725</v>
      </c>
      <c r="AA23" s="40"/>
      <c r="AB23" s="40"/>
      <c r="AC23" s="40"/>
      <c r="AD23" s="40">
        <f t="shared" si="1"/>
        <v>403275828</v>
      </c>
      <c r="AE23" s="41">
        <f t="shared" si="2"/>
        <v>0.68541466741559776</v>
      </c>
      <c r="AF23" s="41">
        <f t="shared" si="26"/>
        <v>0.33457480979494764</v>
      </c>
      <c r="AG23" s="41">
        <f t="shared" si="3"/>
        <v>0.99736403225642845</v>
      </c>
      <c r="AH23" s="41">
        <f t="shared" si="4"/>
        <v>0.88528629838929995</v>
      </c>
      <c r="AI23" s="42">
        <f t="shared" si="5"/>
        <v>23.144239049953672</v>
      </c>
      <c r="AJ23" s="42">
        <f t="shared" si="6"/>
        <v>-1.0155276714922734</v>
      </c>
      <c r="AK23" s="42">
        <f t="shared" si="7"/>
        <v>5.5413360979842388</v>
      </c>
      <c r="AL23" s="43">
        <v>75009221.981000006</v>
      </c>
      <c r="AM23" s="43">
        <v>19100846.613000002</v>
      </c>
      <c r="AN23" s="43">
        <v>22717365.473000001</v>
      </c>
      <c r="AO23" s="43">
        <v>20598909.34</v>
      </c>
      <c r="AP23" s="43">
        <v>985642.67500000005</v>
      </c>
      <c r="AQ23" s="43">
        <v>0</v>
      </c>
      <c r="AR23" s="39">
        <f t="shared" si="8"/>
        <v>138411986.08200002</v>
      </c>
      <c r="AS23" s="43">
        <v>288088430</v>
      </c>
      <c r="AT23" s="43">
        <v>31350963</v>
      </c>
      <c r="AU23" s="43">
        <v>17978555</v>
      </c>
      <c r="AV23" s="43">
        <v>37337423</v>
      </c>
      <c r="AW23" s="43"/>
      <c r="AX23" s="43">
        <v>2144533</v>
      </c>
      <c r="AY23" s="43"/>
      <c r="AZ23" s="43">
        <v>1122898</v>
      </c>
      <c r="BA23" s="43"/>
      <c r="BB23" s="43">
        <v>2230260</v>
      </c>
      <c r="BC23" s="43">
        <v>2180566</v>
      </c>
      <c r="BD23" s="43"/>
      <c r="BE23" s="43"/>
      <c r="BF23" s="43">
        <f t="shared" ref="BF23:BF35" si="29">SUM(AS23:BE23)</f>
        <v>382433628</v>
      </c>
      <c r="BG23" s="41">
        <f t="shared" ref="BG23:BG35" si="30">(AP23/AR23)*100</f>
        <v>0.71210789101463479</v>
      </c>
      <c r="BH23" s="41">
        <f t="shared" si="27"/>
        <v>0.36192420317702817</v>
      </c>
      <c r="BI23" s="41">
        <f t="shared" ref="BI23:BI35" si="31">(AS23+AV23+AW23+BB23+BC23)/(AS23+AV23+AW23+BB23+BC23+AP23)</f>
        <v>0.99702062826350546</v>
      </c>
      <c r="BJ23" s="41">
        <f t="shared" ref="BJ23:BJ35" si="32">(AS23+AT23+AU23)/(AS23+AT23+AU23+AV23+AX23+AZ23+BB23)</f>
        <v>0.88735103466438359</v>
      </c>
      <c r="BK23" s="42">
        <f t="shared" ref="BK23:BK35" si="33">(52.18*BJ23)-23.05</f>
        <v>23.251976988787536</v>
      </c>
      <c r="BL23" s="42">
        <f>LOG((AT23+AW23+AX23+AY23+BC23)/(AS23+AV23+BB23))</f>
        <v>-0.96304136489750791</v>
      </c>
      <c r="BM23" s="42">
        <f t="shared" ref="BM23:BM35" si="34">(2.49*BL23)+8.07</f>
        <v>5.6720270014052048</v>
      </c>
      <c r="BN23" s="42">
        <f t="shared" si="16"/>
        <v>0.69876127921511633</v>
      </c>
      <c r="BO23" s="42">
        <f t="shared" si="17"/>
        <v>0.3482495064859879</v>
      </c>
      <c r="BP23" s="42">
        <f t="shared" si="18"/>
        <v>0.99719233025996701</v>
      </c>
      <c r="BQ23" s="42">
        <f t="shared" si="19"/>
        <v>0.88631866652684177</v>
      </c>
      <c r="BR23" s="42">
        <f t="shared" si="20"/>
        <v>23.198108019370604</v>
      </c>
      <c r="BS23" s="42">
        <f t="shared" ref="BS23:BS35" si="35">STDEV(AI23,BK23)</f>
        <v>7.6182227140486836E-2</v>
      </c>
      <c r="BT23" s="41">
        <f t="shared" si="22"/>
        <v>-0.98928451819489061</v>
      </c>
      <c r="BU23" s="41">
        <f t="shared" si="23"/>
        <v>5.6066815496947218</v>
      </c>
      <c r="BV23" s="3">
        <v>0.28000000000000003</v>
      </c>
      <c r="BW23" s="32"/>
      <c r="BX23" s="3">
        <v>-24.35</v>
      </c>
      <c r="BY23" s="3"/>
      <c r="BZ23" s="3"/>
      <c r="CA23" s="3"/>
      <c r="CB23" s="3"/>
      <c r="CC23" s="3"/>
      <c r="CD23" s="3"/>
      <c r="CE23" s="3">
        <f t="shared" si="28"/>
        <v>-24.35</v>
      </c>
      <c r="CF23" s="44"/>
      <c r="CG23" s="44"/>
      <c r="CH23" s="54"/>
      <c r="CI23" s="55"/>
    </row>
    <row r="24" spans="1:87" s="45" customFormat="1" ht="15.95" customHeight="1">
      <c r="A24" s="38" t="s">
        <v>100</v>
      </c>
      <c r="B24" s="2" t="s">
        <v>19</v>
      </c>
      <c r="C24" s="8">
        <v>49.5</v>
      </c>
      <c r="D24" s="8">
        <v>52</v>
      </c>
      <c r="E24" s="9">
        <f t="shared" si="24"/>
        <v>50.75</v>
      </c>
      <c r="F24" s="8">
        <f t="shared" si="25"/>
        <v>31</v>
      </c>
      <c r="G24" s="8">
        <f t="shared" si="25"/>
        <v>28.5</v>
      </c>
      <c r="H24" s="8">
        <f t="shared" si="25"/>
        <v>29.75</v>
      </c>
      <c r="I24" s="2" t="s">
        <v>132</v>
      </c>
      <c r="J24" s="39">
        <v>4550523.8420000002</v>
      </c>
      <c r="K24" s="39">
        <v>875122.55500000005</v>
      </c>
      <c r="L24" s="39">
        <v>1103986.416</v>
      </c>
      <c r="M24" s="39">
        <v>936179.61300000001</v>
      </c>
      <c r="N24" s="39">
        <v>3639.4270000000001</v>
      </c>
      <c r="O24" s="39">
        <v>0</v>
      </c>
      <c r="P24" s="39">
        <f t="shared" si="0"/>
        <v>7469451.8530000001</v>
      </c>
      <c r="Q24" s="39">
        <v>34267572</v>
      </c>
      <c r="R24" s="40">
        <v>2050336</v>
      </c>
      <c r="S24" s="40">
        <v>1426483</v>
      </c>
      <c r="T24" s="40">
        <v>2307178</v>
      </c>
      <c r="U24" s="40"/>
      <c r="V24" s="40">
        <v>109102</v>
      </c>
      <c r="W24" s="40"/>
      <c r="X24" s="40">
        <v>20134</v>
      </c>
      <c r="Y24" s="40"/>
      <c r="Z24" s="40">
        <v>54267</v>
      </c>
      <c r="AA24" s="40"/>
      <c r="AB24" s="40"/>
      <c r="AC24" s="40"/>
      <c r="AD24" s="40">
        <f t="shared" si="1"/>
        <v>40235072</v>
      </c>
      <c r="AE24" s="41">
        <f t="shared" si="2"/>
        <v>4.8724151003641261E-2</v>
      </c>
      <c r="AF24" s="41">
        <f t="shared" si="26"/>
        <v>0.1856452960491782</v>
      </c>
      <c r="AG24" s="41">
        <f t="shared" si="3"/>
        <v>0.99990065074840384</v>
      </c>
      <c r="AH24" s="41">
        <f t="shared" si="4"/>
        <v>0.93809676791432117</v>
      </c>
      <c r="AI24" s="42">
        <f t="shared" si="5"/>
        <v>25.899889349769278</v>
      </c>
      <c r="AJ24" s="42">
        <f t="shared" si="6"/>
        <v>-1.229484524355108</v>
      </c>
      <c r="AK24" s="42">
        <f t="shared" si="7"/>
        <v>5.0085835343557807</v>
      </c>
      <c r="AL24" s="43">
        <v>4065929.443</v>
      </c>
      <c r="AM24" s="43">
        <v>887407.48699999996</v>
      </c>
      <c r="AN24" s="43">
        <v>1029046.36</v>
      </c>
      <c r="AO24" s="43">
        <v>866639.58600000001</v>
      </c>
      <c r="AP24" s="43">
        <v>0</v>
      </c>
      <c r="AQ24" s="43">
        <v>0</v>
      </c>
      <c r="AR24" s="39">
        <f t="shared" si="8"/>
        <v>6849022.8760000002</v>
      </c>
      <c r="AS24" s="43">
        <v>29810849</v>
      </c>
      <c r="AT24" s="43">
        <v>2037786</v>
      </c>
      <c r="AU24" s="43">
        <v>1360384</v>
      </c>
      <c r="AV24" s="43">
        <v>2030320</v>
      </c>
      <c r="AW24" s="43"/>
      <c r="AX24" s="43">
        <v>65255</v>
      </c>
      <c r="AY24" s="43"/>
      <c r="AZ24" s="43">
        <v>5627</v>
      </c>
      <c r="BA24" s="43"/>
      <c r="BB24" s="43">
        <v>54179</v>
      </c>
      <c r="BC24" s="43">
        <v>35305</v>
      </c>
      <c r="BD24" s="43"/>
      <c r="BE24" s="43"/>
      <c r="BF24" s="43">
        <f t="shared" si="29"/>
        <v>35399705</v>
      </c>
      <c r="BG24" s="41">
        <f t="shared" si="30"/>
        <v>0</v>
      </c>
      <c r="BH24" s="41">
        <f t="shared" si="27"/>
        <v>0.19347683479283231</v>
      </c>
      <c r="BI24" s="41">
        <f t="shared" si="31"/>
        <v>1</v>
      </c>
      <c r="BJ24" s="41">
        <f t="shared" si="32"/>
        <v>0.93905223897478818</v>
      </c>
      <c r="BK24" s="42">
        <f t="shared" si="33"/>
        <v>25.949745829704444</v>
      </c>
      <c r="BL24" s="42">
        <f>LOG((AT24+AW24+AX24+AY24+BC24)/(AS24+AV24+BB24))</f>
        <v>-1.1736493663836907</v>
      </c>
      <c r="BM24" s="42">
        <f t="shared" si="34"/>
        <v>5.1476130777046105</v>
      </c>
      <c r="BN24" s="42">
        <f t="shared" si="16"/>
        <v>2.4362075501820631E-2</v>
      </c>
      <c r="BO24" s="42">
        <f t="shared" si="17"/>
        <v>0.18956106542100526</v>
      </c>
      <c r="BP24" s="42">
        <f t="shared" si="18"/>
        <v>0.99995032537420192</v>
      </c>
      <c r="BQ24" s="42">
        <f t="shared" si="19"/>
        <v>0.93857450344455473</v>
      </c>
      <c r="BR24" s="42">
        <f t="shared" si="20"/>
        <v>25.924817589736861</v>
      </c>
      <c r="BS24" s="42">
        <f t="shared" si="35"/>
        <v>3.5253855048246574E-2</v>
      </c>
      <c r="BT24" s="41">
        <f t="shared" si="22"/>
        <v>-1.2015669453693993</v>
      </c>
      <c r="BU24" s="41">
        <f t="shared" si="23"/>
        <v>5.0780983060301956</v>
      </c>
      <c r="BV24" s="3">
        <v>0.33</v>
      </c>
      <c r="BW24" s="32"/>
      <c r="BX24" s="3">
        <v>-24.02</v>
      </c>
      <c r="BY24" s="3"/>
      <c r="BZ24" s="3"/>
      <c r="CA24" s="3"/>
      <c r="CB24" s="3"/>
      <c r="CC24" s="3"/>
      <c r="CD24" s="3"/>
      <c r="CE24" s="3">
        <f t="shared" si="28"/>
        <v>-24.02</v>
      </c>
      <c r="CF24" s="44"/>
      <c r="CG24" s="44"/>
      <c r="CI24" s="44"/>
    </row>
    <row r="25" spans="1:87" s="45" customFormat="1" ht="15.95" customHeight="1">
      <c r="A25" s="38" t="s">
        <v>100</v>
      </c>
      <c r="B25" s="2" t="s">
        <v>20</v>
      </c>
      <c r="C25" s="8">
        <v>52</v>
      </c>
      <c r="D25" s="8">
        <v>54.5</v>
      </c>
      <c r="E25" s="9">
        <f t="shared" si="24"/>
        <v>53.25</v>
      </c>
      <c r="F25" s="8">
        <f t="shared" si="25"/>
        <v>28.5</v>
      </c>
      <c r="G25" s="8">
        <f t="shared" si="25"/>
        <v>26</v>
      </c>
      <c r="H25" s="8">
        <f t="shared" si="25"/>
        <v>27.25</v>
      </c>
      <c r="I25" s="2" t="s">
        <v>132</v>
      </c>
      <c r="J25" s="39">
        <v>51609197.681000002</v>
      </c>
      <c r="K25" s="39">
        <v>13656534.157</v>
      </c>
      <c r="L25" s="39">
        <v>16373421.089</v>
      </c>
      <c r="M25" s="39">
        <v>14223086.143999999</v>
      </c>
      <c r="N25" s="39">
        <v>424129.90500000003</v>
      </c>
      <c r="O25" s="39">
        <v>0</v>
      </c>
      <c r="P25" s="39">
        <f t="shared" si="0"/>
        <v>96286368.975999996</v>
      </c>
      <c r="Q25" s="39">
        <v>213785162</v>
      </c>
      <c r="R25" s="40">
        <v>22245516</v>
      </c>
      <c r="S25" s="40">
        <v>14304071</v>
      </c>
      <c r="T25" s="40">
        <v>30621432</v>
      </c>
      <c r="U25" s="40"/>
      <c r="V25" s="40">
        <v>1819342</v>
      </c>
      <c r="W25" s="40"/>
      <c r="X25" s="40">
        <v>964188</v>
      </c>
      <c r="Y25" s="40"/>
      <c r="Z25" s="40">
        <v>1717193</v>
      </c>
      <c r="AA25" s="40"/>
      <c r="AB25" s="40"/>
      <c r="AC25" s="40"/>
      <c r="AD25" s="40">
        <f t="shared" si="1"/>
        <v>285456904</v>
      </c>
      <c r="AE25" s="41">
        <f t="shared" si="2"/>
        <v>0.44048800418023565</v>
      </c>
      <c r="AF25" s="41">
        <f t="shared" si="26"/>
        <v>0.33730614893798466</v>
      </c>
      <c r="AG25" s="41">
        <f t="shared" si="3"/>
        <v>0.99827972626853134</v>
      </c>
      <c r="AH25" s="41">
        <f t="shared" si="4"/>
        <v>0.8769616200980026</v>
      </c>
      <c r="AI25" s="42">
        <f t="shared" si="5"/>
        <v>22.709857336713778</v>
      </c>
      <c r="AJ25" s="42">
        <f t="shared" si="6"/>
        <v>-1.0097702853976964</v>
      </c>
      <c r="AK25" s="42">
        <f t="shared" si="7"/>
        <v>5.5556719893597357</v>
      </c>
      <c r="AL25" s="43">
        <v>249859.63</v>
      </c>
      <c r="AM25" s="43">
        <v>13295677.200999999</v>
      </c>
      <c r="AN25" s="43">
        <v>15543855.639</v>
      </c>
      <c r="AO25" s="43">
        <v>14100552.927999999</v>
      </c>
      <c r="AP25" s="43">
        <v>249859.63</v>
      </c>
      <c r="AQ25" s="43">
        <v>0</v>
      </c>
      <c r="AR25" s="39">
        <f t="shared" si="8"/>
        <v>43439805.028000005</v>
      </c>
      <c r="AS25" s="43">
        <v>204908192</v>
      </c>
      <c r="AT25" s="43">
        <v>18729373</v>
      </c>
      <c r="AU25" s="43">
        <v>12063209</v>
      </c>
      <c r="AV25" s="43">
        <v>26553443</v>
      </c>
      <c r="AW25" s="43"/>
      <c r="AX25" s="43">
        <v>1461149</v>
      </c>
      <c r="AY25" s="43"/>
      <c r="AZ25" s="43">
        <v>867504</v>
      </c>
      <c r="BA25" s="43"/>
      <c r="BB25" s="43">
        <v>1536685</v>
      </c>
      <c r="BC25" s="43">
        <v>1554289</v>
      </c>
      <c r="BD25" s="43"/>
      <c r="BE25" s="43"/>
      <c r="BF25" s="43">
        <f t="shared" si="29"/>
        <v>267673844</v>
      </c>
      <c r="BG25" s="41">
        <f t="shared" si="30"/>
        <v>0.57518589192319791</v>
      </c>
      <c r="BH25" s="41">
        <f t="shared" si="27"/>
        <v>0.16228632719153541</v>
      </c>
      <c r="BI25" s="41">
        <f t="shared" si="31"/>
        <v>0.99893587307042453</v>
      </c>
      <c r="BJ25" s="41">
        <f t="shared" si="32"/>
        <v>0.88569505536712623</v>
      </c>
      <c r="BK25" s="42">
        <f t="shared" si="33"/>
        <v>23.165567989056644</v>
      </c>
      <c r="BL25" s="42">
        <f>LOG((AT25+AW25+AX25+AY25+BC25)/(AS25+AV25+BB25))</f>
        <v>-1.0299971523731368</v>
      </c>
      <c r="BM25" s="42">
        <f t="shared" si="34"/>
        <v>5.5053070905908896</v>
      </c>
      <c r="BN25" s="42">
        <f t="shared" si="16"/>
        <v>0.50783694805171675</v>
      </c>
      <c r="BO25" s="42">
        <f t="shared" si="17"/>
        <v>0.24979623806476003</v>
      </c>
      <c r="BP25" s="42">
        <f t="shared" si="18"/>
        <v>0.99860779966947799</v>
      </c>
      <c r="BQ25" s="42">
        <f t="shared" si="19"/>
        <v>0.88132833773256447</v>
      </c>
      <c r="BR25" s="42">
        <f t="shared" si="20"/>
        <v>22.937712662885211</v>
      </c>
      <c r="BS25" s="42">
        <f t="shared" si="35"/>
        <v>0.32223609253058566</v>
      </c>
      <c r="BT25" s="41">
        <f t="shared" si="22"/>
        <v>-1.0198837188854166</v>
      </c>
      <c r="BU25" s="41">
        <f t="shared" si="23"/>
        <v>5.5304895399753127</v>
      </c>
      <c r="BV25" s="3">
        <v>0.19</v>
      </c>
      <c r="BW25" s="32"/>
      <c r="BX25" s="3">
        <v>-24.09</v>
      </c>
      <c r="BY25" s="3"/>
      <c r="BZ25" s="3"/>
      <c r="CA25" s="3"/>
      <c r="CB25" s="3"/>
      <c r="CC25" s="3"/>
      <c r="CD25" s="3"/>
      <c r="CE25" s="3">
        <f t="shared" si="28"/>
        <v>-24.09</v>
      </c>
      <c r="CF25" s="44"/>
      <c r="CG25" s="44"/>
      <c r="CI25" s="44"/>
    </row>
    <row r="26" spans="1:87" s="54" customFormat="1" ht="15.95" customHeight="1">
      <c r="A26" s="38" t="s">
        <v>100</v>
      </c>
      <c r="B26" s="2" t="s">
        <v>21</v>
      </c>
      <c r="C26" s="8">
        <v>54.5</v>
      </c>
      <c r="D26" s="8">
        <v>56</v>
      </c>
      <c r="E26" s="12">
        <f t="shared" si="24"/>
        <v>55.25</v>
      </c>
      <c r="F26" s="8">
        <f t="shared" si="25"/>
        <v>26</v>
      </c>
      <c r="G26" s="8">
        <f t="shared" si="25"/>
        <v>24.5</v>
      </c>
      <c r="H26" s="8">
        <f t="shared" si="25"/>
        <v>25.25</v>
      </c>
      <c r="I26" s="2" t="s">
        <v>132</v>
      </c>
      <c r="J26" s="39">
        <v>1554044.145</v>
      </c>
      <c r="K26" s="39">
        <v>277799.14199999999</v>
      </c>
      <c r="L26" s="39">
        <v>343613.136</v>
      </c>
      <c r="M26" s="39">
        <v>256941.13399999999</v>
      </c>
      <c r="N26" s="39">
        <v>2989.7040000000002</v>
      </c>
      <c r="O26" s="39">
        <v>0</v>
      </c>
      <c r="P26" s="39">
        <f t="shared" si="0"/>
        <v>2435387.2609999999</v>
      </c>
      <c r="Q26" s="39">
        <v>17177822</v>
      </c>
      <c r="R26" s="40">
        <v>751109</v>
      </c>
      <c r="S26" s="40">
        <v>336327</v>
      </c>
      <c r="T26" s="40">
        <v>727390</v>
      </c>
      <c r="U26" s="40"/>
      <c r="V26" s="40">
        <v>9046</v>
      </c>
      <c r="W26" s="40"/>
      <c r="X26" s="40"/>
      <c r="Y26" s="40"/>
      <c r="Z26" s="40"/>
      <c r="AA26" s="40"/>
      <c r="AB26" s="40"/>
      <c r="AC26" s="40"/>
      <c r="AD26" s="40">
        <f t="shared" si="1"/>
        <v>19001694</v>
      </c>
      <c r="AE26" s="41">
        <f t="shared" si="2"/>
        <v>0.12276092791798504</v>
      </c>
      <c r="AF26" s="41">
        <f t="shared" si="26"/>
        <v>0.1281668498082329</v>
      </c>
      <c r="AG26" s="41">
        <f t="shared" si="3"/>
        <v>0.99983305392415078</v>
      </c>
      <c r="AH26" s="41">
        <f t="shared" si="4"/>
        <v>0.96124366595946653</v>
      </c>
      <c r="AI26" s="42">
        <f t="shared" si="5"/>
        <v>27.107694489764963</v>
      </c>
      <c r="AJ26" s="42">
        <f t="shared" si="6"/>
        <v>-1.3720773110139859</v>
      </c>
      <c r="AK26" s="42">
        <f t="shared" si="7"/>
        <v>4.6535274955751751</v>
      </c>
      <c r="AL26" s="43">
        <v>3268036.2009999999</v>
      </c>
      <c r="AM26" s="43">
        <v>616267.75399999996</v>
      </c>
      <c r="AN26" s="43">
        <v>767563.12100000004</v>
      </c>
      <c r="AO26" s="43">
        <v>594971.36100000003</v>
      </c>
      <c r="AP26" s="43">
        <v>0</v>
      </c>
      <c r="AQ26" s="43">
        <v>0</v>
      </c>
      <c r="AR26" s="39">
        <f t="shared" si="8"/>
        <v>5246838.4370000008</v>
      </c>
      <c r="AS26" s="43">
        <v>39473435</v>
      </c>
      <c r="AT26" s="43">
        <v>1743926</v>
      </c>
      <c r="AU26" s="43">
        <v>741577</v>
      </c>
      <c r="AV26" s="43">
        <v>1770186</v>
      </c>
      <c r="AW26" s="43"/>
      <c r="AX26" s="43">
        <v>11070</v>
      </c>
      <c r="AY26" s="43"/>
      <c r="AZ26" s="43"/>
      <c r="BA26" s="43"/>
      <c r="BB26" s="43">
        <v>47161</v>
      </c>
      <c r="BC26" s="43"/>
      <c r="BD26" s="43"/>
      <c r="BE26" s="43"/>
      <c r="BF26" s="43">
        <f t="shared" si="29"/>
        <v>43787355</v>
      </c>
      <c r="BG26" s="41">
        <f t="shared" si="30"/>
        <v>0</v>
      </c>
      <c r="BH26" s="41">
        <f t="shared" si="27"/>
        <v>0.11982542533112586</v>
      </c>
      <c r="BI26" s="41">
        <f t="shared" si="31"/>
        <v>1</v>
      </c>
      <c r="BJ26" s="41">
        <f t="shared" si="32"/>
        <v>0.95824326452237185</v>
      </c>
      <c r="BK26" s="42">
        <f t="shared" si="33"/>
        <v>26.95113354277736</v>
      </c>
      <c r="BL26" s="42">
        <f>LOG((AT26+AW26+AX26+AY26+BC26)/(AS26+AV26+BB26))</f>
        <v>-1.3715769770356674</v>
      </c>
      <c r="BM26" s="42">
        <f t="shared" si="34"/>
        <v>4.6547733271811884</v>
      </c>
      <c r="BN26" s="42">
        <f t="shared" si="16"/>
        <v>6.1380463958992521E-2</v>
      </c>
      <c r="BO26" s="42">
        <f t="shared" si="17"/>
        <v>0.12399613756967938</v>
      </c>
      <c r="BP26" s="42">
        <f t="shared" si="18"/>
        <v>0.99991652696207534</v>
      </c>
      <c r="BQ26" s="42">
        <f t="shared" si="19"/>
        <v>0.95974346524091914</v>
      </c>
      <c r="BR26" s="42">
        <f t="shared" si="20"/>
        <v>27.029414016271161</v>
      </c>
      <c r="BS26" s="42">
        <f t="shared" si="35"/>
        <v>0.11070530728392215</v>
      </c>
      <c r="BT26" s="41">
        <f t="shared" si="22"/>
        <v>-1.3718271440248266</v>
      </c>
      <c r="BU26" s="41">
        <f t="shared" si="23"/>
        <v>4.6541504113781818</v>
      </c>
      <c r="BV26" s="3">
        <v>0.16</v>
      </c>
      <c r="BW26" s="32"/>
      <c r="BX26" s="6">
        <v>-24.22</v>
      </c>
      <c r="BY26" s="6"/>
      <c r="BZ26" s="6"/>
      <c r="CA26" s="6"/>
      <c r="CB26" s="6"/>
      <c r="CC26" s="6"/>
      <c r="CD26" s="6"/>
      <c r="CE26" s="6">
        <f t="shared" si="28"/>
        <v>-24.22</v>
      </c>
      <c r="CF26" s="55"/>
      <c r="CG26" s="55"/>
      <c r="CH26" s="45"/>
      <c r="CI26" s="44"/>
    </row>
    <row r="27" spans="1:87" s="45" customFormat="1" ht="15.95" customHeight="1">
      <c r="A27" s="38" t="s">
        <v>100</v>
      </c>
      <c r="B27" s="2" t="s">
        <v>22</v>
      </c>
      <c r="C27" s="8">
        <v>56</v>
      </c>
      <c r="D27" s="8">
        <v>59</v>
      </c>
      <c r="E27" s="9">
        <f t="shared" si="24"/>
        <v>57.5</v>
      </c>
      <c r="F27" s="8">
        <f t="shared" si="25"/>
        <v>24.5</v>
      </c>
      <c r="G27" s="8">
        <f t="shared" si="25"/>
        <v>21.5</v>
      </c>
      <c r="H27" s="8">
        <f t="shared" si="25"/>
        <v>23</v>
      </c>
      <c r="I27" s="2" t="s">
        <v>132</v>
      </c>
      <c r="J27" s="39">
        <v>6110.9279999999999</v>
      </c>
      <c r="K27" s="39">
        <v>0</v>
      </c>
      <c r="L27" s="39">
        <v>0</v>
      </c>
      <c r="M27" s="39">
        <v>892.01400000000001</v>
      </c>
      <c r="N27" s="39">
        <v>1567.0840000000001</v>
      </c>
      <c r="O27" s="39">
        <v>0</v>
      </c>
      <c r="P27" s="39">
        <f t="shared" si="0"/>
        <v>8570.0259999999998</v>
      </c>
      <c r="Q27" s="39">
        <v>1186365</v>
      </c>
      <c r="R27" s="40">
        <v>149334</v>
      </c>
      <c r="S27" s="40">
        <v>104035</v>
      </c>
      <c r="T27" s="40">
        <v>57089</v>
      </c>
      <c r="U27" s="40"/>
      <c r="V27" s="40"/>
      <c r="W27" s="40"/>
      <c r="X27" s="40">
        <v>1814</v>
      </c>
      <c r="Y27" s="40"/>
      <c r="Z27" s="40">
        <v>23076</v>
      </c>
      <c r="AA27" s="40"/>
      <c r="AB27" s="40"/>
      <c r="AC27" s="40"/>
      <c r="AD27" s="40">
        <f t="shared" si="1"/>
        <v>1521713</v>
      </c>
      <c r="AE27" s="41">
        <f t="shared" si="2"/>
        <v>18.285638806696735</v>
      </c>
      <c r="AF27" s="41">
        <f t="shared" si="26"/>
        <v>5.6318280779621387E-3</v>
      </c>
      <c r="AG27" s="41">
        <f t="shared" si="3"/>
        <v>0.99876422395432307</v>
      </c>
      <c r="AH27" s="41">
        <f t="shared" si="4"/>
        <v>0.9461271606406727</v>
      </c>
      <c r="AI27" s="42">
        <f t="shared" si="5"/>
        <v>26.3189152422303</v>
      </c>
      <c r="AJ27" s="42">
        <f t="shared" si="6"/>
        <v>-0.92845678319145319</v>
      </c>
      <c r="AK27" s="42">
        <f t="shared" si="7"/>
        <v>5.758142609853282</v>
      </c>
      <c r="AL27" s="43">
        <v>42779.705999999998</v>
      </c>
      <c r="AM27" s="43">
        <v>1251.1510000000001</v>
      </c>
      <c r="AN27" s="43">
        <v>1369.413</v>
      </c>
      <c r="AO27" s="43">
        <v>0</v>
      </c>
      <c r="AP27" s="43">
        <v>10261.328</v>
      </c>
      <c r="AQ27" s="43">
        <v>0</v>
      </c>
      <c r="AR27" s="39">
        <f t="shared" si="8"/>
        <v>55661.597999999998</v>
      </c>
      <c r="AS27" s="43">
        <v>2702539</v>
      </c>
      <c r="AT27" s="43"/>
      <c r="AU27" s="43">
        <v>267266</v>
      </c>
      <c r="AV27" s="43">
        <v>180331</v>
      </c>
      <c r="AW27" s="43"/>
      <c r="AX27" s="43"/>
      <c r="AY27" s="43"/>
      <c r="AZ27" s="43"/>
      <c r="BA27" s="43"/>
      <c r="BB27" s="43">
        <v>52273</v>
      </c>
      <c r="BC27" s="43"/>
      <c r="BD27" s="43"/>
      <c r="BE27" s="43"/>
      <c r="BF27" s="43">
        <f t="shared" si="29"/>
        <v>3202409</v>
      </c>
      <c r="BG27" s="41">
        <f t="shared" si="30"/>
        <v>18.435201950184759</v>
      </c>
      <c r="BH27" s="41">
        <f t="shared" si="27"/>
        <v>1.7381164617011755E-2</v>
      </c>
      <c r="BI27" s="41">
        <f t="shared" si="31"/>
        <v>0.99651615640594648</v>
      </c>
      <c r="BJ27" s="41">
        <f t="shared" si="32"/>
        <v>0.92736592983594535</v>
      </c>
      <c r="BK27" s="42">
        <f t="shared" si="33"/>
        <v>25.339954218839626</v>
      </c>
      <c r="BL27" s="42"/>
      <c r="BM27" s="42"/>
      <c r="BN27" s="42">
        <f t="shared" si="16"/>
        <v>18.360420378440747</v>
      </c>
      <c r="BO27" s="42">
        <f t="shared" si="17"/>
        <v>1.1506496347486947E-2</v>
      </c>
      <c r="BP27" s="42">
        <f t="shared" si="18"/>
        <v>0.99764019018013483</v>
      </c>
      <c r="BQ27" s="42">
        <f t="shared" si="19"/>
        <v>0.93674654523830903</v>
      </c>
      <c r="BR27" s="42">
        <f t="shared" si="20"/>
        <v>25.829434730534963</v>
      </c>
      <c r="BS27" s="42">
        <f t="shared" si="35"/>
        <v>0.69222997815686815</v>
      </c>
      <c r="BT27" s="41">
        <f t="shared" si="22"/>
        <v>-0.92845678319145319</v>
      </c>
      <c r="BU27" s="41">
        <f t="shared" si="23"/>
        <v>5.758142609853282</v>
      </c>
      <c r="BV27" s="3">
        <v>0.06</v>
      </c>
      <c r="BW27" s="32"/>
      <c r="BX27" s="3">
        <v>-25.49</v>
      </c>
      <c r="BY27" s="3">
        <v>-25.45</v>
      </c>
      <c r="BZ27" s="3">
        <v>-25.46</v>
      </c>
      <c r="CA27" s="3">
        <v>-25.386724000000001</v>
      </c>
      <c r="CB27" s="3">
        <v>-25.4887455</v>
      </c>
      <c r="CC27" s="3">
        <v>-25.548946000000001</v>
      </c>
      <c r="CD27" s="3">
        <v>-25.476056522222223</v>
      </c>
      <c r="CE27" s="3">
        <f t="shared" si="28"/>
        <v>-25.471496003174604</v>
      </c>
      <c r="CF27" s="44"/>
      <c r="CG27" s="44"/>
      <c r="CH27" s="54"/>
      <c r="CI27" s="55"/>
    </row>
    <row r="28" spans="1:87" s="45" customFormat="1" ht="15.95" customHeight="1">
      <c r="A28" s="38" t="s">
        <v>100</v>
      </c>
      <c r="B28" s="2" t="s">
        <v>23</v>
      </c>
      <c r="C28" s="8">
        <v>59</v>
      </c>
      <c r="D28" s="8">
        <v>62</v>
      </c>
      <c r="E28" s="9">
        <f t="shared" si="24"/>
        <v>60.5</v>
      </c>
      <c r="F28" s="8">
        <f t="shared" si="25"/>
        <v>21.5</v>
      </c>
      <c r="G28" s="8">
        <f t="shared" si="25"/>
        <v>18.5</v>
      </c>
      <c r="H28" s="8">
        <f t="shared" si="25"/>
        <v>20</v>
      </c>
      <c r="I28" s="2" t="s">
        <v>132</v>
      </c>
      <c r="J28" s="39">
        <v>160966613.65900001</v>
      </c>
      <c r="K28" s="39">
        <v>27042067.392000001</v>
      </c>
      <c r="L28" s="39">
        <v>31867778.749000002</v>
      </c>
      <c r="M28" s="39">
        <v>23861745.912999999</v>
      </c>
      <c r="N28" s="39">
        <v>620979.26399999997</v>
      </c>
      <c r="O28" s="39">
        <v>0</v>
      </c>
      <c r="P28" s="39">
        <f t="shared" si="0"/>
        <v>244359184.977</v>
      </c>
      <c r="Q28" s="39">
        <v>699471871</v>
      </c>
      <c r="R28" s="40">
        <v>74155276</v>
      </c>
      <c r="S28" s="40">
        <v>37986127</v>
      </c>
      <c r="T28" s="40">
        <v>49954566</v>
      </c>
      <c r="U28" s="40"/>
      <c r="V28" s="40">
        <v>4820257</v>
      </c>
      <c r="W28" s="40"/>
      <c r="X28" s="40">
        <v>2146877</v>
      </c>
      <c r="Y28" s="40"/>
      <c r="Z28" s="40">
        <v>4175518</v>
      </c>
      <c r="AA28" s="40"/>
      <c r="AB28" s="40"/>
      <c r="AC28" s="40"/>
      <c r="AD28" s="40">
        <f t="shared" si="1"/>
        <v>872710492</v>
      </c>
      <c r="AE28" s="41">
        <f t="shared" si="2"/>
        <v>0.25412560778447874</v>
      </c>
      <c r="AF28" s="41">
        <f t="shared" si="26"/>
        <v>0.28000028327492593</v>
      </c>
      <c r="AG28" s="41">
        <f t="shared" si="3"/>
        <v>0.99917666350917045</v>
      </c>
      <c r="AH28" s="41">
        <f t="shared" si="4"/>
        <v>0.9299914249226191</v>
      </c>
      <c r="AI28" s="42">
        <f t="shared" si="5"/>
        <v>25.476952552462262</v>
      </c>
      <c r="AJ28" s="42">
        <f t="shared" si="6"/>
        <v>-0.97964945082813093</v>
      </c>
      <c r="AK28" s="42">
        <f t="shared" si="7"/>
        <v>5.630672867437954</v>
      </c>
      <c r="AL28" s="43">
        <v>156424849.63499999</v>
      </c>
      <c r="AM28" s="43">
        <v>26741674.048</v>
      </c>
      <c r="AN28" s="43">
        <v>30869252.607999999</v>
      </c>
      <c r="AO28" s="43">
        <v>22368997.666000001</v>
      </c>
      <c r="AP28" s="43">
        <v>630419.13100000005</v>
      </c>
      <c r="AQ28" s="43">
        <v>2859.1239999999998</v>
      </c>
      <c r="AR28" s="39">
        <f t="shared" si="8"/>
        <v>237038052.21200004</v>
      </c>
      <c r="AS28" s="43">
        <v>688407006</v>
      </c>
      <c r="AT28" s="43">
        <v>62595046</v>
      </c>
      <c r="AU28" s="43">
        <v>36284885</v>
      </c>
      <c r="AV28" s="43">
        <v>49657168</v>
      </c>
      <c r="AW28" s="43"/>
      <c r="AX28" s="43">
        <v>4086194</v>
      </c>
      <c r="AY28" s="43"/>
      <c r="AZ28" s="43">
        <v>2025640</v>
      </c>
      <c r="BA28" s="43"/>
      <c r="BB28" s="43">
        <v>3669000</v>
      </c>
      <c r="BC28" s="43"/>
      <c r="BD28" s="43"/>
      <c r="BE28" s="43"/>
      <c r="BF28" s="43">
        <f t="shared" si="29"/>
        <v>846724939</v>
      </c>
      <c r="BG28" s="41">
        <f t="shared" si="30"/>
        <v>0.26595693185842217</v>
      </c>
      <c r="BH28" s="41">
        <f t="shared" si="27"/>
        <v>0.27994693588681463</v>
      </c>
      <c r="BI28" s="41">
        <f t="shared" si="31"/>
        <v>0.99915079465529666</v>
      </c>
      <c r="BJ28" s="41">
        <f t="shared" si="32"/>
        <v>0.92980246681974721</v>
      </c>
      <c r="BK28" s="42">
        <f t="shared" si="33"/>
        <v>25.46709271865441</v>
      </c>
      <c r="BL28" s="42">
        <f t="shared" ref="BL28:BL35" si="36">LOG((AT28+AW28+AX28+AY28+BC28)/(AS28+AV28+BB28))</f>
        <v>-1.0462440359144003</v>
      </c>
      <c r="BM28" s="42">
        <f t="shared" si="34"/>
        <v>5.4648523505731434</v>
      </c>
      <c r="BN28" s="42">
        <f t="shared" si="16"/>
        <v>0.26004126982145048</v>
      </c>
      <c r="BO28" s="42">
        <f t="shared" si="17"/>
        <v>0.27997360958087025</v>
      </c>
      <c r="BP28" s="42">
        <f t="shared" si="18"/>
        <v>0.9991637290822335</v>
      </c>
      <c r="BQ28" s="42">
        <f t="shared" si="19"/>
        <v>0.92989694587118321</v>
      </c>
      <c r="BR28" s="42">
        <f t="shared" si="20"/>
        <v>25.472022635558336</v>
      </c>
      <c r="BS28" s="42">
        <f t="shared" si="35"/>
        <v>6.9719553469043257E-3</v>
      </c>
      <c r="BT28" s="41">
        <f t="shared" si="22"/>
        <v>-1.0129467433712656</v>
      </c>
      <c r="BU28" s="41">
        <f t="shared" si="23"/>
        <v>5.5477626090055487</v>
      </c>
      <c r="BV28" s="3">
        <v>0.1</v>
      </c>
      <c r="BW28" s="32"/>
      <c r="BX28" s="3">
        <v>-25.358758000000002</v>
      </c>
      <c r="BY28" s="3"/>
      <c r="BZ28" s="3"/>
      <c r="CA28" s="3"/>
      <c r="CB28" s="3"/>
      <c r="CC28" s="3"/>
      <c r="CD28" s="3"/>
      <c r="CE28" s="3">
        <f t="shared" si="28"/>
        <v>-25.358758000000002</v>
      </c>
      <c r="CF28" s="44"/>
      <c r="CG28" s="44"/>
      <c r="CI28" s="44"/>
    </row>
    <row r="29" spans="1:87" s="45" customFormat="1" ht="15.95" customHeight="1">
      <c r="A29" s="38" t="s">
        <v>100</v>
      </c>
      <c r="B29" s="2" t="s">
        <v>24</v>
      </c>
      <c r="C29" s="8">
        <v>62</v>
      </c>
      <c r="D29" s="8">
        <v>64.5</v>
      </c>
      <c r="E29" s="9">
        <f t="shared" si="24"/>
        <v>63.25</v>
      </c>
      <c r="F29" s="8">
        <f t="shared" si="25"/>
        <v>18.5</v>
      </c>
      <c r="G29" s="8">
        <f t="shared" si="25"/>
        <v>16</v>
      </c>
      <c r="H29" s="8">
        <f t="shared" si="25"/>
        <v>17.25</v>
      </c>
      <c r="I29" s="2" t="s">
        <v>132</v>
      </c>
      <c r="J29" s="39">
        <v>83080741.191</v>
      </c>
      <c r="K29" s="39">
        <v>14027855.737</v>
      </c>
      <c r="L29" s="39">
        <v>15747399.166999999</v>
      </c>
      <c r="M29" s="39">
        <v>11473175.528999999</v>
      </c>
      <c r="N29" s="39">
        <v>632898.85699999996</v>
      </c>
      <c r="O29" s="39">
        <v>18658.201000000001</v>
      </c>
      <c r="P29" s="39">
        <f t="shared" si="0"/>
        <v>124980728.682</v>
      </c>
      <c r="Q29" s="39">
        <v>400874344</v>
      </c>
      <c r="R29" s="40">
        <v>49105783</v>
      </c>
      <c r="S29" s="40">
        <v>25546358</v>
      </c>
      <c r="T29" s="40">
        <v>31653471</v>
      </c>
      <c r="U29" s="40">
        <v>2675351</v>
      </c>
      <c r="V29" s="40">
        <v>386591</v>
      </c>
      <c r="W29" s="40"/>
      <c r="X29" s="40">
        <v>1351293</v>
      </c>
      <c r="Y29" s="40"/>
      <c r="Z29" s="40">
        <v>2353512</v>
      </c>
      <c r="AA29" s="40">
        <v>1210740</v>
      </c>
      <c r="AB29" s="40"/>
      <c r="AC29" s="40"/>
      <c r="AD29" s="40">
        <f t="shared" si="1"/>
        <v>515157443</v>
      </c>
      <c r="AE29" s="41">
        <f t="shared" si="2"/>
        <v>0.50639715712519406</v>
      </c>
      <c r="AF29" s="41">
        <f t="shared" si="26"/>
        <v>0.24260685811735422</v>
      </c>
      <c r="AG29" s="41">
        <f t="shared" si="3"/>
        <v>0.99855963040371232</v>
      </c>
      <c r="AH29" s="41">
        <f t="shared" si="4"/>
        <v>0.93008630962761241</v>
      </c>
      <c r="AI29" s="42">
        <f t="shared" si="5"/>
        <v>25.481903636368816</v>
      </c>
      <c r="AJ29" s="42">
        <f t="shared" si="6"/>
        <v>-0.91100467960231835</v>
      </c>
      <c r="AK29" s="42">
        <f t="shared" si="7"/>
        <v>5.8015983477902271</v>
      </c>
      <c r="AL29" s="43">
        <v>82463067.702000007</v>
      </c>
      <c r="AM29" s="43">
        <v>14611946.744999999</v>
      </c>
      <c r="AN29" s="43">
        <v>15697325.288000001</v>
      </c>
      <c r="AO29" s="43">
        <v>10940658.793</v>
      </c>
      <c r="AP29" s="43">
        <v>641881.85</v>
      </c>
      <c r="AQ29" s="43">
        <v>21194.007000000001</v>
      </c>
      <c r="AR29" s="39">
        <f t="shared" si="8"/>
        <v>124376074.38500001</v>
      </c>
      <c r="AS29" s="43">
        <v>389103057</v>
      </c>
      <c r="AT29" s="43">
        <v>44777436</v>
      </c>
      <c r="AU29" s="43">
        <v>25582292</v>
      </c>
      <c r="AV29" s="43">
        <v>32466094</v>
      </c>
      <c r="AW29" s="43"/>
      <c r="AX29" s="43">
        <v>2864682</v>
      </c>
      <c r="AY29" s="43"/>
      <c r="AZ29" s="43">
        <v>1293054</v>
      </c>
      <c r="BA29" s="43"/>
      <c r="BB29" s="43">
        <v>2413327</v>
      </c>
      <c r="BC29" s="43">
        <v>4852172</v>
      </c>
      <c r="BD29" s="43"/>
      <c r="BE29" s="43"/>
      <c r="BF29" s="43">
        <f t="shared" si="29"/>
        <v>503352114</v>
      </c>
      <c r="BG29" s="41">
        <f t="shared" si="30"/>
        <v>0.5160814514961185</v>
      </c>
      <c r="BH29" s="41">
        <f t="shared" si="27"/>
        <v>0.24709556377267944</v>
      </c>
      <c r="BI29" s="41">
        <f t="shared" si="31"/>
        <v>0.9985054320727722</v>
      </c>
      <c r="BJ29" s="41">
        <f t="shared" si="32"/>
        <v>0.92169074916361771</v>
      </c>
      <c r="BK29" s="42">
        <f t="shared" si="33"/>
        <v>25.043823291357572</v>
      </c>
      <c r="BL29" s="42">
        <f t="shared" si="36"/>
        <v>-0.90723584265553547</v>
      </c>
      <c r="BM29" s="42">
        <f t="shared" si="34"/>
        <v>5.8109827517877166</v>
      </c>
      <c r="BN29" s="42">
        <f t="shared" si="16"/>
        <v>0.51123930431065623</v>
      </c>
      <c r="BO29" s="42">
        <f t="shared" si="17"/>
        <v>0.24485121094501683</v>
      </c>
      <c r="BP29" s="42">
        <f t="shared" si="18"/>
        <v>0.99853253123824226</v>
      </c>
      <c r="BQ29" s="42">
        <f t="shared" si="19"/>
        <v>0.92588852939561506</v>
      </c>
      <c r="BR29" s="42">
        <f t="shared" si="20"/>
        <v>25.262863463863194</v>
      </c>
      <c r="BS29" s="42">
        <f t="shared" si="35"/>
        <v>0.30976958266199284</v>
      </c>
      <c r="BT29" s="41">
        <f t="shared" si="22"/>
        <v>-0.90912026112892685</v>
      </c>
      <c r="BU29" s="41">
        <f t="shared" si="23"/>
        <v>5.8062905497889723</v>
      </c>
      <c r="BV29" s="3">
        <v>0.15</v>
      </c>
      <c r="BW29" s="32"/>
      <c r="BX29" s="3">
        <v>-25.15</v>
      </c>
      <c r="BY29" s="3"/>
      <c r="BZ29" s="3"/>
      <c r="CA29" s="3"/>
      <c r="CB29" s="3"/>
      <c r="CC29" s="3"/>
      <c r="CD29" s="3"/>
      <c r="CE29" s="3">
        <f t="shared" si="28"/>
        <v>-25.15</v>
      </c>
      <c r="CF29" s="44"/>
      <c r="CG29" s="44"/>
      <c r="CI29" s="44"/>
    </row>
    <row r="30" spans="1:87" s="45" customFormat="1" ht="15.95" customHeight="1">
      <c r="A30" s="38" t="s">
        <v>100</v>
      </c>
      <c r="B30" s="2" t="s">
        <v>25</v>
      </c>
      <c r="C30" s="8">
        <v>64.5</v>
      </c>
      <c r="D30" s="8">
        <v>68</v>
      </c>
      <c r="E30" s="9">
        <f t="shared" si="24"/>
        <v>66.25</v>
      </c>
      <c r="F30" s="8">
        <f t="shared" si="25"/>
        <v>16</v>
      </c>
      <c r="G30" s="8">
        <f t="shared" si="25"/>
        <v>12.5</v>
      </c>
      <c r="H30" s="8">
        <f t="shared" si="25"/>
        <v>14.25</v>
      </c>
      <c r="I30" s="2" t="s">
        <v>132</v>
      </c>
      <c r="J30" s="39">
        <v>31403829.519000001</v>
      </c>
      <c r="K30" s="39">
        <v>4695304.6160000004</v>
      </c>
      <c r="L30" s="39">
        <v>5333350.38</v>
      </c>
      <c r="M30" s="39">
        <v>3761487.6740000001</v>
      </c>
      <c r="N30" s="39">
        <v>389804.527</v>
      </c>
      <c r="O30" s="39">
        <v>6861.5069999999996</v>
      </c>
      <c r="P30" s="39">
        <f t="shared" si="0"/>
        <v>45590638.223000012</v>
      </c>
      <c r="Q30" s="39">
        <v>114027570</v>
      </c>
      <c r="R30" s="40">
        <v>21399918</v>
      </c>
      <c r="S30" s="40">
        <v>9819497</v>
      </c>
      <c r="T30" s="40">
        <v>11538611</v>
      </c>
      <c r="U30" s="40"/>
      <c r="V30" s="40">
        <v>1628717</v>
      </c>
      <c r="W30" s="40">
        <v>693876</v>
      </c>
      <c r="X30" s="40">
        <v>676137</v>
      </c>
      <c r="Y30" s="40"/>
      <c r="Z30" s="40">
        <v>1225834</v>
      </c>
      <c r="AA30" s="40">
        <v>670737</v>
      </c>
      <c r="AB30" s="40"/>
      <c r="AC30" s="40"/>
      <c r="AD30" s="40">
        <f t="shared" si="1"/>
        <v>161680897</v>
      </c>
      <c r="AE30" s="41">
        <f t="shared" si="2"/>
        <v>0.85501002441187057</v>
      </c>
      <c r="AF30" s="41">
        <f t="shared" si="26"/>
        <v>0.28197912721253648</v>
      </c>
      <c r="AG30" s="41">
        <f t="shared" si="3"/>
        <v>0.99695114014464248</v>
      </c>
      <c r="AH30" s="41">
        <f t="shared" si="4"/>
        <v>0.90600269277698575</v>
      </c>
      <c r="AI30" s="42">
        <f t="shared" si="5"/>
        <v>24.225220509103114</v>
      </c>
      <c r="AJ30" s="42">
        <f t="shared" si="6"/>
        <v>-0.71582227260823306</v>
      </c>
      <c r="AK30" s="42">
        <f t="shared" si="7"/>
        <v>6.2876025412054997</v>
      </c>
      <c r="AL30" s="43">
        <v>34132416.072999999</v>
      </c>
      <c r="AM30" s="43">
        <v>5443847.8619999997</v>
      </c>
      <c r="AN30" s="43">
        <v>6098771.8710000003</v>
      </c>
      <c r="AO30" s="43">
        <v>4102560.4750000001</v>
      </c>
      <c r="AP30" s="43">
        <v>452379.03399999999</v>
      </c>
      <c r="AQ30" s="43">
        <v>16337.022000000001</v>
      </c>
      <c r="AR30" s="39">
        <f t="shared" si="8"/>
        <v>50246312.337000005</v>
      </c>
      <c r="AS30" s="43">
        <v>125429801</v>
      </c>
      <c r="AT30" s="43">
        <v>20199938</v>
      </c>
      <c r="AU30" s="43">
        <v>9988094</v>
      </c>
      <c r="AV30" s="43">
        <v>12504494</v>
      </c>
      <c r="AW30" s="43"/>
      <c r="AX30" s="43">
        <v>2096360</v>
      </c>
      <c r="AY30" s="43"/>
      <c r="AZ30" s="43">
        <v>635220</v>
      </c>
      <c r="BA30" s="43"/>
      <c r="BB30" s="43">
        <v>1273574</v>
      </c>
      <c r="BC30" s="43">
        <v>665231</v>
      </c>
      <c r="BD30" s="43"/>
      <c r="BE30" s="43"/>
      <c r="BF30" s="43">
        <f t="shared" si="29"/>
        <v>172792712</v>
      </c>
      <c r="BG30" s="41">
        <f t="shared" si="30"/>
        <v>0.90032285546830171</v>
      </c>
      <c r="BH30" s="41">
        <f t="shared" si="27"/>
        <v>0.29078953478662922</v>
      </c>
      <c r="BI30" s="41">
        <f t="shared" si="31"/>
        <v>0.99677621600072785</v>
      </c>
      <c r="BJ30" s="41">
        <f t="shared" si="32"/>
        <v>0.90408476378039837</v>
      </c>
      <c r="BK30" s="42">
        <f t="shared" si="33"/>
        <v>24.125142974061188</v>
      </c>
      <c r="BL30" s="42">
        <f t="shared" si="36"/>
        <v>-0.78266298111958188</v>
      </c>
      <c r="BM30" s="42">
        <f t="shared" si="34"/>
        <v>6.1211691770122414</v>
      </c>
      <c r="BN30" s="42">
        <f t="shared" si="16"/>
        <v>0.8776664399400862</v>
      </c>
      <c r="BO30" s="42">
        <f t="shared" si="17"/>
        <v>0.28638433099958283</v>
      </c>
      <c r="BP30" s="42">
        <f t="shared" si="18"/>
        <v>0.99686367807268517</v>
      </c>
      <c r="BQ30" s="42">
        <f t="shared" si="19"/>
        <v>0.90504372827869206</v>
      </c>
      <c r="BR30" s="42">
        <f t="shared" si="20"/>
        <v>24.175181741582151</v>
      </c>
      <c r="BS30" s="42">
        <f t="shared" si="35"/>
        <v>7.0765503672580263E-2</v>
      </c>
      <c r="BT30" s="41">
        <f t="shared" si="22"/>
        <v>-0.74924262686390741</v>
      </c>
      <c r="BU30" s="41">
        <f t="shared" si="23"/>
        <v>6.2043858591088705</v>
      </c>
      <c r="BV30" s="3">
        <v>0.12</v>
      </c>
      <c r="BW30" s="32"/>
      <c r="BX30" s="3">
        <v>-24.87</v>
      </c>
      <c r="BY30" s="3"/>
      <c r="BZ30" s="3"/>
      <c r="CA30" s="3"/>
      <c r="CB30" s="3"/>
      <c r="CC30" s="3"/>
      <c r="CD30" s="3"/>
      <c r="CE30" s="3">
        <f t="shared" si="28"/>
        <v>-24.87</v>
      </c>
      <c r="CF30" s="44"/>
      <c r="CG30" s="44"/>
      <c r="CI30" s="44"/>
    </row>
    <row r="31" spans="1:87" s="45" customFormat="1" ht="15.95" customHeight="1">
      <c r="A31" s="38" t="s">
        <v>100</v>
      </c>
      <c r="B31" s="2" t="s">
        <v>26</v>
      </c>
      <c r="C31" s="8">
        <v>68</v>
      </c>
      <c r="D31" s="8">
        <v>70.5</v>
      </c>
      <c r="E31" s="9">
        <f t="shared" si="24"/>
        <v>69.25</v>
      </c>
      <c r="F31" s="8">
        <f t="shared" si="25"/>
        <v>12.5</v>
      </c>
      <c r="G31" s="8">
        <f t="shared" si="25"/>
        <v>10</v>
      </c>
      <c r="H31" s="8">
        <f t="shared" si="25"/>
        <v>11.25</v>
      </c>
      <c r="I31" s="2" t="s">
        <v>132</v>
      </c>
      <c r="J31" s="39">
        <v>38714718.386</v>
      </c>
      <c r="K31" s="39">
        <v>6366708.7560000001</v>
      </c>
      <c r="L31" s="39">
        <v>7455385.4110000003</v>
      </c>
      <c r="M31" s="39">
        <v>6141317.7529999996</v>
      </c>
      <c r="N31" s="39">
        <v>428332.766</v>
      </c>
      <c r="O31" s="39">
        <v>0</v>
      </c>
      <c r="P31" s="39">
        <f t="shared" si="0"/>
        <v>59106463.071999997</v>
      </c>
      <c r="Q31" s="39">
        <v>199609267</v>
      </c>
      <c r="R31" s="40">
        <v>31244367</v>
      </c>
      <c r="S31" s="40">
        <v>17121352</v>
      </c>
      <c r="T31" s="40">
        <v>14924928</v>
      </c>
      <c r="U31" s="40"/>
      <c r="V31" s="40">
        <v>2284451</v>
      </c>
      <c r="W31" s="40"/>
      <c r="X31" s="40">
        <v>719531</v>
      </c>
      <c r="Y31" s="40"/>
      <c r="Z31" s="40">
        <v>1067207</v>
      </c>
      <c r="AA31" s="40">
        <v>401390</v>
      </c>
      <c r="AB31" s="40"/>
      <c r="AC31" s="40"/>
      <c r="AD31" s="40">
        <f t="shared" si="1"/>
        <v>267372493</v>
      </c>
      <c r="AE31" s="41">
        <f t="shared" si="2"/>
        <v>0.72468008359463221</v>
      </c>
      <c r="AF31" s="41">
        <f t="shared" si="26"/>
        <v>0.22106411324817918</v>
      </c>
      <c r="AG31" s="41">
        <f t="shared" si="3"/>
        <v>0.99802092805984766</v>
      </c>
      <c r="AH31" s="41">
        <f t="shared" si="4"/>
        <v>0.92884579347151286</v>
      </c>
      <c r="AI31" s="42">
        <f t="shared" si="5"/>
        <v>25.417173503343538</v>
      </c>
      <c r="AJ31" s="42">
        <f t="shared" si="6"/>
        <v>-0.80306505864965405</v>
      </c>
      <c r="AK31" s="42">
        <f t="shared" si="7"/>
        <v>6.0703680039623613</v>
      </c>
      <c r="AL31" s="43">
        <v>38620957.891999997</v>
      </c>
      <c r="AM31" s="43">
        <v>6125802.4170000004</v>
      </c>
      <c r="AN31" s="43">
        <v>7572473.6679999996</v>
      </c>
      <c r="AO31" s="43">
        <v>5960867.3930000002</v>
      </c>
      <c r="AP31" s="43">
        <v>458055.54800000001</v>
      </c>
      <c r="AQ31" s="43">
        <v>1557.393</v>
      </c>
      <c r="AR31" s="39">
        <f t="shared" si="8"/>
        <v>58739714.310999997</v>
      </c>
      <c r="AS31" s="43">
        <v>198170428</v>
      </c>
      <c r="AT31" s="43">
        <v>27573025</v>
      </c>
      <c r="AU31" s="43">
        <v>17657253</v>
      </c>
      <c r="AV31" s="43">
        <v>12884096</v>
      </c>
      <c r="AW31" s="43"/>
      <c r="AX31" s="43">
        <v>1921379</v>
      </c>
      <c r="AY31" s="43"/>
      <c r="AZ31" s="43">
        <v>640584</v>
      </c>
      <c r="BA31" s="43"/>
      <c r="BB31" s="43">
        <v>1147000</v>
      </c>
      <c r="BC31" s="43">
        <v>554400</v>
      </c>
      <c r="BD31" s="43"/>
      <c r="BE31" s="43"/>
      <c r="BF31" s="43">
        <f t="shared" si="29"/>
        <v>260548165</v>
      </c>
      <c r="BG31" s="41">
        <f t="shared" si="30"/>
        <v>0.77980554276243974</v>
      </c>
      <c r="BH31" s="41">
        <f t="shared" si="27"/>
        <v>0.22544666285022577</v>
      </c>
      <c r="BI31" s="41">
        <f t="shared" si="31"/>
        <v>0.99785166268660686</v>
      </c>
      <c r="BJ31" s="41">
        <f t="shared" si="32"/>
        <v>0.93617901183130292</v>
      </c>
      <c r="BK31" s="42">
        <f t="shared" si="33"/>
        <v>25.799820837357384</v>
      </c>
      <c r="BL31" s="42">
        <f t="shared" si="36"/>
        <v>-0.84892130768546947</v>
      </c>
      <c r="BM31" s="42">
        <f t="shared" si="34"/>
        <v>5.956185943863181</v>
      </c>
      <c r="BN31" s="42">
        <f t="shared" si="16"/>
        <v>0.75224281317853592</v>
      </c>
      <c r="BO31" s="42">
        <f t="shared" si="17"/>
        <v>0.22325538804920247</v>
      </c>
      <c r="BP31" s="42">
        <f t="shared" si="18"/>
        <v>0.99793629537322726</v>
      </c>
      <c r="BQ31" s="42">
        <f t="shared" si="19"/>
        <v>0.93251240265140789</v>
      </c>
      <c r="BR31" s="42">
        <f t="shared" si="20"/>
        <v>25.608497170350461</v>
      </c>
      <c r="BS31" s="42">
        <f t="shared" si="35"/>
        <v>0.27057252468414461</v>
      </c>
      <c r="BT31" s="41">
        <f t="shared" si="22"/>
        <v>-0.82599318316756176</v>
      </c>
      <c r="BU31" s="41">
        <f t="shared" si="23"/>
        <v>6.0132769739127712</v>
      </c>
      <c r="BV31" s="3">
        <v>0.13</v>
      </c>
      <c r="BW31" s="32"/>
      <c r="BX31" s="3">
        <v>-25.01</v>
      </c>
      <c r="BY31" s="3"/>
      <c r="BZ31" s="3"/>
      <c r="CA31" s="3"/>
      <c r="CB31" s="3"/>
      <c r="CC31" s="3"/>
      <c r="CD31" s="3"/>
      <c r="CE31" s="3">
        <f t="shared" si="28"/>
        <v>-25.01</v>
      </c>
      <c r="CF31" s="44"/>
      <c r="CG31" s="44"/>
      <c r="CI31" s="44"/>
    </row>
    <row r="32" spans="1:87" s="45" customFormat="1" ht="15.95" customHeight="1">
      <c r="A32" s="38" t="s">
        <v>100</v>
      </c>
      <c r="B32" s="2" t="s">
        <v>27</v>
      </c>
      <c r="C32" s="8">
        <v>70.5</v>
      </c>
      <c r="D32" s="8">
        <v>73.5</v>
      </c>
      <c r="E32" s="9">
        <f t="shared" si="24"/>
        <v>72</v>
      </c>
      <c r="F32" s="8">
        <f t="shared" si="25"/>
        <v>10</v>
      </c>
      <c r="G32" s="8">
        <f t="shared" si="25"/>
        <v>7</v>
      </c>
      <c r="H32" s="8">
        <f t="shared" si="25"/>
        <v>8.5</v>
      </c>
      <c r="I32" s="2" t="s">
        <v>132</v>
      </c>
      <c r="J32" s="39">
        <v>28377092.892000001</v>
      </c>
      <c r="K32" s="39">
        <v>4245680.42</v>
      </c>
      <c r="L32" s="39">
        <v>5320844.6189999999</v>
      </c>
      <c r="M32" s="39">
        <v>3890244.26</v>
      </c>
      <c r="N32" s="39">
        <v>144706.74400000001</v>
      </c>
      <c r="O32" s="39">
        <v>0</v>
      </c>
      <c r="P32" s="39">
        <f t="shared" si="0"/>
        <v>41978568.935000002</v>
      </c>
      <c r="Q32" s="39">
        <v>169215150</v>
      </c>
      <c r="R32" s="40">
        <v>28860772</v>
      </c>
      <c r="S32" s="40">
        <v>16586123</v>
      </c>
      <c r="T32" s="40">
        <v>13973713</v>
      </c>
      <c r="U32" s="40"/>
      <c r="V32" s="40">
        <v>1558517</v>
      </c>
      <c r="W32" s="40"/>
      <c r="X32" s="40">
        <v>666061</v>
      </c>
      <c r="Y32" s="40"/>
      <c r="Z32" s="40">
        <v>1130254</v>
      </c>
      <c r="AA32" s="40">
        <v>454168</v>
      </c>
      <c r="AB32" s="40"/>
      <c r="AC32" s="40"/>
      <c r="AD32" s="40">
        <f t="shared" si="1"/>
        <v>232444758</v>
      </c>
      <c r="AE32" s="41">
        <f t="shared" si="2"/>
        <v>0.34471576252174113</v>
      </c>
      <c r="AF32" s="41">
        <f t="shared" si="26"/>
        <v>0.18059589425114075</v>
      </c>
      <c r="AG32" s="41">
        <f t="shared" si="3"/>
        <v>0.99921745449085175</v>
      </c>
      <c r="AH32" s="41">
        <f t="shared" si="4"/>
        <v>0.92530496603332058</v>
      </c>
      <c r="AI32" s="42">
        <f t="shared" si="5"/>
        <v>25.232413127618667</v>
      </c>
      <c r="AJ32" s="42">
        <f t="shared" si="6"/>
        <v>-0.77598511966405004</v>
      </c>
      <c r="AK32" s="42">
        <f t="shared" si="7"/>
        <v>6.1377970520365155</v>
      </c>
      <c r="AL32" s="43">
        <v>26381445.581999999</v>
      </c>
      <c r="AM32" s="43">
        <v>4014239.1060000001</v>
      </c>
      <c r="AN32" s="43">
        <v>5140903.6720000003</v>
      </c>
      <c r="AO32" s="43">
        <v>4046253.8840000001</v>
      </c>
      <c r="AP32" s="43">
        <v>137084.48300000001</v>
      </c>
      <c r="AQ32" s="43">
        <v>0</v>
      </c>
      <c r="AR32" s="39">
        <f t="shared" si="8"/>
        <v>39719926.727000006</v>
      </c>
      <c r="AS32" s="43">
        <v>172032499</v>
      </c>
      <c r="AT32" s="43">
        <v>27077934</v>
      </c>
      <c r="AU32" s="43">
        <v>16752197</v>
      </c>
      <c r="AV32" s="43">
        <v>12544545</v>
      </c>
      <c r="AW32" s="43"/>
      <c r="AX32" s="43">
        <v>1829604</v>
      </c>
      <c r="AY32" s="43"/>
      <c r="AZ32" s="43">
        <v>495476</v>
      </c>
      <c r="BA32" s="43"/>
      <c r="BB32" s="43">
        <v>1071378</v>
      </c>
      <c r="BC32" s="43">
        <v>1396091</v>
      </c>
      <c r="BD32" s="43"/>
      <c r="BE32" s="43"/>
      <c r="BF32" s="43">
        <f t="shared" si="29"/>
        <v>233199724</v>
      </c>
      <c r="BG32" s="41">
        <f t="shared" si="30"/>
        <v>0.34512773385056494</v>
      </c>
      <c r="BH32" s="41">
        <f t="shared" si="27"/>
        <v>0.17032578789415723</v>
      </c>
      <c r="BI32" s="41">
        <f t="shared" si="31"/>
        <v>0.99926763910104754</v>
      </c>
      <c r="BJ32" s="41">
        <f t="shared" si="32"/>
        <v>0.93123057307734258</v>
      </c>
      <c r="BK32" s="42">
        <f t="shared" si="33"/>
        <v>25.541611303175738</v>
      </c>
      <c r="BL32" s="42">
        <f t="shared" si="36"/>
        <v>-0.7871966217084444</v>
      </c>
      <c r="BM32" s="42">
        <f t="shared" si="34"/>
        <v>6.1098804119459738</v>
      </c>
      <c r="BN32" s="42">
        <f t="shared" si="16"/>
        <v>0.34492174818615307</v>
      </c>
      <c r="BO32" s="42">
        <f t="shared" si="17"/>
        <v>0.17546084107264898</v>
      </c>
      <c r="BP32" s="42">
        <f t="shared" si="18"/>
        <v>0.99924254679594959</v>
      </c>
      <c r="BQ32" s="42">
        <f t="shared" si="19"/>
        <v>0.92826776955533163</v>
      </c>
      <c r="BR32" s="42">
        <f t="shared" si="20"/>
        <v>25.387012215397203</v>
      </c>
      <c r="BS32" s="42">
        <f t="shared" si="35"/>
        <v>0.21863612666691379</v>
      </c>
      <c r="BT32" s="41">
        <f t="shared" si="22"/>
        <v>-0.78159087068624722</v>
      </c>
      <c r="BU32" s="41">
        <f t="shared" si="23"/>
        <v>6.1238387319912446</v>
      </c>
      <c r="BV32" s="3">
        <v>0.14000000000000001</v>
      </c>
      <c r="BW32" s="32"/>
      <c r="BX32" s="3">
        <v>-25.125431500000005</v>
      </c>
      <c r="BY32" s="3"/>
      <c r="BZ32" s="3"/>
      <c r="CA32" s="3"/>
      <c r="CB32" s="3"/>
      <c r="CC32" s="3"/>
      <c r="CD32" s="3"/>
      <c r="CE32" s="3">
        <f t="shared" si="28"/>
        <v>-25.125431500000005</v>
      </c>
      <c r="CF32" s="44"/>
      <c r="CG32" s="44"/>
      <c r="CI32" s="44"/>
    </row>
    <row r="33" spans="1:87" s="45" customFormat="1" ht="15.95" customHeight="1">
      <c r="A33" s="38" t="s">
        <v>100</v>
      </c>
      <c r="B33" s="2" t="s">
        <v>28</v>
      </c>
      <c r="C33" s="8">
        <v>73.5</v>
      </c>
      <c r="D33" s="8">
        <v>75.5</v>
      </c>
      <c r="E33" s="9">
        <f t="shared" si="24"/>
        <v>74.5</v>
      </c>
      <c r="F33" s="8">
        <f t="shared" si="25"/>
        <v>7</v>
      </c>
      <c r="G33" s="8">
        <f t="shared" si="25"/>
        <v>5</v>
      </c>
      <c r="H33" s="8">
        <f t="shared" si="25"/>
        <v>6</v>
      </c>
      <c r="I33" s="2" t="s">
        <v>132</v>
      </c>
      <c r="J33" s="39">
        <v>21421175.476</v>
      </c>
      <c r="K33" s="39">
        <v>3475707.0610000002</v>
      </c>
      <c r="L33" s="39">
        <v>4470591.0889999997</v>
      </c>
      <c r="M33" s="39">
        <v>4047951.307</v>
      </c>
      <c r="N33" s="39">
        <v>207361.014</v>
      </c>
      <c r="O33" s="39">
        <v>0</v>
      </c>
      <c r="P33" s="39">
        <f t="shared" si="0"/>
        <v>33622785.947000004</v>
      </c>
      <c r="Q33" s="39">
        <v>242286024</v>
      </c>
      <c r="R33" s="40">
        <v>34101573</v>
      </c>
      <c r="S33" s="40">
        <v>23547010</v>
      </c>
      <c r="T33" s="40">
        <v>12545371</v>
      </c>
      <c r="U33" s="40"/>
      <c r="V33" s="40">
        <v>1650473</v>
      </c>
      <c r="W33" s="40"/>
      <c r="X33" s="40">
        <v>601872</v>
      </c>
      <c r="Y33" s="40">
        <v>48643</v>
      </c>
      <c r="Z33" s="40">
        <v>853136</v>
      </c>
      <c r="AA33" s="40">
        <v>372719</v>
      </c>
      <c r="AB33" s="40"/>
      <c r="AC33" s="40"/>
      <c r="AD33" s="40">
        <f t="shared" si="1"/>
        <v>316006821</v>
      </c>
      <c r="AE33" s="41">
        <f t="shared" si="2"/>
        <v>0.61672763918750106</v>
      </c>
      <c r="AF33" s="41">
        <f t="shared" si="26"/>
        <v>0.10639892468333778</v>
      </c>
      <c r="AG33" s="41">
        <f t="shared" si="3"/>
        <v>0.99919083242442452</v>
      </c>
      <c r="AH33" s="41">
        <f t="shared" si="4"/>
        <v>0.95040692923687586</v>
      </c>
      <c r="AI33" s="42">
        <f t="shared" si="5"/>
        <v>26.54223356758018</v>
      </c>
      <c r="AJ33" s="42">
        <f t="shared" si="6"/>
        <v>-0.84989942327194845</v>
      </c>
      <c r="AK33" s="42">
        <f t="shared" si="7"/>
        <v>5.9537504360528484</v>
      </c>
      <c r="AL33" s="43">
        <v>20451126.289000001</v>
      </c>
      <c r="AM33" s="43">
        <v>3378311.83</v>
      </c>
      <c r="AN33" s="43">
        <v>4443688.5190000003</v>
      </c>
      <c r="AO33" s="43">
        <v>3608959.2069999999</v>
      </c>
      <c r="AP33" s="43">
        <v>242378.011</v>
      </c>
      <c r="AQ33" s="43">
        <v>0</v>
      </c>
      <c r="AR33" s="39">
        <f t="shared" si="8"/>
        <v>32124463.856000002</v>
      </c>
      <c r="AS33" s="43">
        <v>231657437</v>
      </c>
      <c r="AT33" s="43">
        <v>28402633</v>
      </c>
      <c r="AU33" s="43">
        <v>22611524</v>
      </c>
      <c r="AV33" s="43">
        <v>12000467</v>
      </c>
      <c r="AW33" s="43">
        <v>1242246</v>
      </c>
      <c r="AX33" s="43"/>
      <c r="AY33" s="43"/>
      <c r="AZ33" s="43">
        <v>652742</v>
      </c>
      <c r="BA33" s="43"/>
      <c r="BB33" s="43">
        <v>849600</v>
      </c>
      <c r="BC33" s="43">
        <v>305700</v>
      </c>
      <c r="BD33" s="43"/>
      <c r="BE33" s="43"/>
      <c r="BF33" s="43">
        <f t="shared" si="29"/>
        <v>297722349</v>
      </c>
      <c r="BG33" s="41">
        <f t="shared" si="30"/>
        <v>0.75449667296075407</v>
      </c>
      <c r="BH33" s="41">
        <f t="shared" si="27"/>
        <v>0.10790074700102545</v>
      </c>
      <c r="BI33" s="41">
        <f t="shared" si="31"/>
        <v>0.99901591494753583</v>
      </c>
      <c r="BJ33" s="41">
        <f t="shared" si="32"/>
        <v>0.95440926405783955</v>
      </c>
      <c r="BK33" s="42">
        <f t="shared" si="33"/>
        <v>26.751075398538067</v>
      </c>
      <c r="BL33" s="42">
        <f t="shared" si="36"/>
        <v>-0.91188696975594219</v>
      </c>
      <c r="BM33" s="42">
        <f t="shared" si="34"/>
        <v>5.7994014453077041</v>
      </c>
      <c r="BN33" s="42">
        <f t="shared" si="16"/>
        <v>0.68561215607412751</v>
      </c>
      <c r="BO33" s="42">
        <f t="shared" si="17"/>
        <v>0.10714983584218161</v>
      </c>
      <c r="BP33" s="42">
        <f t="shared" si="18"/>
        <v>0.99910337368598023</v>
      </c>
      <c r="BQ33" s="42">
        <f t="shared" si="19"/>
        <v>0.9524080966473577</v>
      </c>
      <c r="BR33" s="42">
        <f t="shared" si="20"/>
        <v>26.646654483059123</v>
      </c>
      <c r="BS33" s="42">
        <f t="shared" si="35"/>
        <v>0.14767347486573656</v>
      </c>
      <c r="BT33" s="41">
        <f t="shared" si="22"/>
        <v>-0.88089319651394526</v>
      </c>
      <c r="BU33" s="41">
        <f t="shared" si="23"/>
        <v>5.8765759406802758</v>
      </c>
      <c r="BV33" s="3">
        <v>0.15</v>
      </c>
      <c r="BW33" s="32"/>
      <c r="BX33" s="3">
        <v>-25</v>
      </c>
      <c r="BY33" s="3"/>
      <c r="BZ33" s="3"/>
      <c r="CA33" s="3"/>
      <c r="CB33" s="3"/>
      <c r="CC33" s="3"/>
      <c r="CD33" s="3"/>
      <c r="CE33" s="3">
        <f t="shared" si="28"/>
        <v>-25</v>
      </c>
      <c r="CF33" s="44"/>
      <c r="CG33" s="44"/>
      <c r="CI33" s="44"/>
    </row>
    <row r="34" spans="1:87" s="54" customFormat="1" ht="15.95" customHeight="1">
      <c r="A34" s="38" t="s">
        <v>100</v>
      </c>
      <c r="B34" s="2" t="s">
        <v>29</v>
      </c>
      <c r="C34" s="8">
        <v>75.5</v>
      </c>
      <c r="D34" s="8">
        <v>78</v>
      </c>
      <c r="E34" s="12">
        <f t="shared" si="24"/>
        <v>76.75</v>
      </c>
      <c r="F34" s="8">
        <f t="shared" si="25"/>
        <v>5</v>
      </c>
      <c r="G34" s="8">
        <f t="shared" si="25"/>
        <v>2.5</v>
      </c>
      <c r="H34" s="8">
        <f t="shared" si="25"/>
        <v>3.75</v>
      </c>
      <c r="I34" s="2" t="s">
        <v>134</v>
      </c>
      <c r="J34" s="39">
        <v>18917.554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f t="shared" si="0"/>
        <v>18917.554</v>
      </c>
      <c r="Q34" s="39">
        <v>5013649</v>
      </c>
      <c r="R34" s="40">
        <v>632380</v>
      </c>
      <c r="S34" s="40">
        <v>406345</v>
      </c>
      <c r="T34" s="40">
        <v>118869</v>
      </c>
      <c r="U34" s="40"/>
      <c r="V34" s="40"/>
      <c r="W34" s="40"/>
      <c r="X34" s="40"/>
      <c r="Y34" s="40"/>
      <c r="Z34" s="40">
        <v>37594</v>
      </c>
      <c r="AA34" s="40"/>
      <c r="AB34" s="40"/>
      <c r="AC34" s="40"/>
      <c r="AD34" s="40">
        <f t="shared" si="1"/>
        <v>6208837</v>
      </c>
      <c r="AE34" s="41">
        <f t="shared" si="2"/>
        <v>0</v>
      </c>
      <c r="AF34" s="41">
        <f t="shared" si="26"/>
        <v>3.0468756064944208E-3</v>
      </c>
      <c r="AG34" s="41">
        <f t="shared" si="3"/>
        <v>1</v>
      </c>
      <c r="AH34" s="41">
        <f t="shared" si="4"/>
        <v>0.97479995045771051</v>
      </c>
      <c r="AI34" s="42">
        <f t="shared" si="5"/>
        <v>27.815061414883335</v>
      </c>
      <c r="AJ34" s="42">
        <f t="shared" si="6"/>
        <v>-0.91252182506613144</v>
      </c>
      <c r="AK34" s="42">
        <f t="shared" si="7"/>
        <v>5.7978206555853333</v>
      </c>
      <c r="AL34" s="43">
        <v>39755.887999999999</v>
      </c>
      <c r="AM34" s="43">
        <v>0</v>
      </c>
      <c r="AN34" s="43">
        <v>1761.1659999999999</v>
      </c>
      <c r="AO34" s="43">
        <v>917.88400000000001</v>
      </c>
      <c r="AP34" s="43">
        <v>926.89</v>
      </c>
      <c r="AQ34" s="43">
        <v>0</v>
      </c>
      <c r="AR34" s="39">
        <f t="shared" si="8"/>
        <v>43361.827999999994</v>
      </c>
      <c r="AS34" s="43">
        <v>5693544</v>
      </c>
      <c r="AT34" s="43">
        <v>848367</v>
      </c>
      <c r="AU34" s="43">
        <v>420458</v>
      </c>
      <c r="AV34" s="43">
        <v>161603</v>
      </c>
      <c r="AW34" s="43"/>
      <c r="AX34" s="43"/>
      <c r="AY34" s="43"/>
      <c r="AZ34" s="43"/>
      <c r="BA34" s="43"/>
      <c r="BB34" s="43"/>
      <c r="BC34" s="43"/>
      <c r="BD34" s="43"/>
      <c r="BE34" s="43"/>
      <c r="BF34" s="43">
        <f t="shared" si="29"/>
        <v>7123972</v>
      </c>
      <c r="BG34" s="41">
        <f t="shared" si="30"/>
        <v>2.1375713219470365</v>
      </c>
      <c r="BH34" s="41">
        <f t="shared" si="27"/>
        <v>6.086748796879044E-3</v>
      </c>
      <c r="BI34" s="41">
        <f t="shared" si="31"/>
        <v>0.99984172160095475</v>
      </c>
      <c r="BJ34" s="41">
        <f t="shared" si="32"/>
        <v>0.97731560427244801</v>
      </c>
      <c r="BK34" s="42">
        <f t="shared" si="33"/>
        <v>27.946328230936334</v>
      </c>
      <c r="BL34" s="42">
        <f t="shared" si="36"/>
        <v>-0.83895403611943864</v>
      </c>
      <c r="BM34" s="42">
        <f t="shared" si="34"/>
        <v>5.9810044500625974</v>
      </c>
      <c r="BN34" s="42">
        <f t="shared" si="16"/>
        <v>1.0687856609735182</v>
      </c>
      <c r="BO34" s="42">
        <f t="shared" si="17"/>
        <v>4.5668122016867324E-3</v>
      </c>
      <c r="BP34" s="42">
        <f t="shared" si="18"/>
        <v>0.99992086080047737</v>
      </c>
      <c r="BQ34" s="42">
        <f t="shared" si="19"/>
        <v>0.97605777736507926</v>
      </c>
      <c r="BR34" s="42">
        <f t="shared" si="20"/>
        <v>27.880694822909835</v>
      </c>
      <c r="BS34" s="42">
        <f t="shared" si="35"/>
        <v>9.2819655775843099E-2</v>
      </c>
      <c r="BT34" s="41">
        <f t="shared" si="22"/>
        <v>-0.87573793059278504</v>
      </c>
      <c r="BU34" s="41">
        <f t="shared" si="23"/>
        <v>5.8894125528239654</v>
      </c>
      <c r="BV34" s="3">
        <v>0.25</v>
      </c>
      <c r="BW34" s="32"/>
      <c r="BX34" s="6">
        <v>-24.89</v>
      </c>
      <c r="BY34" s="6"/>
      <c r="BZ34" s="6"/>
      <c r="CA34" s="6"/>
      <c r="CB34" s="6"/>
      <c r="CC34" s="6"/>
      <c r="CD34" s="6"/>
      <c r="CE34" s="6">
        <f t="shared" si="28"/>
        <v>-24.89</v>
      </c>
      <c r="CF34" s="55"/>
      <c r="CG34" s="55"/>
      <c r="CH34" s="45"/>
      <c r="CI34" s="44"/>
    </row>
    <row r="35" spans="1:87" s="54" customFormat="1" ht="15.95" customHeight="1">
      <c r="A35" s="38" t="s">
        <v>100</v>
      </c>
      <c r="B35" s="2" t="s">
        <v>30</v>
      </c>
      <c r="C35" s="8">
        <v>78</v>
      </c>
      <c r="D35" s="8">
        <v>79</v>
      </c>
      <c r="E35" s="12">
        <f t="shared" si="24"/>
        <v>78.5</v>
      </c>
      <c r="F35" s="8">
        <f t="shared" si="25"/>
        <v>2.5</v>
      </c>
      <c r="G35" s="8">
        <f t="shared" si="25"/>
        <v>1.5</v>
      </c>
      <c r="H35" s="8">
        <f t="shared" si="25"/>
        <v>2</v>
      </c>
      <c r="I35" s="2" t="s">
        <v>134</v>
      </c>
      <c r="J35" s="39">
        <v>122696.851</v>
      </c>
      <c r="K35" s="39">
        <v>5942.1170000000002</v>
      </c>
      <c r="L35" s="39">
        <v>0</v>
      </c>
      <c r="M35" s="39">
        <v>0</v>
      </c>
      <c r="N35" s="39">
        <v>0</v>
      </c>
      <c r="O35" s="39">
        <v>0</v>
      </c>
      <c r="P35" s="39">
        <f t="shared" si="0"/>
        <v>128638.96799999999</v>
      </c>
      <c r="Q35" s="39">
        <v>4230810</v>
      </c>
      <c r="R35" s="40">
        <v>473267</v>
      </c>
      <c r="S35" s="40">
        <v>194348</v>
      </c>
      <c r="T35" s="40">
        <v>213919</v>
      </c>
      <c r="U35" s="40">
        <v>49554</v>
      </c>
      <c r="V35" s="40"/>
      <c r="W35" s="40"/>
      <c r="X35" s="40"/>
      <c r="Y35" s="40"/>
      <c r="Z35" s="40"/>
      <c r="AA35" s="40"/>
      <c r="AB35" s="40"/>
      <c r="AC35" s="40"/>
      <c r="AD35" s="40">
        <f t="shared" si="1"/>
        <v>5161898</v>
      </c>
      <c r="AE35" s="41">
        <f t="shared" si="2"/>
        <v>0</v>
      </c>
      <c r="AF35" s="41">
        <f t="shared" si="26"/>
        <v>2.492086592954762E-2</v>
      </c>
      <c r="AG35" s="41">
        <f t="shared" si="3"/>
        <v>1</v>
      </c>
      <c r="AH35" s="41">
        <f t="shared" si="4"/>
        <v>0.95815637601851522</v>
      </c>
      <c r="AI35" s="42">
        <f t="shared" si="5"/>
        <v>26.946599700646122</v>
      </c>
      <c r="AJ35" s="42">
        <f t="shared" si="6"/>
        <v>-0.92949226326296175</v>
      </c>
      <c r="AK35" s="42">
        <f t="shared" si="7"/>
        <v>5.7555642644752254</v>
      </c>
      <c r="AL35" s="43">
        <v>126229.86</v>
      </c>
      <c r="AM35" s="43">
        <v>8080.2550000000001</v>
      </c>
      <c r="AN35" s="43">
        <v>1206.55</v>
      </c>
      <c r="AO35" s="43">
        <v>0</v>
      </c>
      <c r="AP35" s="43">
        <v>0</v>
      </c>
      <c r="AQ35" s="43">
        <v>0</v>
      </c>
      <c r="AR35" s="39">
        <f t="shared" si="8"/>
        <v>135516.66499999998</v>
      </c>
      <c r="AS35" s="43">
        <v>4182165</v>
      </c>
      <c r="AT35" s="43">
        <v>531520</v>
      </c>
      <c r="AU35" s="43">
        <v>230201</v>
      </c>
      <c r="AV35" s="43">
        <v>345435</v>
      </c>
      <c r="AW35" s="43"/>
      <c r="AX35" s="43"/>
      <c r="AY35" s="43"/>
      <c r="AZ35" s="43"/>
      <c r="BA35" s="43"/>
      <c r="BB35" s="43"/>
      <c r="BC35" s="43"/>
      <c r="BD35" s="43"/>
      <c r="BE35" s="43"/>
      <c r="BF35" s="43">
        <f t="shared" si="29"/>
        <v>5289321</v>
      </c>
      <c r="BG35" s="41">
        <f t="shared" si="30"/>
        <v>0</v>
      </c>
      <c r="BH35" s="41">
        <f t="shared" si="27"/>
        <v>2.5620805581661611E-2</v>
      </c>
      <c r="BI35" s="41">
        <f t="shared" si="31"/>
        <v>1</v>
      </c>
      <c r="BJ35" s="41">
        <f t="shared" si="32"/>
        <v>0.93469199543759962</v>
      </c>
      <c r="BK35" s="42">
        <f t="shared" si="33"/>
        <v>25.722228321933944</v>
      </c>
      <c r="BL35" s="42">
        <f t="shared" si="36"/>
        <v>-0.9303484404773199</v>
      </c>
      <c r="BM35" s="42">
        <f t="shared" si="34"/>
        <v>5.7534323832114733</v>
      </c>
      <c r="BN35" s="42">
        <f t="shared" si="16"/>
        <v>0</v>
      </c>
      <c r="BO35" s="42">
        <f t="shared" si="17"/>
        <v>2.5270835755604616E-2</v>
      </c>
      <c r="BP35" s="42">
        <f t="shared" si="18"/>
        <v>1</v>
      </c>
      <c r="BQ35" s="42">
        <f t="shared" si="19"/>
        <v>0.94642418572805742</v>
      </c>
      <c r="BR35" s="42">
        <f t="shared" si="20"/>
        <v>26.334414011290033</v>
      </c>
      <c r="BS35" s="42">
        <f t="shared" si="35"/>
        <v>0.86576130457810341</v>
      </c>
      <c r="BT35" s="41">
        <f t="shared" si="22"/>
        <v>-0.92992035187014088</v>
      </c>
      <c r="BU35" s="41">
        <f t="shared" si="23"/>
        <v>5.7544983238433494</v>
      </c>
      <c r="BV35" s="3"/>
      <c r="BW35" s="32"/>
      <c r="BX35" s="6">
        <v>-24.45</v>
      </c>
      <c r="BY35" s="6"/>
      <c r="BZ35" s="6"/>
      <c r="CA35" s="6"/>
      <c r="CB35" s="6"/>
      <c r="CC35" s="6"/>
      <c r="CD35" s="6"/>
      <c r="CE35" s="6">
        <f t="shared" si="28"/>
        <v>-24.45</v>
      </c>
      <c r="CF35" s="55"/>
      <c r="CG35" s="55"/>
      <c r="CI35" s="55"/>
    </row>
    <row r="36" spans="1:87" s="52" customFormat="1" ht="15.95" customHeight="1">
      <c r="A36" s="46" t="s">
        <v>100</v>
      </c>
      <c r="B36" s="5" t="s">
        <v>97</v>
      </c>
      <c r="C36" s="10">
        <v>79</v>
      </c>
      <c r="D36" s="10">
        <v>81</v>
      </c>
      <c r="E36" s="11">
        <f t="shared" si="24"/>
        <v>80</v>
      </c>
      <c r="F36" s="10">
        <f t="shared" si="25"/>
        <v>1.5</v>
      </c>
      <c r="G36" s="10">
        <f t="shared" si="25"/>
        <v>-0.5</v>
      </c>
      <c r="H36" s="10">
        <f t="shared" si="25"/>
        <v>0.5</v>
      </c>
      <c r="I36" s="5" t="s">
        <v>98</v>
      </c>
      <c r="J36" s="56"/>
      <c r="K36" s="56"/>
      <c r="L36" s="56"/>
      <c r="M36" s="56"/>
      <c r="N36" s="56"/>
      <c r="O36" s="56"/>
      <c r="P36" s="47"/>
      <c r="Q36" s="47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18"/>
      <c r="AF36" s="18"/>
      <c r="AG36" s="18"/>
      <c r="AH36" s="18"/>
      <c r="AI36" s="49"/>
      <c r="AJ36" s="49"/>
      <c r="AK36" s="49"/>
      <c r="AL36" s="50"/>
      <c r="AM36" s="50"/>
      <c r="AN36" s="50"/>
      <c r="AO36" s="50"/>
      <c r="AP36" s="50"/>
      <c r="AQ36" s="50"/>
      <c r="AR36" s="47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18"/>
      <c r="BH36" s="18"/>
      <c r="BI36" s="18"/>
      <c r="BJ36" s="18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W36" s="53" t="s">
        <v>138</v>
      </c>
      <c r="BX36" s="4">
        <v>-25.33</v>
      </c>
      <c r="BY36" s="4"/>
      <c r="BZ36" s="4"/>
      <c r="CA36" s="4"/>
      <c r="CB36" s="4"/>
      <c r="CC36" s="4"/>
      <c r="CD36" s="4"/>
      <c r="CE36" s="4">
        <f t="shared" si="28"/>
        <v>-25.33</v>
      </c>
      <c r="CF36" s="51"/>
      <c r="CG36" s="51"/>
      <c r="CI36" s="51"/>
    </row>
    <row r="37" spans="1:87" s="45" customFormat="1" ht="15.95" customHeight="1">
      <c r="A37" s="38" t="s">
        <v>100</v>
      </c>
      <c r="B37" s="2" t="s">
        <v>31</v>
      </c>
      <c r="C37" s="8">
        <v>81</v>
      </c>
      <c r="D37" s="8">
        <v>82.5</v>
      </c>
      <c r="E37" s="9">
        <f t="shared" si="24"/>
        <v>81.75</v>
      </c>
      <c r="F37" s="8">
        <f t="shared" si="25"/>
        <v>-0.5</v>
      </c>
      <c r="G37" s="8">
        <f t="shared" si="25"/>
        <v>-2</v>
      </c>
      <c r="H37" s="8">
        <f t="shared" si="25"/>
        <v>-1.25</v>
      </c>
      <c r="I37" s="2" t="s">
        <v>134</v>
      </c>
      <c r="J37" s="39">
        <v>135764.766</v>
      </c>
      <c r="K37" s="39">
        <v>5885.7209999999995</v>
      </c>
      <c r="L37" s="39">
        <v>10174.851000000001</v>
      </c>
      <c r="M37" s="39">
        <v>3487.5250000000001</v>
      </c>
      <c r="N37" s="39">
        <v>1443.9570000000001</v>
      </c>
      <c r="O37" s="39">
        <v>0</v>
      </c>
      <c r="P37" s="39">
        <f>SUM(J37:O37)</f>
        <v>156756.81999999998</v>
      </c>
      <c r="Q37" s="39">
        <v>5465639</v>
      </c>
      <c r="R37" s="40">
        <v>1108691</v>
      </c>
      <c r="S37" s="40">
        <v>659981</v>
      </c>
      <c r="T37" s="40">
        <v>235996</v>
      </c>
      <c r="U37" s="40">
        <v>25326</v>
      </c>
      <c r="V37" s="40"/>
      <c r="W37" s="40"/>
      <c r="X37" s="40"/>
      <c r="Y37" s="40"/>
      <c r="Z37" s="40">
        <v>7002</v>
      </c>
      <c r="AA37" s="40"/>
      <c r="AB37" s="40"/>
      <c r="AC37" s="40"/>
      <c r="AD37" s="40">
        <f>SUM(Q37:AC37)</f>
        <v>7502635</v>
      </c>
      <c r="AE37" s="41">
        <f>(N37/P37)*100</f>
        <v>0.92114461112441581</v>
      </c>
      <c r="AF37" s="41">
        <f t="shared" si="26"/>
        <v>2.0893568726187531E-2</v>
      </c>
      <c r="AG37" s="41">
        <f>(Q37+T37+U37+Z37+AA37)/(Q37+T37+U37+Z37+AA37+N37)</f>
        <v>0.99974823809176472</v>
      </c>
      <c r="AH37" s="41">
        <f>(Q37+R37+S37)/(Q37+R37+S37+T37+V37+X37+Z37)</f>
        <v>0.96750194488418229</v>
      </c>
      <c r="AI37" s="42">
        <f t="shared" si="5"/>
        <v>27.434251484056627</v>
      </c>
      <c r="AJ37" s="42">
        <f>LOG((R37+U37+V37+W37+AA37)/(Q37+T37+Z37))</f>
        <v>-0.70191286293317656</v>
      </c>
      <c r="AK37" s="42">
        <f t="shared" si="7"/>
        <v>6.3222369712963902</v>
      </c>
      <c r="AL37" s="43">
        <v>127258.86</v>
      </c>
      <c r="AM37" s="43">
        <v>8441.6360000000004</v>
      </c>
      <c r="AN37" s="43">
        <v>7141.4430000000002</v>
      </c>
      <c r="AO37" s="43">
        <v>7166.4759999999997</v>
      </c>
      <c r="AP37" s="43">
        <v>0</v>
      </c>
      <c r="AQ37" s="43">
        <v>0</v>
      </c>
      <c r="AR37" s="39">
        <f>SUM(AL37:AQ37)</f>
        <v>150008.41500000001</v>
      </c>
      <c r="AS37" s="43">
        <v>5441749</v>
      </c>
      <c r="AT37" s="43">
        <v>1047065</v>
      </c>
      <c r="AU37" s="43">
        <v>582661</v>
      </c>
      <c r="AV37" s="43">
        <v>283365</v>
      </c>
      <c r="AW37" s="43"/>
      <c r="AX37" s="43">
        <v>18229</v>
      </c>
      <c r="AY37" s="43"/>
      <c r="AZ37" s="43">
        <v>7584</v>
      </c>
      <c r="BA37" s="43"/>
      <c r="BB37" s="43">
        <v>8111</v>
      </c>
      <c r="BC37" s="43">
        <v>57730</v>
      </c>
      <c r="BD37" s="43"/>
      <c r="BE37" s="43"/>
      <c r="BF37" s="43">
        <f>SUM(AS37:BE37)</f>
        <v>7446494</v>
      </c>
      <c r="BG37" s="41">
        <f>(AP37/AR37)*100</f>
        <v>0</v>
      </c>
      <c r="BH37" s="41">
        <f t="shared" si="27"/>
        <v>2.0144837959984927E-2</v>
      </c>
      <c r="BI37" s="41">
        <f>(AS37+AV37+AW37+BB37+BC37)/(AS37+AV37+AW37+BB37+BC37+AP37)</f>
        <v>1</v>
      </c>
      <c r="BJ37" s="41">
        <f>(AS37+AT37+AU37)/(AS37+AT37+AU37+AV37+AX37+AZ37+BB37)</f>
        <v>0.95705790576069283</v>
      </c>
      <c r="BK37" s="42">
        <f t="shared" ref="BK37:BK38" si="37">(52.18*BJ37)-23.05</f>
        <v>26.889281522592949</v>
      </c>
      <c r="BL37" s="42">
        <f>LOG((AT37+AW37+AX37+AY37+BC37)/(AS37+AV37+BB37))</f>
        <v>-0.70800994835304054</v>
      </c>
      <c r="BM37" s="42">
        <f t="shared" ref="BM37:BM38" si="38">(2.49*BL37)+8.07</f>
        <v>6.3070552286009294</v>
      </c>
      <c r="BN37" s="42">
        <f t="shared" ref="BN37:BR38" si="39">SUM(AE37,BG37)/COUNT(AE37,BG37)</f>
        <v>0.46057230556220791</v>
      </c>
      <c r="BO37" s="42">
        <f t="shared" si="39"/>
        <v>2.0519203343086229E-2</v>
      </c>
      <c r="BP37" s="42">
        <f t="shared" si="39"/>
        <v>0.99987411904588241</v>
      </c>
      <c r="BQ37" s="42">
        <f t="shared" si="39"/>
        <v>0.96227992532243756</v>
      </c>
      <c r="BR37" s="42">
        <f t="shared" si="39"/>
        <v>27.161766503324788</v>
      </c>
      <c r="BS37" s="42">
        <f>STDEV(AI37,BK37)</f>
        <v>0.38535195529393856</v>
      </c>
      <c r="BT37" s="41">
        <f>SUM(AJ37,BL37)/COUNT(AJ37,BL37)</f>
        <v>-0.70496140564310861</v>
      </c>
      <c r="BU37" s="41">
        <f>SUM(AK37,BM37)/COUNT(AK37,BM37)</f>
        <v>6.3146460999486598</v>
      </c>
      <c r="BV37" s="3"/>
      <c r="BW37" s="32"/>
      <c r="BX37" s="3">
        <v>-24.14</v>
      </c>
      <c r="BY37" s="3"/>
      <c r="BZ37" s="3"/>
      <c r="CA37" s="3"/>
      <c r="CB37" s="3"/>
      <c r="CC37" s="3"/>
      <c r="CD37" s="3"/>
      <c r="CE37" s="3">
        <f t="shared" si="28"/>
        <v>-24.14</v>
      </c>
      <c r="CF37" s="44"/>
      <c r="CG37" s="44"/>
      <c r="CI37" s="44"/>
    </row>
    <row r="38" spans="1:87" s="45" customFormat="1" ht="15.95" customHeight="1">
      <c r="A38" s="38" t="s">
        <v>100</v>
      </c>
      <c r="B38" s="2" t="s">
        <v>32</v>
      </c>
      <c r="C38" s="8">
        <v>82.5</v>
      </c>
      <c r="D38" s="8">
        <v>86.5</v>
      </c>
      <c r="E38" s="9">
        <f t="shared" si="24"/>
        <v>84.5</v>
      </c>
      <c r="F38" s="8">
        <f t="shared" si="25"/>
        <v>-2</v>
      </c>
      <c r="G38" s="8">
        <f t="shared" si="25"/>
        <v>-6</v>
      </c>
      <c r="H38" s="8">
        <f t="shared" si="25"/>
        <v>-4</v>
      </c>
      <c r="I38" s="2" t="s">
        <v>134</v>
      </c>
      <c r="J38" s="39">
        <v>141601.4</v>
      </c>
      <c r="K38" s="39">
        <v>1274.665</v>
      </c>
      <c r="L38" s="39">
        <v>3430.8560000000002</v>
      </c>
      <c r="M38" s="39">
        <v>958.73599999999999</v>
      </c>
      <c r="N38" s="39">
        <v>3016.3539999999998</v>
      </c>
      <c r="O38" s="39">
        <v>0</v>
      </c>
      <c r="P38" s="39">
        <f>SUM(J38:O38)</f>
        <v>150282.011</v>
      </c>
      <c r="Q38" s="39">
        <v>9016341</v>
      </c>
      <c r="R38" s="40">
        <v>2813806</v>
      </c>
      <c r="S38" s="40">
        <v>1409586</v>
      </c>
      <c r="T38" s="40">
        <v>333490</v>
      </c>
      <c r="U38" s="40">
        <v>44018</v>
      </c>
      <c r="V38" s="40">
        <v>78440</v>
      </c>
      <c r="W38" s="40"/>
      <c r="X38" s="40">
        <v>116658</v>
      </c>
      <c r="Y38" s="40"/>
      <c r="Z38" s="40">
        <v>9815</v>
      </c>
      <c r="AA38" s="40"/>
      <c r="AB38" s="40"/>
      <c r="AC38" s="40"/>
      <c r="AD38" s="40">
        <f>SUM(Q38:AC38)</f>
        <v>13822154</v>
      </c>
      <c r="AE38" s="41">
        <f>(N38/P38)*100</f>
        <v>2.007129116737731</v>
      </c>
      <c r="AF38" s="41">
        <f t="shared" si="26"/>
        <v>1.0872546420767704E-2</v>
      </c>
      <c r="AG38" s="41">
        <f>(Q38+T38+U38+Z38+AA38)/(Q38+T38+U38+Z38+AA38+N38)</f>
        <v>0.99967933916254337</v>
      </c>
      <c r="AH38" s="41">
        <f>(Q38+R38+S38)/(Q38+R38+S38+T38+V38+X38+Z38)</f>
        <v>0.96092337889537449</v>
      </c>
      <c r="AI38" s="42">
        <f t="shared" si="5"/>
        <v>27.090981910760643</v>
      </c>
      <c r="AJ38" s="42">
        <f>LOG((R38+U38+V38+W38+AA38)/(Q38+T38+Z38))</f>
        <v>-0.50346432269657215</v>
      </c>
      <c r="AK38" s="42">
        <f t="shared" si="7"/>
        <v>6.8163738364855355</v>
      </c>
      <c r="AL38" s="43">
        <v>154225.935</v>
      </c>
      <c r="AM38" s="43">
        <v>4390.2340000000004</v>
      </c>
      <c r="AN38" s="43">
        <v>920.32600000000002</v>
      </c>
      <c r="AO38" s="43">
        <v>0</v>
      </c>
      <c r="AP38" s="43">
        <v>0</v>
      </c>
      <c r="AQ38" s="43">
        <v>0</v>
      </c>
      <c r="AR38" s="39">
        <f>SUM(AL38:AQ38)</f>
        <v>159536.495</v>
      </c>
      <c r="AS38" s="43">
        <v>8806733</v>
      </c>
      <c r="AT38" s="43">
        <v>2560361</v>
      </c>
      <c r="AU38" s="43">
        <v>1539163</v>
      </c>
      <c r="AV38" s="43">
        <v>433284</v>
      </c>
      <c r="AW38" s="43"/>
      <c r="AX38" s="43">
        <v>73637</v>
      </c>
      <c r="AY38" s="43"/>
      <c r="AZ38" s="43">
        <v>109841</v>
      </c>
      <c r="BA38" s="43"/>
      <c r="BB38" s="43">
        <v>13400</v>
      </c>
      <c r="BC38" s="43"/>
      <c r="BD38" s="43"/>
      <c r="BE38" s="43"/>
      <c r="BF38" s="43">
        <f>SUM(AS38:BE38)</f>
        <v>13536419</v>
      </c>
      <c r="BG38" s="41">
        <f>(AP38/AR38)*100</f>
        <v>0</v>
      </c>
      <c r="BH38" s="41">
        <f t="shared" si="27"/>
        <v>1.1785723757516667E-2</v>
      </c>
      <c r="BI38" s="41">
        <f>(AS38+AV38+AW38+BB38+BC38)/(AS38+AV38+AW38+BB38+BC38+AP38)</f>
        <v>1</v>
      </c>
      <c r="BJ38" s="41">
        <f>(AS38+AT38+AU38)/(AS38+AT38+AU38+AV38+AX38+AZ38+BB38)</f>
        <v>0.95344691975034168</v>
      </c>
      <c r="BK38" s="42">
        <f t="shared" si="37"/>
        <v>26.700860272572829</v>
      </c>
      <c r="BL38" s="42">
        <f>LOG((AT38+AW38+AX38+AY38+BC38)/(AS38+AV38+BB38))</f>
        <v>-0.54568669297827843</v>
      </c>
      <c r="BM38" s="42">
        <f t="shared" si="38"/>
        <v>6.7112401344840871</v>
      </c>
      <c r="BN38" s="42">
        <f t="shared" si="39"/>
        <v>1.0035645583688655</v>
      </c>
      <c r="BO38" s="42">
        <f t="shared" si="39"/>
        <v>1.1329135089142186E-2</v>
      </c>
      <c r="BP38" s="42">
        <f t="shared" si="39"/>
        <v>0.99983966958127168</v>
      </c>
      <c r="BQ38" s="42">
        <f t="shared" si="39"/>
        <v>0.95718514932285803</v>
      </c>
      <c r="BR38" s="42">
        <f t="shared" si="39"/>
        <v>26.895921091666736</v>
      </c>
      <c r="BS38" s="42">
        <f>STDEV(AI38,BK38)</f>
        <v>0.27585765585020827</v>
      </c>
      <c r="BT38" s="41">
        <f>SUM(AJ38,BL38)/COUNT(AJ38,BL38)</f>
        <v>-0.52457550783742524</v>
      </c>
      <c r="BU38" s="41">
        <f>SUM(AK38,BM38)/COUNT(AK38,BM38)</f>
        <v>6.7638069854848109</v>
      </c>
      <c r="BV38" s="3">
        <v>0.28000000000000003</v>
      </c>
      <c r="BW38" s="32"/>
      <c r="BX38" s="3">
        <v>-23.28</v>
      </c>
      <c r="BY38" s="3"/>
      <c r="BZ38" s="3"/>
      <c r="CA38" s="3"/>
      <c r="CB38" s="3"/>
      <c r="CC38" s="3"/>
      <c r="CD38" s="3"/>
      <c r="CE38" s="3">
        <f t="shared" si="28"/>
        <v>-23.28</v>
      </c>
      <c r="CI38" s="44"/>
    </row>
    <row r="39" spans="1:87" s="58" customFormat="1">
      <c r="A39" s="57"/>
      <c r="B39" s="57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7"/>
      <c r="X39" s="7"/>
      <c r="Y39" s="3"/>
      <c r="Z39" s="6"/>
      <c r="AA39" s="6"/>
      <c r="AB39" s="6"/>
      <c r="AC39" s="6"/>
      <c r="AQ39" s="6"/>
      <c r="AR39" s="6"/>
      <c r="AS39" s="3"/>
      <c r="AU39" s="59"/>
      <c r="AV39" s="59"/>
      <c r="AW39" s="59"/>
      <c r="AY39" s="59"/>
      <c r="BB39" s="60"/>
      <c r="BE39" s="61"/>
      <c r="BF39" s="57"/>
      <c r="BR39" s="62"/>
    </row>
    <row r="40" spans="1:87">
      <c r="A40" s="63" t="s">
        <v>101</v>
      </c>
      <c r="B40" s="15" t="s">
        <v>37</v>
      </c>
      <c r="C40" s="60">
        <v>27</v>
      </c>
      <c r="D40" s="60">
        <v>28.5</v>
      </c>
      <c r="E40" s="60">
        <v>27.75</v>
      </c>
      <c r="F40" s="60">
        <v>61</v>
      </c>
      <c r="G40" s="60">
        <v>59.5</v>
      </c>
      <c r="H40" s="60">
        <v>60.25</v>
      </c>
      <c r="I40" s="64" t="s">
        <v>134</v>
      </c>
      <c r="J40" s="25">
        <v>14518</v>
      </c>
      <c r="K40" s="25"/>
      <c r="L40" s="25"/>
      <c r="M40" s="25"/>
      <c r="N40" s="25"/>
      <c r="O40" s="25"/>
      <c r="P40" s="25">
        <f>SUM(J40:O40)</f>
        <v>14518</v>
      </c>
      <c r="Q40" s="25">
        <v>15190</v>
      </c>
      <c r="R40" s="25">
        <v>1576</v>
      </c>
      <c r="S40" s="25"/>
      <c r="T40" s="25">
        <v>6428</v>
      </c>
      <c r="U40" s="25"/>
      <c r="V40" s="25"/>
      <c r="W40" s="25"/>
      <c r="X40" s="25"/>
      <c r="Y40" s="25"/>
      <c r="Z40" s="25"/>
      <c r="AA40" s="25"/>
      <c r="AB40" s="25"/>
      <c r="AC40" s="25"/>
      <c r="AD40" s="25">
        <f>SUM(Q40:AC40)</f>
        <v>23194</v>
      </c>
      <c r="AE40" s="24">
        <f>(N40/P40)*100</f>
        <v>0</v>
      </c>
      <c r="AF40" s="24">
        <f t="shared" ref="AF40:AF94" si="40">P40/AD40</f>
        <v>0.62593774251961709</v>
      </c>
      <c r="AG40" s="24">
        <f>(Q40+T40+U40+Z40+AA40)/(Q40+T40+U40+Z40+AA40+N40)</f>
        <v>1</v>
      </c>
      <c r="AH40" s="24">
        <f>(Q40+R40+S40)/(Q40+R40+S40+T40+V40+X40+Z40)</f>
        <v>0.7228593601793567</v>
      </c>
      <c r="AI40" s="24">
        <f t="shared" ref="AI40" si="41">(52.18*AH40)-23.05</f>
        <v>14.668801414158832</v>
      </c>
      <c r="AJ40" s="24">
        <f>LOG((R40+U40+V40+W40+AA40)/(Q40+T40+Z40))</f>
        <v>-1.1372592993526756</v>
      </c>
      <c r="AK40" s="24">
        <f t="shared" ref="AK40" si="42">(2.49*AJ40)+8.07</f>
        <v>5.2382243446118384</v>
      </c>
      <c r="AL40" s="25">
        <v>18685</v>
      </c>
      <c r="AM40" s="25"/>
      <c r="AN40" s="25"/>
      <c r="AO40" s="25"/>
      <c r="AP40" s="25"/>
      <c r="AQ40" s="25"/>
      <c r="AR40" s="25">
        <f>SUM(AL40:AQ40)</f>
        <v>18685</v>
      </c>
      <c r="AS40" s="25">
        <v>34371</v>
      </c>
      <c r="AT40" s="25"/>
      <c r="AU40" s="25"/>
      <c r="AV40" s="25">
        <v>13896</v>
      </c>
      <c r="AW40" s="25"/>
      <c r="AX40" s="25"/>
      <c r="AY40" s="25"/>
      <c r="AZ40" s="25"/>
      <c r="BA40" s="25"/>
      <c r="BB40" s="25"/>
      <c r="BC40" s="25"/>
      <c r="BD40" s="25"/>
      <c r="BE40" s="25"/>
      <c r="BF40" s="25">
        <f>SUM(AS40:BE40)</f>
        <v>48267</v>
      </c>
      <c r="BG40" s="24">
        <f>(AP40/AR40)*100</f>
        <v>0</v>
      </c>
      <c r="BH40" s="24">
        <f>AR40/BF40</f>
        <v>0.38711749228251185</v>
      </c>
      <c r="BI40" s="24">
        <f>(AS40+AV40+AW40+BB40+BC40)/(AS40+AV40+AW40+BB40+BC40+AP40)</f>
        <v>1</v>
      </c>
      <c r="BJ40" s="24">
        <f>(AS40+AT40+AU40)/(AS40+AT40+AU40+AV40+AX40+AZ40+BB40)</f>
        <v>0.71210143576356522</v>
      </c>
      <c r="BK40" s="24">
        <f t="shared" ref="BK40" si="43">(52.18*BJ40)-23.05</f>
        <v>14.10745291814283</v>
      </c>
      <c r="BL40" s="24"/>
      <c r="BM40" s="24"/>
      <c r="BN40" s="24">
        <f>SUM(AE40,BG40)/COUNT(AE40,BG40)</f>
        <v>0</v>
      </c>
      <c r="BO40" s="24">
        <f>SUM(AF40,BH40)/COUNT(AF40,BH40)</f>
        <v>0.50652761740106444</v>
      </c>
      <c r="BP40" s="24">
        <f>SUM(AG40,BI40)/COUNT(AG40,BI40)</f>
        <v>1</v>
      </c>
      <c r="BQ40" s="24">
        <f>SUM(AH40,BJ40)/COUNT(AH40,BJ40)</f>
        <v>0.71748039797146101</v>
      </c>
      <c r="BR40" s="24">
        <f>SUM(AI40,BK40)/COUNT(AI40,BK40)</f>
        <v>14.388127166150831</v>
      </c>
      <c r="BS40" s="24">
        <f>STDEV(AI40,BK40)</f>
        <v>0.39693332814178484</v>
      </c>
      <c r="BT40" s="24">
        <f>SUM(AJ40,BL40)/COUNT(AJ40,BL40)</f>
        <v>-1.1372592993526756</v>
      </c>
      <c r="BU40" s="24">
        <f>SUM(AK40,BM40)/COUNT(AK40,BM40)</f>
        <v>5.2382243446118384</v>
      </c>
      <c r="BV40" s="65"/>
      <c r="BW40" s="32"/>
      <c r="BX40" s="65">
        <v>-23.711525649566958</v>
      </c>
      <c r="BY40" s="65">
        <v>-23.733733066844326</v>
      </c>
      <c r="BZ40" s="65"/>
      <c r="CA40" s="65"/>
      <c r="CB40" s="65"/>
      <c r="CC40" s="65"/>
      <c r="CD40" s="65"/>
      <c r="CE40" s="65">
        <v>-23.722629358205644</v>
      </c>
      <c r="CI40" s="67"/>
    </row>
    <row r="41" spans="1:87" s="71" customFormat="1">
      <c r="A41" s="68" t="s">
        <v>101</v>
      </c>
      <c r="B41" s="16" t="s">
        <v>38</v>
      </c>
      <c r="C41" s="69">
        <v>28.5</v>
      </c>
      <c r="D41" s="69">
        <v>30</v>
      </c>
      <c r="E41" s="69">
        <v>29.25</v>
      </c>
      <c r="F41" s="69">
        <v>59.5</v>
      </c>
      <c r="G41" s="69">
        <v>58</v>
      </c>
      <c r="H41" s="69">
        <v>58.75</v>
      </c>
      <c r="I41" s="70" t="s">
        <v>134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77"/>
      <c r="AF41" s="27"/>
      <c r="AG41" s="27"/>
      <c r="AH41" s="27"/>
      <c r="AI41" s="27"/>
      <c r="AJ41" s="27"/>
      <c r="AK41" s="27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7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69"/>
      <c r="BW41" s="33" t="s">
        <v>138</v>
      </c>
      <c r="BX41" s="69">
        <v>-23.578281145902732</v>
      </c>
      <c r="BY41" s="69"/>
      <c r="BZ41" s="69"/>
      <c r="CA41" s="69"/>
      <c r="CB41" s="69"/>
      <c r="CC41" s="69"/>
      <c r="CD41" s="69"/>
      <c r="CE41" s="69">
        <v>-23.578281145902732</v>
      </c>
      <c r="CI41" s="72"/>
    </row>
    <row r="42" spans="1:87">
      <c r="A42" s="63" t="s">
        <v>101</v>
      </c>
      <c r="B42" s="15" t="s">
        <v>39</v>
      </c>
      <c r="C42" s="60">
        <v>30</v>
      </c>
      <c r="D42" s="60">
        <v>31.5</v>
      </c>
      <c r="E42" s="60">
        <v>30.75</v>
      </c>
      <c r="F42" s="60">
        <v>58</v>
      </c>
      <c r="G42" s="60">
        <v>56.5</v>
      </c>
      <c r="H42" s="60">
        <v>57.25</v>
      </c>
      <c r="I42" s="2" t="s">
        <v>135</v>
      </c>
      <c r="J42" s="25">
        <v>620694</v>
      </c>
      <c r="K42" s="25">
        <v>112616</v>
      </c>
      <c r="L42" s="25">
        <v>153227</v>
      </c>
      <c r="M42" s="25">
        <v>126210</v>
      </c>
      <c r="N42" s="25">
        <v>43490</v>
      </c>
      <c r="O42" s="25">
        <v>3296</v>
      </c>
      <c r="P42" s="25">
        <f t="shared" ref="P42:P51" si="44">SUM(J42:O42)</f>
        <v>1059533</v>
      </c>
      <c r="Q42" s="25">
        <v>2259075</v>
      </c>
      <c r="R42" s="25">
        <v>332645</v>
      </c>
      <c r="S42" s="25">
        <v>246334</v>
      </c>
      <c r="T42" s="25">
        <v>379564</v>
      </c>
      <c r="U42" s="25"/>
      <c r="V42" s="25">
        <v>23897</v>
      </c>
      <c r="W42" s="25"/>
      <c r="X42" s="25">
        <v>19293</v>
      </c>
      <c r="Y42" s="25"/>
      <c r="Z42" s="25"/>
      <c r="AA42" s="25"/>
      <c r="AB42" s="25"/>
      <c r="AC42" s="25"/>
      <c r="AD42" s="25">
        <f t="shared" ref="AD42:AD72" si="45">SUM(Q42:AC42)</f>
        <v>3260808</v>
      </c>
      <c r="AE42" s="24">
        <f t="shared" ref="AE42:AE51" si="46">(N42/P42)*100</f>
        <v>4.1046385530228884</v>
      </c>
      <c r="AF42" s="24">
        <f t="shared" si="40"/>
        <v>0.32492958800395483</v>
      </c>
      <c r="AG42" s="24">
        <f t="shared" ref="AG42:AG72" si="47">(Q42+T42+U42+Z42+AA42)/(Q42+T42+U42+Z42+AA42+N42)</f>
        <v>0.98378526909033825</v>
      </c>
      <c r="AH42" s="24">
        <f t="shared" ref="AH42:AH72" si="48">(Q42+R42+S42)/(Q42+R42+S42+T42+V42+X42+Z42)</f>
        <v>0.87035299226449392</v>
      </c>
      <c r="AI42" s="24">
        <f t="shared" ref="AI42:AI72" si="49">(52.18*AH42)-23.05</f>
        <v>22.365019136361294</v>
      </c>
      <c r="AJ42" s="24">
        <f t="shared" ref="AJ42:AJ72" si="50">LOG((R42+U42+V42+W42+AA42)/(Q42+T42+Z42))</f>
        <v>-0.86926928087009303</v>
      </c>
      <c r="AK42" s="24">
        <f t="shared" ref="AK42:AK72" si="51">(2.49*AJ42)+8.07</f>
        <v>5.905519490633468</v>
      </c>
      <c r="AL42" s="25">
        <v>807930</v>
      </c>
      <c r="AM42" s="25">
        <v>150293</v>
      </c>
      <c r="AN42" s="25">
        <v>174237</v>
      </c>
      <c r="AO42" s="25">
        <v>174768</v>
      </c>
      <c r="AP42" s="25">
        <v>43250</v>
      </c>
      <c r="AQ42" s="25"/>
      <c r="AR42" s="25">
        <f t="shared" ref="AR42:AR51" si="52">SUM(AL42:AQ42)</f>
        <v>1350478</v>
      </c>
      <c r="AS42" s="25">
        <v>2828979</v>
      </c>
      <c r="AT42" s="25">
        <v>432134</v>
      </c>
      <c r="AU42" s="25">
        <v>255631</v>
      </c>
      <c r="AV42" s="25">
        <v>367538</v>
      </c>
      <c r="AW42" s="25"/>
      <c r="AX42" s="25">
        <v>37138</v>
      </c>
      <c r="AY42" s="25"/>
      <c r="AZ42" s="25">
        <v>26861</v>
      </c>
      <c r="BA42" s="25"/>
      <c r="BB42" s="25">
        <v>39431</v>
      </c>
      <c r="BC42" s="25"/>
      <c r="BD42" s="25"/>
      <c r="BE42" s="25"/>
      <c r="BF42" s="25">
        <f t="shared" ref="BF42:BF51" si="53">SUM(AS42:BE42)</f>
        <v>3987712</v>
      </c>
      <c r="BG42" s="24">
        <f t="shared" ref="BG42:BG51" si="54">(AP42/AR42)*100</f>
        <v>3.2025697567824132</v>
      </c>
      <c r="BH42" s="24">
        <f t="shared" ref="BH42:BH95" si="55">AR42/BF42</f>
        <v>0.33865986309944146</v>
      </c>
      <c r="BI42" s="24">
        <f t="shared" ref="BI42:BI51" si="56">(AS42+AV42+AW42+BB42+BC42)/(AS42+AV42+AW42+BB42+BC42+AP42)</f>
        <v>0.98681079946987038</v>
      </c>
      <c r="BJ42" s="24">
        <f t="shared" ref="BJ42:BJ51" si="57">(AS42+AT42+AU42)/(AS42+AT42+AU42+AV42+AX42+AZ42+BB42)</f>
        <v>0.88189518199910122</v>
      </c>
      <c r="BK42" s="24">
        <f t="shared" ref="BK42:BK51" si="58">(52.18*BJ42)-23.05</f>
        <v>22.967290596713102</v>
      </c>
      <c r="BL42" s="24">
        <f t="shared" ref="BL42:BL51" si="59">LOG((AT42+AW42+AX42+AY42+BC42)/(AS42+AV42+BB42))</f>
        <v>-0.83857689212483755</v>
      </c>
      <c r="BM42" s="24">
        <f t="shared" ref="BM42:BM51" si="60">(2.49*BL42)+8.07</f>
        <v>5.9819435386091548</v>
      </c>
      <c r="BN42" s="24">
        <f t="shared" ref="BN42:BN51" si="61">SUM(AE42,BG42)/COUNT(AE42,BG42)</f>
        <v>3.6536041549026508</v>
      </c>
      <c r="BO42" s="24">
        <f t="shared" ref="BO42:BO51" si="62">SUM(AF42,BH42)/COUNT(AF42,BH42)</f>
        <v>0.33179472555169814</v>
      </c>
      <c r="BP42" s="24">
        <f t="shared" ref="BP42:BP51" si="63">SUM(AG42,BI42)/COUNT(AG42,BI42)</f>
        <v>0.98529803428010432</v>
      </c>
      <c r="BQ42" s="24">
        <f t="shared" ref="BQ42:BQ51" si="64">SUM(AH42,BJ42)/COUNT(AH42,BJ42)</f>
        <v>0.87612408713179757</v>
      </c>
      <c r="BR42" s="24">
        <f t="shared" ref="BR42:BR51" si="65">SUM(AI42,BK42)/COUNT(AI42,BK42)</f>
        <v>22.666154866537198</v>
      </c>
      <c r="BS42" s="24">
        <f t="shared" ref="BS42:BS51" si="66">STDEV(AI42,BK42)</f>
        <v>0.42587023372988853</v>
      </c>
      <c r="BT42" s="24">
        <f t="shared" ref="BT42:BT72" si="67">SUM(AJ42,BL42)/COUNT(AJ42,BL42)</f>
        <v>-0.85392308649746529</v>
      </c>
      <c r="BU42" s="24">
        <f t="shared" ref="BU42:BU72" si="68">SUM(AK42,BM42)/COUNT(AK42,BM42)</f>
        <v>5.9437315146213114</v>
      </c>
      <c r="BV42" s="65"/>
      <c r="BW42" s="32"/>
      <c r="BX42" s="65">
        <v>-23.767044192760384</v>
      </c>
      <c r="BY42" s="65"/>
      <c r="BZ42" s="65"/>
      <c r="CA42" s="65"/>
      <c r="CB42" s="65"/>
      <c r="CC42" s="65"/>
      <c r="CD42" s="65"/>
      <c r="CE42" s="65">
        <v>-23.767044192760384</v>
      </c>
      <c r="CI42" s="67"/>
    </row>
    <row r="43" spans="1:87">
      <c r="A43" s="63" t="s">
        <v>101</v>
      </c>
      <c r="B43" s="15" t="s">
        <v>40</v>
      </c>
      <c r="C43" s="60">
        <v>31.5</v>
      </c>
      <c r="D43" s="60">
        <v>33</v>
      </c>
      <c r="E43" s="60">
        <v>32.25</v>
      </c>
      <c r="F43" s="60">
        <v>56.5</v>
      </c>
      <c r="G43" s="60">
        <v>55</v>
      </c>
      <c r="H43" s="60">
        <v>55.75</v>
      </c>
      <c r="I43" s="2" t="s">
        <v>135</v>
      </c>
      <c r="J43" s="25">
        <v>149176</v>
      </c>
      <c r="K43" s="25">
        <v>17039</v>
      </c>
      <c r="L43" s="25">
        <v>10931</v>
      </c>
      <c r="M43" s="25">
        <v>24956</v>
      </c>
      <c r="N43" s="25"/>
      <c r="O43" s="25"/>
      <c r="P43" s="25">
        <f t="shared" si="44"/>
        <v>202102</v>
      </c>
      <c r="Q43" s="25">
        <v>504723</v>
      </c>
      <c r="R43" s="25">
        <v>67937</v>
      </c>
      <c r="S43" s="25">
        <v>45592</v>
      </c>
      <c r="T43" s="25">
        <v>70446</v>
      </c>
      <c r="U43" s="25"/>
      <c r="V43" s="25">
        <v>2560</v>
      </c>
      <c r="W43" s="25"/>
      <c r="X43" s="25"/>
      <c r="Y43" s="25"/>
      <c r="Z43" s="25">
        <v>4370</v>
      </c>
      <c r="AA43" s="25"/>
      <c r="AB43" s="25"/>
      <c r="AC43" s="25"/>
      <c r="AD43" s="25">
        <f t="shared" si="45"/>
        <v>695628</v>
      </c>
      <c r="AE43" s="24">
        <f t="shared" si="46"/>
        <v>0</v>
      </c>
      <c r="AF43" s="24">
        <f t="shared" si="40"/>
        <v>0.29053172097730395</v>
      </c>
      <c r="AG43" s="24">
        <f t="shared" si="47"/>
        <v>1</v>
      </c>
      <c r="AH43" s="24">
        <f t="shared" si="48"/>
        <v>0.88876813469268057</v>
      </c>
      <c r="AI43" s="24">
        <f t="shared" si="49"/>
        <v>23.325921268264072</v>
      </c>
      <c r="AJ43" s="24">
        <f t="shared" si="50"/>
        <v>-0.91491203109055375</v>
      </c>
      <c r="AK43" s="24">
        <f t="shared" si="51"/>
        <v>5.791869042584521</v>
      </c>
      <c r="AL43" s="25">
        <v>26573</v>
      </c>
      <c r="AM43" s="25">
        <v>27844</v>
      </c>
      <c r="AN43" s="25">
        <v>31668</v>
      </c>
      <c r="AO43" s="25">
        <v>29997</v>
      </c>
      <c r="AP43" s="25"/>
      <c r="AQ43" s="25"/>
      <c r="AR43" s="25">
        <f t="shared" si="52"/>
        <v>116082</v>
      </c>
      <c r="AS43" s="25">
        <v>505885</v>
      </c>
      <c r="AT43" s="25">
        <v>69269</v>
      </c>
      <c r="AU43" s="25">
        <v>52103</v>
      </c>
      <c r="AV43" s="25">
        <v>65080</v>
      </c>
      <c r="AW43" s="25"/>
      <c r="AX43" s="25">
        <v>2529</v>
      </c>
      <c r="AY43" s="25"/>
      <c r="AZ43" s="25"/>
      <c r="BA43" s="25"/>
      <c r="BB43" s="25">
        <v>6544</v>
      </c>
      <c r="BC43" s="25"/>
      <c r="BD43" s="25"/>
      <c r="BE43" s="25"/>
      <c r="BF43" s="25">
        <f t="shared" si="53"/>
        <v>701410</v>
      </c>
      <c r="BG43" s="24">
        <f t="shared" si="54"/>
        <v>0</v>
      </c>
      <c r="BH43" s="24">
        <f t="shared" si="55"/>
        <v>0.16549806817695784</v>
      </c>
      <c r="BI43" s="24">
        <f t="shared" si="56"/>
        <v>1</v>
      </c>
      <c r="BJ43" s="24">
        <f t="shared" si="57"/>
        <v>0.89428009295561794</v>
      </c>
      <c r="BK43" s="24">
        <f t="shared" si="58"/>
        <v>23.613535250424146</v>
      </c>
      <c r="BL43" s="24">
        <f t="shared" si="59"/>
        <v>-0.90544641000265325</v>
      </c>
      <c r="BM43" s="24">
        <f t="shared" si="60"/>
        <v>5.8154384390933931</v>
      </c>
      <c r="BN43" s="24">
        <f t="shared" si="61"/>
        <v>0</v>
      </c>
      <c r="BO43" s="24">
        <f t="shared" si="62"/>
        <v>0.22801489457713089</v>
      </c>
      <c r="BP43" s="24">
        <f t="shared" si="63"/>
        <v>1</v>
      </c>
      <c r="BQ43" s="24">
        <f t="shared" si="64"/>
        <v>0.8915241138241492</v>
      </c>
      <c r="BR43" s="24">
        <f t="shared" si="65"/>
        <v>23.469728259344109</v>
      </c>
      <c r="BS43" s="24">
        <f t="shared" si="66"/>
        <v>0.20337379714945539</v>
      </c>
      <c r="BT43" s="24">
        <f t="shared" si="67"/>
        <v>-0.9101792205466035</v>
      </c>
      <c r="BU43" s="24">
        <f t="shared" si="68"/>
        <v>5.803653740838957</v>
      </c>
      <c r="BV43" s="65"/>
      <c r="BW43" s="32"/>
      <c r="BX43" s="65">
        <v>-24.133466577836998</v>
      </c>
      <c r="BY43" s="65"/>
      <c r="BZ43" s="65"/>
      <c r="CA43" s="65"/>
      <c r="CB43" s="65"/>
      <c r="CC43" s="65"/>
      <c r="CD43" s="65"/>
      <c r="CE43" s="65">
        <v>-24.133466577836998</v>
      </c>
      <c r="CI43" s="67"/>
    </row>
    <row r="44" spans="1:87">
      <c r="A44" s="63" t="s">
        <v>101</v>
      </c>
      <c r="B44" s="15" t="s">
        <v>41</v>
      </c>
      <c r="C44" s="60">
        <v>33</v>
      </c>
      <c r="D44" s="60">
        <v>34.5</v>
      </c>
      <c r="E44" s="60">
        <v>33.75</v>
      </c>
      <c r="F44" s="60">
        <v>55</v>
      </c>
      <c r="G44" s="60">
        <v>53.5</v>
      </c>
      <c r="H44" s="60">
        <v>54.25</v>
      </c>
      <c r="I44" s="2" t="s">
        <v>132</v>
      </c>
      <c r="J44" s="23">
        <v>301188</v>
      </c>
      <c r="K44" s="23">
        <v>94273</v>
      </c>
      <c r="L44" s="23">
        <v>102309</v>
      </c>
      <c r="M44" s="23">
        <v>96110</v>
      </c>
      <c r="N44" s="25">
        <v>2799</v>
      </c>
      <c r="O44" s="23"/>
      <c r="P44" s="25">
        <f t="shared" si="44"/>
        <v>596679</v>
      </c>
      <c r="Q44" s="25">
        <v>1332044</v>
      </c>
      <c r="R44" s="25">
        <v>126917</v>
      </c>
      <c r="S44" s="25">
        <v>75278</v>
      </c>
      <c r="T44" s="25">
        <v>205899</v>
      </c>
      <c r="U44" s="25"/>
      <c r="V44" s="25">
        <v>10865</v>
      </c>
      <c r="W44" s="25"/>
      <c r="X44" s="25">
        <v>7378</v>
      </c>
      <c r="Y44" s="25"/>
      <c r="Z44" s="25">
        <v>10947</v>
      </c>
      <c r="AA44" s="25"/>
      <c r="AB44" s="25"/>
      <c r="AC44" s="25"/>
      <c r="AD44" s="25">
        <f t="shared" si="45"/>
        <v>1769328</v>
      </c>
      <c r="AE44" s="24">
        <f t="shared" si="46"/>
        <v>0.46909644884435353</v>
      </c>
      <c r="AF44" s="24">
        <f t="shared" si="40"/>
        <v>0.33723481457366866</v>
      </c>
      <c r="AG44" s="24">
        <f t="shared" si="47"/>
        <v>0.99819615915302617</v>
      </c>
      <c r="AH44" s="24">
        <f t="shared" si="48"/>
        <v>0.86713091071864568</v>
      </c>
      <c r="AI44" s="24">
        <f t="shared" si="49"/>
        <v>22.196890921298934</v>
      </c>
      <c r="AJ44" s="24">
        <f t="shared" si="50"/>
        <v>-1.0508280913246622</v>
      </c>
      <c r="AK44" s="24">
        <f t="shared" si="51"/>
        <v>5.4534380526015909</v>
      </c>
      <c r="AL44" s="25">
        <v>345363</v>
      </c>
      <c r="AM44" s="25">
        <v>105941</v>
      </c>
      <c r="AN44" s="25">
        <v>105836</v>
      </c>
      <c r="AO44" s="25">
        <v>129699</v>
      </c>
      <c r="AP44" s="25">
        <v>3294</v>
      </c>
      <c r="AQ44" s="25"/>
      <c r="AR44" s="25">
        <f t="shared" si="52"/>
        <v>690133</v>
      </c>
      <c r="AS44" s="25">
        <v>1262411</v>
      </c>
      <c r="AT44" s="25">
        <v>146549</v>
      </c>
      <c r="AU44" s="25">
        <v>74187</v>
      </c>
      <c r="AV44" s="25">
        <v>166324</v>
      </c>
      <c r="AW44" s="25"/>
      <c r="AX44" s="25">
        <v>11284</v>
      </c>
      <c r="AY44" s="25"/>
      <c r="AZ44" s="25">
        <v>5567</v>
      </c>
      <c r="BA44" s="25"/>
      <c r="BB44" s="25">
        <v>12907</v>
      </c>
      <c r="BC44" s="25"/>
      <c r="BD44" s="25"/>
      <c r="BE44" s="25"/>
      <c r="BF44" s="25">
        <f t="shared" si="53"/>
        <v>1679229</v>
      </c>
      <c r="BG44" s="24">
        <f t="shared" si="54"/>
        <v>0.47729930317779323</v>
      </c>
      <c r="BH44" s="24">
        <f t="shared" si="55"/>
        <v>0.4109820637923714</v>
      </c>
      <c r="BI44" s="24">
        <f t="shared" si="56"/>
        <v>0.99772031425613317</v>
      </c>
      <c r="BJ44" s="24">
        <f t="shared" si="57"/>
        <v>0.88323093514940487</v>
      </c>
      <c r="BK44" s="24">
        <f t="shared" si="58"/>
        <v>23.036990196095946</v>
      </c>
      <c r="BL44" s="24">
        <f t="shared" si="59"/>
        <v>-0.96065961489626073</v>
      </c>
      <c r="BM44" s="24">
        <f t="shared" si="60"/>
        <v>5.6779575589083109</v>
      </c>
      <c r="BN44" s="24">
        <f t="shared" si="61"/>
        <v>0.47319787601107338</v>
      </c>
      <c r="BO44" s="24">
        <f t="shared" si="62"/>
        <v>0.37410843918302006</v>
      </c>
      <c r="BP44" s="24">
        <f t="shared" si="63"/>
        <v>0.99795823670457962</v>
      </c>
      <c r="BQ44" s="24">
        <f t="shared" si="64"/>
        <v>0.87518092293402527</v>
      </c>
      <c r="BR44" s="24">
        <f t="shared" si="65"/>
        <v>22.61694055869744</v>
      </c>
      <c r="BS44" s="24">
        <f t="shared" si="66"/>
        <v>0.59403989407886815</v>
      </c>
      <c r="BT44" s="24">
        <f t="shared" si="67"/>
        <v>-1.0057438531104614</v>
      </c>
      <c r="BU44" s="24">
        <f t="shared" si="68"/>
        <v>5.5656978057549509</v>
      </c>
      <c r="BV44" s="65"/>
      <c r="BW44" s="32"/>
      <c r="BX44" s="65">
        <v>-23.467244059515881</v>
      </c>
      <c r="BY44" s="65"/>
      <c r="BZ44" s="65"/>
      <c r="CA44" s="65"/>
      <c r="CB44" s="65"/>
      <c r="CC44" s="65"/>
      <c r="CD44" s="65"/>
      <c r="CE44" s="65">
        <v>-23.467244059515881</v>
      </c>
      <c r="CI44" s="67"/>
    </row>
    <row r="45" spans="1:87">
      <c r="A45" s="63" t="s">
        <v>101</v>
      </c>
      <c r="B45" s="15" t="s">
        <v>42</v>
      </c>
      <c r="C45" s="60">
        <v>34.5</v>
      </c>
      <c r="D45" s="60">
        <v>36</v>
      </c>
      <c r="E45" s="60">
        <v>35.25</v>
      </c>
      <c r="F45" s="60">
        <v>53.5</v>
      </c>
      <c r="G45" s="60">
        <v>52</v>
      </c>
      <c r="H45" s="60">
        <v>52.75</v>
      </c>
      <c r="I45" s="2" t="s">
        <v>132</v>
      </c>
      <c r="J45" s="23">
        <v>589125</v>
      </c>
      <c r="K45" s="23">
        <v>99263</v>
      </c>
      <c r="L45" s="23">
        <v>108293</v>
      </c>
      <c r="M45" s="23">
        <v>103472</v>
      </c>
      <c r="N45" s="25">
        <v>5344</v>
      </c>
      <c r="O45" s="23"/>
      <c r="P45" s="25">
        <f t="shared" si="44"/>
        <v>905497</v>
      </c>
      <c r="Q45" s="25">
        <v>1017368</v>
      </c>
      <c r="R45" s="25">
        <v>158016</v>
      </c>
      <c r="S45" s="25">
        <v>90063</v>
      </c>
      <c r="T45" s="25">
        <v>203120</v>
      </c>
      <c r="U45" s="25"/>
      <c r="V45" s="25">
        <v>21477</v>
      </c>
      <c r="W45" s="25"/>
      <c r="X45" s="25">
        <v>8389</v>
      </c>
      <c r="Y45" s="25"/>
      <c r="Z45" s="25">
        <v>24058</v>
      </c>
      <c r="AA45" s="25"/>
      <c r="AB45" s="25"/>
      <c r="AC45" s="25"/>
      <c r="AD45" s="25">
        <f t="shared" si="45"/>
        <v>1522491</v>
      </c>
      <c r="AE45" s="24">
        <f t="shared" si="46"/>
        <v>0.59017313144052386</v>
      </c>
      <c r="AF45" s="24">
        <f t="shared" si="40"/>
        <v>0.5947470297032954</v>
      </c>
      <c r="AG45" s="24">
        <f t="shared" si="47"/>
        <v>0.99572442374928993</v>
      </c>
      <c r="AH45" s="24">
        <f t="shared" si="48"/>
        <v>0.83116878851829012</v>
      </c>
      <c r="AI45" s="24">
        <f t="shared" si="49"/>
        <v>20.320387384884381</v>
      </c>
      <c r="AJ45" s="24">
        <f t="shared" si="50"/>
        <v>-0.8409634370075858</v>
      </c>
      <c r="AK45" s="24">
        <f t="shared" si="51"/>
        <v>5.9760010418511111</v>
      </c>
      <c r="AL45" s="25">
        <v>525740</v>
      </c>
      <c r="AM45" s="25">
        <v>83913</v>
      </c>
      <c r="AN45" s="25">
        <v>107531</v>
      </c>
      <c r="AO45" s="25">
        <v>105350</v>
      </c>
      <c r="AP45" s="25">
        <v>8986</v>
      </c>
      <c r="AQ45" s="25"/>
      <c r="AR45" s="25">
        <f t="shared" si="52"/>
        <v>831520</v>
      </c>
      <c r="AS45" s="25">
        <v>1050718</v>
      </c>
      <c r="AT45" s="25">
        <v>185200</v>
      </c>
      <c r="AU45" s="25">
        <v>82049</v>
      </c>
      <c r="AV45" s="25">
        <v>263880</v>
      </c>
      <c r="AW45" s="25"/>
      <c r="AX45" s="25">
        <v>21384</v>
      </c>
      <c r="AY45" s="25"/>
      <c r="AZ45" s="25">
        <v>8598</v>
      </c>
      <c r="BA45" s="25"/>
      <c r="BB45" s="25">
        <v>28427</v>
      </c>
      <c r="BC45" s="25"/>
      <c r="BD45" s="25"/>
      <c r="BE45" s="25"/>
      <c r="BF45" s="25">
        <f t="shared" si="53"/>
        <v>1640256</v>
      </c>
      <c r="BG45" s="24">
        <f t="shared" si="54"/>
        <v>1.0806715412738117</v>
      </c>
      <c r="BH45" s="24">
        <f t="shared" si="55"/>
        <v>0.50694525732568574</v>
      </c>
      <c r="BI45" s="24">
        <f t="shared" si="56"/>
        <v>0.99335360437156206</v>
      </c>
      <c r="BJ45" s="24">
        <f t="shared" si="57"/>
        <v>0.80351298821647354</v>
      </c>
      <c r="BK45" s="24">
        <f t="shared" si="58"/>
        <v>18.877307725135591</v>
      </c>
      <c r="BL45" s="24">
        <f t="shared" si="59"/>
        <v>-0.812987414770033</v>
      </c>
      <c r="BM45" s="24">
        <f t="shared" si="60"/>
        <v>6.0456613372226178</v>
      </c>
      <c r="BN45" s="24">
        <f t="shared" si="61"/>
        <v>0.83542233635716778</v>
      </c>
      <c r="BO45" s="24">
        <f t="shared" si="62"/>
        <v>0.55084614351449057</v>
      </c>
      <c r="BP45" s="24">
        <f t="shared" si="63"/>
        <v>0.994539014060426</v>
      </c>
      <c r="BQ45" s="24">
        <f t="shared" si="64"/>
        <v>0.81734088836738183</v>
      </c>
      <c r="BR45" s="24">
        <f t="shared" si="65"/>
        <v>19.598847555009986</v>
      </c>
      <c r="BS45" s="24">
        <f t="shared" si="66"/>
        <v>1.0204114132007449</v>
      </c>
      <c r="BT45" s="24">
        <f t="shared" si="67"/>
        <v>-0.82697542588880935</v>
      </c>
      <c r="BU45" s="24">
        <f t="shared" si="68"/>
        <v>6.010831189536864</v>
      </c>
      <c r="BV45" s="65"/>
      <c r="BW45" s="32"/>
      <c r="BX45" s="65">
        <v>-24.244503664223853</v>
      </c>
      <c r="BY45" s="65">
        <v>-24.000222074172779</v>
      </c>
      <c r="BZ45" s="65"/>
      <c r="CA45" s="65"/>
      <c r="CB45" s="65"/>
      <c r="CC45" s="65"/>
      <c r="CD45" s="65"/>
      <c r="CE45" s="65">
        <v>-24.122362869198316</v>
      </c>
      <c r="CI45" s="67"/>
    </row>
    <row r="46" spans="1:87">
      <c r="A46" s="63" t="s">
        <v>101</v>
      </c>
      <c r="B46" s="15" t="s">
        <v>43</v>
      </c>
      <c r="C46" s="60">
        <v>36</v>
      </c>
      <c r="D46" s="60">
        <v>37.5</v>
      </c>
      <c r="E46" s="60">
        <v>36.75</v>
      </c>
      <c r="F46" s="60">
        <v>52</v>
      </c>
      <c r="G46" s="60">
        <v>50.5</v>
      </c>
      <c r="H46" s="60">
        <v>51.25</v>
      </c>
      <c r="I46" s="2" t="s">
        <v>132</v>
      </c>
      <c r="J46" s="23">
        <v>74096</v>
      </c>
      <c r="K46" s="23">
        <v>54169</v>
      </c>
      <c r="L46" s="23">
        <v>11428</v>
      </c>
      <c r="M46" s="23">
        <v>25839</v>
      </c>
      <c r="N46" s="25"/>
      <c r="O46" s="23"/>
      <c r="P46" s="25">
        <f t="shared" si="44"/>
        <v>165532</v>
      </c>
      <c r="Q46" s="25">
        <v>787456</v>
      </c>
      <c r="R46" s="25">
        <v>100856</v>
      </c>
      <c r="S46" s="25">
        <v>52470</v>
      </c>
      <c r="T46" s="25">
        <v>186084</v>
      </c>
      <c r="U46" s="25"/>
      <c r="V46" s="25">
        <v>12063</v>
      </c>
      <c r="W46" s="25"/>
      <c r="X46" s="25"/>
      <c r="Y46" s="25"/>
      <c r="Z46" s="25">
        <v>22490</v>
      </c>
      <c r="AA46" s="25"/>
      <c r="AB46" s="25"/>
      <c r="AC46" s="25"/>
      <c r="AD46" s="25">
        <f t="shared" si="45"/>
        <v>1161419</v>
      </c>
      <c r="AE46" s="24">
        <f t="shared" si="46"/>
        <v>0</v>
      </c>
      <c r="AF46" s="24">
        <f t="shared" si="40"/>
        <v>0.14252565181041468</v>
      </c>
      <c r="AG46" s="24">
        <f t="shared" si="47"/>
        <v>1</v>
      </c>
      <c r="AH46" s="24">
        <f t="shared" si="48"/>
        <v>0.81002807772216578</v>
      </c>
      <c r="AI46" s="24">
        <f t="shared" si="49"/>
        <v>19.217265095542611</v>
      </c>
      <c r="AJ46" s="24">
        <f t="shared" si="50"/>
        <v>-0.9455053959647961</v>
      </c>
      <c r="AK46" s="24">
        <f t="shared" si="51"/>
        <v>5.715691564047658</v>
      </c>
      <c r="AL46" s="25">
        <v>348689</v>
      </c>
      <c r="AM46" s="25">
        <v>54897</v>
      </c>
      <c r="AN46" s="25">
        <v>67216</v>
      </c>
      <c r="AO46" s="25">
        <v>50378</v>
      </c>
      <c r="AP46" s="25">
        <v>2983</v>
      </c>
      <c r="AQ46" s="25"/>
      <c r="AR46" s="25">
        <f t="shared" si="52"/>
        <v>524163</v>
      </c>
      <c r="AS46" s="25">
        <v>719388</v>
      </c>
      <c r="AT46" s="25">
        <v>97439</v>
      </c>
      <c r="AU46" s="25">
        <v>46618</v>
      </c>
      <c r="AV46" s="25">
        <v>161633</v>
      </c>
      <c r="AW46" s="25"/>
      <c r="AX46" s="25">
        <v>8545</v>
      </c>
      <c r="AY46" s="25"/>
      <c r="AZ46" s="25">
        <v>6373</v>
      </c>
      <c r="BA46" s="25"/>
      <c r="BB46" s="25">
        <v>12397</v>
      </c>
      <c r="BC46" s="25"/>
      <c r="BD46" s="25"/>
      <c r="BE46" s="25"/>
      <c r="BF46" s="25">
        <f t="shared" si="53"/>
        <v>1052393</v>
      </c>
      <c r="BG46" s="24">
        <f t="shared" si="54"/>
        <v>0.56909778065220173</v>
      </c>
      <c r="BH46" s="24">
        <f t="shared" si="55"/>
        <v>0.49806773705260299</v>
      </c>
      <c r="BI46" s="24">
        <f t="shared" si="56"/>
        <v>0.99667224824604173</v>
      </c>
      <c r="BJ46" s="24">
        <f t="shared" si="57"/>
        <v>0.82045870696593381</v>
      </c>
      <c r="BK46" s="24">
        <f t="shared" si="58"/>
        <v>19.761535329482424</v>
      </c>
      <c r="BL46" s="24">
        <f t="shared" si="59"/>
        <v>-0.92581439167164614</v>
      </c>
      <c r="BM46" s="24">
        <f t="shared" si="60"/>
        <v>5.7647221647376012</v>
      </c>
      <c r="BN46" s="24">
        <f t="shared" si="61"/>
        <v>0.28454889032610087</v>
      </c>
      <c r="BO46" s="24">
        <f t="shared" si="62"/>
        <v>0.32029669443150882</v>
      </c>
      <c r="BP46" s="24">
        <f t="shared" si="63"/>
        <v>0.99833612412302086</v>
      </c>
      <c r="BQ46" s="24">
        <f t="shared" si="64"/>
        <v>0.81524339234404986</v>
      </c>
      <c r="BR46" s="24">
        <f t="shared" si="65"/>
        <v>19.489400212512518</v>
      </c>
      <c r="BS46" s="24">
        <f t="shared" si="66"/>
        <v>0.38485717321683</v>
      </c>
      <c r="BT46" s="24">
        <f t="shared" si="67"/>
        <v>-0.93565989381822112</v>
      </c>
      <c r="BU46" s="24">
        <f t="shared" si="68"/>
        <v>5.7402068643926292</v>
      </c>
      <c r="BV46" s="65"/>
      <c r="BW46" s="32"/>
      <c r="BX46" s="65">
        <v>-24.222296246946485</v>
      </c>
      <c r="BY46" s="65">
        <v>-24.177881412391745</v>
      </c>
      <c r="BZ46" s="65"/>
      <c r="CA46" s="65"/>
      <c r="CB46" s="65"/>
      <c r="CC46" s="65"/>
      <c r="CD46" s="65"/>
      <c r="CE46" s="65">
        <v>-24.200088829669113</v>
      </c>
      <c r="CI46" s="67"/>
    </row>
    <row r="47" spans="1:87">
      <c r="A47" s="63" t="s">
        <v>101</v>
      </c>
      <c r="B47" s="15" t="s">
        <v>44</v>
      </c>
      <c r="C47" s="60">
        <v>37.5</v>
      </c>
      <c r="D47" s="60">
        <v>39</v>
      </c>
      <c r="E47" s="60">
        <v>38.25</v>
      </c>
      <c r="F47" s="60">
        <v>50.5</v>
      </c>
      <c r="G47" s="60">
        <v>49</v>
      </c>
      <c r="H47" s="60">
        <v>49.75</v>
      </c>
      <c r="I47" s="2" t="s">
        <v>132</v>
      </c>
      <c r="J47" s="23">
        <v>583041</v>
      </c>
      <c r="K47" s="23">
        <v>101162</v>
      </c>
      <c r="L47" s="23">
        <v>126115</v>
      </c>
      <c r="M47" s="23">
        <v>123700</v>
      </c>
      <c r="N47" s="25">
        <v>16913</v>
      </c>
      <c r="O47" s="23"/>
      <c r="P47" s="25">
        <f>SUM(J47:O47)</f>
        <v>950931</v>
      </c>
      <c r="Q47" s="25">
        <v>1353485</v>
      </c>
      <c r="R47" s="25">
        <v>218361</v>
      </c>
      <c r="S47" s="25">
        <v>88522</v>
      </c>
      <c r="T47" s="25">
        <v>287102</v>
      </c>
      <c r="U47" s="25"/>
      <c r="V47" s="25">
        <v>21232</v>
      </c>
      <c r="W47" s="25"/>
      <c r="X47" s="25">
        <v>10887</v>
      </c>
      <c r="Y47" s="25"/>
      <c r="Z47" s="25">
        <v>21693</v>
      </c>
      <c r="AA47" s="25"/>
      <c r="AB47" s="25"/>
      <c r="AC47" s="25"/>
      <c r="AD47" s="25">
        <f t="shared" si="45"/>
        <v>2001282</v>
      </c>
      <c r="AE47" s="24">
        <f t="shared" si="46"/>
        <v>1.7785727881413058</v>
      </c>
      <c r="AF47" s="24">
        <f t="shared" si="40"/>
        <v>0.47516092184909475</v>
      </c>
      <c r="AG47" s="24">
        <f t="shared" si="47"/>
        <v>0.98992789989000674</v>
      </c>
      <c r="AH47" s="24">
        <f t="shared" si="48"/>
        <v>0.82965219294432269</v>
      </c>
      <c r="AI47" s="24">
        <f t="shared" si="49"/>
        <v>20.241251427834758</v>
      </c>
      <c r="AJ47" s="24">
        <f t="shared" si="50"/>
        <v>-0.84123005416150687</v>
      </c>
      <c r="AK47" s="24">
        <f t="shared" si="51"/>
        <v>5.975337165137848</v>
      </c>
      <c r="AL47" s="25">
        <v>618009</v>
      </c>
      <c r="AM47" s="25">
        <v>118406</v>
      </c>
      <c r="AN47" s="25">
        <v>119932</v>
      </c>
      <c r="AO47" s="25">
        <v>131180</v>
      </c>
      <c r="AP47" s="25">
        <v>13744</v>
      </c>
      <c r="AQ47" s="25"/>
      <c r="AR47" s="25">
        <f t="shared" si="52"/>
        <v>1001271</v>
      </c>
      <c r="AS47" s="25">
        <v>1191823</v>
      </c>
      <c r="AT47" s="25">
        <v>163360</v>
      </c>
      <c r="AU47" s="25">
        <v>109717</v>
      </c>
      <c r="AV47" s="25">
        <v>266550</v>
      </c>
      <c r="AW47" s="25"/>
      <c r="AX47" s="25">
        <v>17651</v>
      </c>
      <c r="AY47" s="25"/>
      <c r="AZ47" s="25">
        <v>11839</v>
      </c>
      <c r="BA47" s="25"/>
      <c r="BB47" s="25">
        <v>16169</v>
      </c>
      <c r="BC47" s="25"/>
      <c r="BD47" s="25"/>
      <c r="BE47" s="25"/>
      <c r="BF47" s="25">
        <f t="shared" si="53"/>
        <v>1777109</v>
      </c>
      <c r="BG47" s="24">
        <f t="shared" si="54"/>
        <v>1.3726553550437395</v>
      </c>
      <c r="BH47" s="24">
        <f t="shared" si="55"/>
        <v>0.563426891653804</v>
      </c>
      <c r="BI47" s="24">
        <f t="shared" si="56"/>
        <v>0.99076521582545285</v>
      </c>
      <c r="BJ47" s="24">
        <f t="shared" si="57"/>
        <v>0.82431634750597738</v>
      </c>
      <c r="BK47" s="24">
        <f t="shared" si="58"/>
        <v>19.962827012861897</v>
      </c>
      <c r="BL47" s="24">
        <f t="shared" si="59"/>
        <v>-0.91095217960189168</v>
      </c>
      <c r="BM47" s="24">
        <f t="shared" si="60"/>
        <v>5.8017290727912894</v>
      </c>
      <c r="BN47" s="24">
        <f t="shared" si="61"/>
        <v>1.5756140715925226</v>
      </c>
      <c r="BO47" s="24">
        <f t="shared" si="62"/>
        <v>0.51929390675144937</v>
      </c>
      <c r="BP47" s="24">
        <f t="shared" si="63"/>
        <v>0.99034655785772974</v>
      </c>
      <c r="BQ47" s="24">
        <f t="shared" si="64"/>
        <v>0.82698427022514998</v>
      </c>
      <c r="BR47" s="24">
        <f t="shared" si="65"/>
        <v>20.102039220348328</v>
      </c>
      <c r="BS47" s="24">
        <f t="shared" si="66"/>
        <v>0.19687579187520715</v>
      </c>
      <c r="BT47" s="24">
        <f t="shared" si="67"/>
        <v>-0.87609111688169927</v>
      </c>
      <c r="BU47" s="24">
        <f t="shared" si="68"/>
        <v>5.8885331189645687</v>
      </c>
      <c r="BV47" s="65"/>
      <c r="BW47" s="32"/>
      <c r="BX47" s="65">
        <v>-24.433266711081501</v>
      </c>
      <c r="BY47" s="65">
        <v>-24.566511214745727</v>
      </c>
      <c r="BZ47" s="65"/>
      <c r="CA47" s="65"/>
      <c r="CB47" s="65"/>
      <c r="CC47" s="65"/>
      <c r="CD47" s="65"/>
      <c r="CE47" s="65">
        <v>-24.499888962913616</v>
      </c>
      <c r="CI47" s="67"/>
    </row>
    <row r="48" spans="1:87">
      <c r="A48" s="63" t="s">
        <v>101</v>
      </c>
      <c r="B48" s="15" t="s">
        <v>45</v>
      </c>
      <c r="C48" s="60">
        <v>39</v>
      </c>
      <c r="D48" s="60">
        <v>40.5</v>
      </c>
      <c r="E48" s="60">
        <v>39.75</v>
      </c>
      <c r="F48" s="60">
        <v>49</v>
      </c>
      <c r="G48" s="60">
        <v>47.5</v>
      </c>
      <c r="H48" s="60">
        <v>48.25</v>
      </c>
      <c r="I48" s="2" t="s">
        <v>132</v>
      </c>
      <c r="J48" s="23">
        <v>75166</v>
      </c>
      <c r="K48" s="23">
        <v>25167</v>
      </c>
      <c r="L48" s="23">
        <v>19492</v>
      </c>
      <c r="M48" s="23">
        <v>16822</v>
      </c>
      <c r="N48" s="25"/>
      <c r="O48" s="23"/>
      <c r="P48" s="25">
        <f t="shared" si="44"/>
        <v>136647</v>
      </c>
      <c r="Q48" s="25">
        <v>2401998</v>
      </c>
      <c r="R48" s="25">
        <v>240072</v>
      </c>
      <c r="S48" s="25">
        <v>165965</v>
      </c>
      <c r="T48" s="25">
        <v>241069</v>
      </c>
      <c r="U48" s="25"/>
      <c r="V48" s="25">
        <v>26367</v>
      </c>
      <c r="W48" s="25"/>
      <c r="X48" s="25">
        <v>16370</v>
      </c>
      <c r="Y48" s="25"/>
      <c r="Z48" s="25">
        <v>31652</v>
      </c>
      <c r="AA48" s="25"/>
      <c r="AB48" s="25"/>
      <c r="AC48" s="25"/>
      <c r="AD48" s="25">
        <f>SUM(Q48:AC48)</f>
        <v>3123493</v>
      </c>
      <c r="AE48" s="24">
        <f t="shared" si="46"/>
        <v>0</v>
      </c>
      <c r="AF48" s="24">
        <f t="shared" si="40"/>
        <v>4.3748137101635894E-2</v>
      </c>
      <c r="AG48" s="24">
        <f t="shared" si="47"/>
        <v>1</v>
      </c>
      <c r="AH48" s="24">
        <f t="shared" si="48"/>
        <v>0.89900473604390985</v>
      </c>
      <c r="AI48" s="24">
        <f t="shared" si="49"/>
        <v>23.860067126771217</v>
      </c>
      <c r="AJ48" s="24">
        <f t="shared" si="50"/>
        <v>-1.0016803677542012</v>
      </c>
      <c r="AK48" s="24">
        <f t="shared" si="51"/>
        <v>5.5758158842920391</v>
      </c>
      <c r="AL48" s="25">
        <v>102416</v>
      </c>
      <c r="AM48" s="25">
        <v>15303</v>
      </c>
      <c r="AN48" s="25">
        <v>20844</v>
      </c>
      <c r="AO48" s="25">
        <v>19894</v>
      </c>
      <c r="AP48" s="25">
        <v>2035</v>
      </c>
      <c r="AQ48" s="25"/>
      <c r="AR48" s="25">
        <f t="shared" si="52"/>
        <v>160492</v>
      </c>
      <c r="AS48" s="25">
        <v>2168361</v>
      </c>
      <c r="AT48" s="25">
        <v>235128</v>
      </c>
      <c r="AU48" s="25">
        <v>152272</v>
      </c>
      <c r="AV48" s="25">
        <v>263424</v>
      </c>
      <c r="AW48" s="25"/>
      <c r="AX48" s="25">
        <v>21322</v>
      </c>
      <c r="AY48" s="25"/>
      <c r="AZ48" s="25">
        <v>9824</v>
      </c>
      <c r="BA48" s="25"/>
      <c r="BB48" s="25">
        <v>23648</v>
      </c>
      <c r="BC48" s="25"/>
      <c r="BD48" s="25"/>
      <c r="BE48" s="25"/>
      <c r="BF48" s="25">
        <f t="shared" si="53"/>
        <v>2873979</v>
      </c>
      <c r="BG48" s="24">
        <f t="shared" si="54"/>
        <v>1.267975973880318</v>
      </c>
      <c r="BH48" s="24">
        <f t="shared" si="55"/>
        <v>5.5843135944973851E-2</v>
      </c>
      <c r="BI48" s="24">
        <f t="shared" si="56"/>
        <v>0.99917191190282029</v>
      </c>
      <c r="BJ48" s="24">
        <f t="shared" si="57"/>
        <v>0.88927615685431238</v>
      </c>
      <c r="BK48" s="24">
        <f t="shared" si="58"/>
        <v>23.352429864658017</v>
      </c>
      <c r="BL48" s="24">
        <f t="shared" si="59"/>
        <v>-0.98112538488166356</v>
      </c>
      <c r="BM48" s="24">
        <f t="shared" si="60"/>
        <v>5.6269977916446576</v>
      </c>
      <c r="BN48" s="24">
        <f t="shared" si="61"/>
        <v>0.63398798694015901</v>
      </c>
      <c r="BO48" s="24">
        <f t="shared" si="62"/>
        <v>4.9795636523304876E-2</v>
      </c>
      <c r="BP48" s="24">
        <f t="shared" si="63"/>
        <v>0.9995859559514102</v>
      </c>
      <c r="BQ48" s="24">
        <f t="shared" si="64"/>
        <v>0.89414044644911117</v>
      </c>
      <c r="BR48" s="24">
        <f t="shared" si="65"/>
        <v>23.606248495714617</v>
      </c>
      <c r="BS48" s="24">
        <f t="shared" si="66"/>
        <v>0.3589537504232162</v>
      </c>
      <c r="BT48" s="24">
        <f t="shared" si="67"/>
        <v>-0.99140287631793234</v>
      </c>
      <c r="BU48" s="24">
        <f t="shared" si="68"/>
        <v>5.6014068379683479</v>
      </c>
      <c r="BV48" s="65"/>
      <c r="BW48" s="32"/>
      <c r="BX48" s="65">
        <v>-22.8454363757495</v>
      </c>
      <c r="BY48" s="65">
        <v>-23.200755052187432</v>
      </c>
      <c r="BZ48" s="65"/>
      <c r="CA48" s="65"/>
      <c r="CB48" s="65"/>
      <c r="CC48" s="65"/>
      <c r="CD48" s="65"/>
      <c r="CE48" s="65">
        <v>-23.023095713968466</v>
      </c>
      <c r="CI48" s="67"/>
    </row>
    <row r="49" spans="1:87">
      <c r="A49" s="63" t="s">
        <v>101</v>
      </c>
      <c r="B49" s="15" t="s">
        <v>46</v>
      </c>
      <c r="C49" s="60">
        <v>40.5</v>
      </c>
      <c r="D49" s="60">
        <v>41.5</v>
      </c>
      <c r="E49" s="60">
        <v>41</v>
      </c>
      <c r="F49" s="60">
        <v>47.5</v>
      </c>
      <c r="G49" s="60">
        <v>46.5</v>
      </c>
      <c r="H49" s="60">
        <v>47</v>
      </c>
      <c r="I49" s="2" t="s">
        <v>132</v>
      </c>
      <c r="J49" s="23">
        <v>341231</v>
      </c>
      <c r="K49" s="23">
        <v>78772</v>
      </c>
      <c r="L49" s="23">
        <v>94969</v>
      </c>
      <c r="M49" s="23">
        <v>84209</v>
      </c>
      <c r="N49" s="25">
        <v>4823</v>
      </c>
      <c r="O49" s="23"/>
      <c r="P49" s="25">
        <f t="shared" si="44"/>
        <v>604004</v>
      </c>
      <c r="Q49" s="25">
        <v>5049317</v>
      </c>
      <c r="R49" s="25">
        <v>444589</v>
      </c>
      <c r="S49" s="25">
        <v>308470</v>
      </c>
      <c r="T49" s="25">
        <v>611178</v>
      </c>
      <c r="U49" s="25"/>
      <c r="V49" s="25">
        <v>29083</v>
      </c>
      <c r="W49" s="25"/>
      <c r="X49" s="25">
        <v>20400</v>
      </c>
      <c r="Y49" s="25"/>
      <c r="Z49" s="25">
        <v>30129</v>
      </c>
      <c r="AA49" s="25"/>
      <c r="AB49" s="25"/>
      <c r="AC49" s="25"/>
      <c r="AD49" s="25">
        <f t="shared" si="45"/>
        <v>6493166</v>
      </c>
      <c r="AE49" s="24">
        <f t="shared" si="46"/>
        <v>0.79850464566459822</v>
      </c>
      <c r="AF49" s="24">
        <f t="shared" si="40"/>
        <v>9.3021493675042338E-2</v>
      </c>
      <c r="AG49" s="24">
        <f t="shared" si="47"/>
        <v>0.99915318323566171</v>
      </c>
      <c r="AH49" s="24">
        <f t="shared" si="48"/>
        <v>0.8936127614787609</v>
      </c>
      <c r="AI49" s="24">
        <f t="shared" si="49"/>
        <v>23.578713893961744</v>
      </c>
      <c r="AJ49" s="24">
        <f t="shared" si="50"/>
        <v>-1.079682177961915</v>
      </c>
      <c r="AK49" s="24">
        <f t="shared" si="51"/>
        <v>5.381591376874832</v>
      </c>
      <c r="AL49" s="25">
        <v>704320</v>
      </c>
      <c r="AM49" s="25">
        <v>53579</v>
      </c>
      <c r="AN49" s="25">
        <v>76579</v>
      </c>
      <c r="AO49" s="25">
        <v>106605</v>
      </c>
      <c r="AP49" s="25">
        <v>8123</v>
      </c>
      <c r="AQ49" s="25"/>
      <c r="AR49" s="25">
        <f t="shared" si="52"/>
        <v>949206</v>
      </c>
      <c r="AS49" s="25">
        <v>4882594</v>
      </c>
      <c r="AT49" s="25">
        <v>714247</v>
      </c>
      <c r="AU49" s="25">
        <v>324377</v>
      </c>
      <c r="AV49" s="25">
        <v>714398</v>
      </c>
      <c r="AW49" s="25"/>
      <c r="AX49" s="25">
        <v>36612</v>
      </c>
      <c r="AY49" s="25"/>
      <c r="AZ49" s="25">
        <v>20977</v>
      </c>
      <c r="BA49" s="25"/>
      <c r="BB49" s="25">
        <v>38857</v>
      </c>
      <c r="BC49" s="25"/>
      <c r="BD49" s="25"/>
      <c r="BE49" s="25"/>
      <c r="BF49" s="25">
        <f t="shared" si="53"/>
        <v>6732062</v>
      </c>
      <c r="BG49" s="24">
        <f t="shared" si="54"/>
        <v>0.85576787335941829</v>
      </c>
      <c r="BH49" s="24">
        <f t="shared" si="55"/>
        <v>0.14099781018059548</v>
      </c>
      <c r="BI49" s="24">
        <f t="shared" si="56"/>
        <v>0.99856076536169913</v>
      </c>
      <c r="BJ49" s="24">
        <f t="shared" si="57"/>
        <v>0.87955488229312206</v>
      </c>
      <c r="BK49" s="24">
        <f t="shared" si="58"/>
        <v>22.845173758055108</v>
      </c>
      <c r="BL49" s="24">
        <f t="shared" si="59"/>
        <v>-0.87540095793711481</v>
      </c>
      <c r="BM49" s="24">
        <f t="shared" si="60"/>
        <v>5.8902516147365844</v>
      </c>
      <c r="BN49" s="24">
        <f t="shared" si="61"/>
        <v>0.8271362595120082</v>
      </c>
      <c r="BO49" s="24">
        <f t="shared" si="62"/>
        <v>0.11700965192781891</v>
      </c>
      <c r="BP49" s="24">
        <f t="shared" si="63"/>
        <v>0.99885697429868037</v>
      </c>
      <c r="BQ49" s="24">
        <f t="shared" si="64"/>
        <v>0.88658382188594143</v>
      </c>
      <c r="BR49" s="24">
        <f t="shared" si="65"/>
        <v>23.211943826008426</v>
      </c>
      <c r="BS49" s="24">
        <f t="shared" si="66"/>
        <v>0.51869120437208449</v>
      </c>
      <c r="BT49" s="24">
        <f t="shared" si="67"/>
        <v>-0.97754156794951497</v>
      </c>
      <c r="BU49" s="24">
        <f t="shared" si="68"/>
        <v>5.6359214958057082</v>
      </c>
      <c r="BV49" s="65"/>
      <c r="BW49" s="32"/>
      <c r="BX49" s="65">
        <v>-24.144570286475687</v>
      </c>
      <c r="BY49" s="65">
        <v>-23.722629358205644</v>
      </c>
      <c r="BZ49" s="65"/>
      <c r="CA49" s="65"/>
      <c r="CB49" s="65"/>
      <c r="CC49" s="65"/>
      <c r="CD49" s="65"/>
      <c r="CE49" s="65">
        <v>-23.933599822340668</v>
      </c>
      <c r="CI49" s="67"/>
    </row>
    <row r="50" spans="1:87">
      <c r="A50" s="63" t="s">
        <v>101</v>
      </c>
      <c r="B50" s="15" t="s">
        <v>47</v>
      </c>
      <c r="C50" s="60">
        <v>41.5</v>
      </c>
      <c r="D50" s="60">
        <v>43.5</v>
      </c>
      <c r="E50" s="60">
        <v>42.5</v>
      </c>
      <c r="F50" s="60">
        <v>46.5</v>
      </c>
      <c r="G50" s="60">
        <v>44.5</v>
      </c>
      <c r="H50" s="60">
        <v>45.5</v>
      </c>
      <c r="I50" s="2" t="s">
        <v>132</v>
      </c>
      <c r="J50" s="23">
        <v>55389</v>
      </c>
      <c r="K50" s="23">
        <v>10289</v>
      </c>
      <c r="L50" s="23">
        <v>11284</v>
      </c>
      <c r="M50" s="23">
        <v>13246</v>
      </c>
      <c r="N50" s="25"/>
      <c r="O50" s="23"/>
      <c r="P50" s="25">
        <f t="shared" si="44"/>
        <v>90208</v>
      </c>
      <c r="Q50" s="25">
        <v>533866</v>
      </c>
      <c r="R50" s="25">
        <v>52579</v>
      </c>
      <c r="S50" s="25">
        <v>61373</v>
      </c>
      <c r="T50" s="25">
        <v>54109</v>
      </c>
      <c r="U50" s="25"/>
      <c r="V50" s="25"/>
      <c r="W50" s="25"/>
      <c r="X50" s="25"/>
      <c r="Y50" s="25"/>
      <c r="Z50" s="25">
        <v>2195</v>
      </c>
      <c r="AA50" s="25"/>
      <c r="AB50" s="25"/>
      <c r="AC50" s="25"/>
      <c r="AD50" s="25">
        <f t="shared" si="45"/>
        <v>704122</v>
      </c>
      <c r="AE50" s="24">
        <f t="shared" si="46"/>
        <v>0</v>
      </c>
      <c r="AF50" s="24">
        <f t="shared" si="40"/>
        <v>0.12811416203442016</v>
      </c>
      <c r="AG50" s="24">
        <f t="shared" si="47"/>
        <v>1</v>
      </c>
      <c r="AH50" s="24">
        <f t="shared" si="48"/>
        <v>0.92003658456915138</v>
      </c>
      <c r="AI50" s="24">
        <f t="shared" si="49"/>
        <v>24.957508982818322</v>
      </c>
      <c r="AJ50" s="24">
        <f t="shared" si="50"/>
        <v>-1.0501648073136107</v>
      </c>
      <c r="AK50" s="24">
        <f t="shared" si="51"/>
        <v>5.4550896297891089</v>
      </c>
      <c r="AL50" s="25">
        <v>157359</v>
      </c>
      <c r="AM50" s="25">
        <v>36865</v>
      </c>
      <c r="AN50" s="25">
        <v>43419</v>
      </c>
      <c r="AO50" s="25">
        <v>51357</v>
      </c>
      <c r="AP50" s="25">
        <v>3595</v>
      </c>
      <c r="AQ50" s="25"/>
      <c r="AR50" s="25">
        <f t="shared" si="52"/>
        <v>292595</v>
      </c>
      <c r="AS50" s="25">
        <v>871121</v>
      </c>
      <c r="AT50" s="25">
        <v>83499</v>
      </c>
      <c r="AU50" s="25">
        <v>57089</v>
      </c>
      <c r="AV50" s="25">
        <v>104884</v>
      </c>
      <c r="AW50" s="25"/>
      <c r="AX50" s="25">
        <v>6177</v>
      </c>
      <c r="AY50" s="25"/>
      <c r="AZ50" s="25">
        <v>3343</v>
      </c>
      <c r="BA50" s="25"/>
      <c r="BB50" s="25">
        <v>7149</v>
      </c>
      <c r="BC50" s="25"/>
      <c r="BD50" s="25"/>
      <c r="BE50" s="25"/>
      <c r="BF50" s="25">
        <f t="shared" si="53"/>
        <v>1133262</v>
      </c>
      <c r="BG50" s="24">
        <f t="shared" si="54"/>
        <v>1.2286607768417095</v>
      </c>
      <c r="BH50" s="24">
        <f t="shared" si="55"/>
        <v>0.25818830949948024</v>
      </c>
      <c r="BI50" s="24">
        <f t="shared" si="56"/>
        <v>0.99635672293561994</v>
      </c>
      <c r="BJ50" s="24">
        <f t="shared" si="57"/>
        <v>0.89274060190847304</v>
      </c>
      <c r="BK50" s="24">
        <f t="shared" si="58"/>
        <v>23.533204607584121</v>
      </c>
      <c r="BL50" s="24">
        <f t="shared" si="59"/>
        <v>-1.0399453221955184</v>
      </c>
      <c r="BM50" s="24">
        <f t="shared" si="60"/>
        <v>5.4805361477331598</v>
      </c>
      <c r="BN50" s="24">
        <f t="shared" si="61"/>
        <v>0.61433038842085474</v>
      </c>
      <c r="BO50" s="24">
        <f t="shared" si="62"/>
        <v>0.1931512357669502</v>
      </c>
      <c r="BP50" s="24">
        <f t="shared" si="63"/>
        <v>0.99817836146780992</v>
      </c>
      <c r="BQ50" s="24">
        <f t="shared" si="64"/>
        <v>0.90638859323881227</v>
      </c>
      <c r="BR50" s="24">
        <f t="shared" si="65"/>
        <v>24.245356795201221</v>
      </c>
      <c r="BS50" s="24">
        <f t="shared" si="66"/>
        <v>1.0071352822017721</v>
      </c>
      <c r="BT50" s="24">
        <f t="shared" si="67"/>
        <v>-1.0450550647545644</v>
      </c>
      <c r="BU50" s="24">
        <f t="shared" si="68"/>
        <v>5.4678128887611344</v>
      </c>
      <c r="BV50" s="65"/>
      <c r="BW50" s="32"/>
      <c r="BX50" s="65">
        <v>-22.945369753497669</v>
      </c>
      <c r="BY50" s="65">
        <v>-22.778814123917392</v>
      </c>
      <c r="BZ50" s="65"/>
      <c r="CA50" s="65"/>
      <c r="CB50" s="65"/>
      <c r="CC50" s="65"/>
      <c r="CD50" s="65"/>
      <c r="CE50" s="65">
        <v>-22.862091938707529</v>
      </c>
      <c r="CI50" s="67"/>
    </row>
    <row r="51" spans="1:87">
      <c r="A51" s="63" t="s">
        <v>101</v>
      </c>
      <c r="B51" s="15" t="s">
        <v>48</v>
      </c>
      <c r="C51" s="60">
        <v>43.5</v>
      </c>
      <c r="D51" s="60">
        <v>44.5</v>
      </c>
      <c r="E51" s="60">
        <v>44</v>
      </c>
      <c r="F51" s="60">
        <v>44.5</v>
      </c>
      <c r="G51" s="60">
        <v>43.5</v>
      </c>
      <c r="H51" s="60">
        <v>44</v>
      </c>
      <c r="I51" s="2" t="s">
        <v>132</v>
      </c>
      <c r="J51" s="23">
        <v>1059931</v>
      </c>
      <c r="K51" s="23">
        <v>300763</v>
      </c>
      <c r="L51" s="23">
        <v>328905</v>
      </c>
      <c r="M51" s="23">
        <v>314588</v>
      </c>
      <c r="N51" s="25">
        <v>11117</v>
      </c>
      <c r="O51" s="23"/>
      <c r="P51" s="25">
        <f t="shared" si="44"/>
        <v>2015304</v>
      </c>
      <c r="Q51" s="25">
        <v>3857399</v>
      </c>
      <c r="R51" s="25">
        <v>357551</v>
      </c>
      <c r="S51" s="25">
        <v>218052</v>
      </c>
      <c r="T51" s="25">
        <v>716898</v>
      </c>
      <c r="U51" s="25"/>
      <c r="V51" s="25">
        <v>35296</v>
      </c>
      <c r="W51" s="25"/>
      <c r="X51" s="25">
        <v>19318</v>
      </c>
      <c r="Y51" s="25"/>
      <c r="Z51" s="25">
        <v>73637</v>
      </c>
      <c r="AA51" s="25"/>
      <c r="AB51" s="25"/>
      <c r="AC51" s="25"/>
      <c r="AD51" s="25">
        <f t="shared" si="45"/>
        <v>5278151</v>
      </c>
      <c r="AE51" s="24">
        <f t="shared" si="46"/>
        <v>0.5516289353864231</v>
      </c>
      <c r="AF51" s="24">
        <f t="shared" si="40"/>
        <v>0.3818200729763131</v>
      </c>
      <c r="AG51" s="24">
        <f t="shared" si="47"/>
        <v>0.99761389175606796</v>
      </c>
      <c r="AH51" s="24">
        <f t="shared" si="48"/>
        <v>0.83987782842893277</v>
      </c>
      <c r="AI51" s="24">
        <f t="shared" si="49"/>
        <v>20.774825087421714</v>
      </c>
      <c r="AJ51" s="24">
        <f t="shared" si="50"/>
        <v>-1.0730365115289853</v>
      </c>
      <c r="AK51" s="24">
        <f t="shared" si="51"/>
        <v>5.3981390862928267</v>
      </c>
      <c r="AL51" s="25">
        <v>1486016</v>
      </c>
      <c r="AM51" s="25">
        <v>407471</v>
      </c>
      <c r="AN51" s="25">
        <v>339943</v>
      </c>
      <c r="AO51" s="25">
        <v>442147</v>
      </c>
      <c r="AP51" s="25">
        <v>19583</v>
      </c>
      <c r="AQ51" s="25"/>
      <c r="AR51" s="25">
        <f t="shared" si="52"/>
        <v>2695160</v>
      </c>
      <c r="AS51" s="25">
        <v>5712043</v>
      </c>
      <c r="AT51" s="25">
        <v>461498</v>
      </c>
      <c r="AU51" s="25">
        <v>323564</v>
      </c>
      <c r="AV51" s="25">
        <v>1083994</v>
      </c>
      <c r="AW51" s="25"/>
      <c r="AX51" s="25">
        <v>53910</v>
      </c>
      <c r="AY51" s="25"/>
      <c r="AZ51" s="25">
        <v>26005</v>
      </c>
      <c r="BA51" s="25"/>
      <c r="BB51" s="25">
        <v>92251</v>
      </c>
      <c r="BC51" s="25"/>
      <c r="BD51" s="25"/>
      <c r="BE51" s="25"/>
      <c r="BF51" s="25">
        <f t="shared" si="53"/>
        <v>7753265</v>
      </c>
      <c r="BG51" s="24">
        <f t="shared" si="54"/>
        <v>0.72659879190845822</v>
      </c>
      <c r="BH51" s="24">
        <f t="shared" si="55"/>
        <v>0.34761613333221553</v>
      </c>
      <c r="BI51" s="24">
        <f t="shared" si="56"/>
        <v>0.99716511787785267</v>
      </c>
      <c r="BJ51" s="24">
        <f t="shared" si="57"/>
        <v>0.83798309486390576</v>
      </c>
      <c r="BK51" s="24">
        <f t="shared" si="58"/>
        <v>20.675957889998603</v>
      </c>
      <c r="BL51" s="24">
        <f t="shared" si="59"/>
        <v>-1.1259601414714582</v>
      </c>
      <c r="BM51" s="24">
        <f t="shared" si="60"/>
        <v>5.2663592477360694</v>
      </c>
      <c r="BN51" s="24">
        <f t="shared" si="61"/>
        <v>0.63911386364744072</v>
      </c>
      <c r="BO51" s="24">
        <f t="shared" si="62"/>
        <v>0.36471810315426434</v>
      </c>
      <c r="BP51" s="24">
        <f t="shared" si="63"/>
        <v>0.99738950481696032</v>
      </c>
      <c r="BQ51" s="24">
        <f t="shared" si="64"/>
        <v>0.83893046164641927</v>
      </c>
      <c r="BR51" s="24">
        <f t="shared" si="65"/>
        <v>20.725391488710159</v>
      </c>
      <c r="BS51" s="24">
        <f t="shared" si="66"/>
        <v>6.9909665734790946E-2</v>
      </c>
      <c r="BT51" s="24">
        <f t="shared" si="67"/>
        <v>-1.0994983265002216</v>
      </c>
      <c r="BU51" s="24">
        <f t="shared" si="68"/>
        <v>5.3322491670144476</v>
      </c>
      <c r="BV51" s="65"/>
      <c r="BW51" s="32"/>
      <c r="BX51" s="65">
        <v>-23.844770153231185</v>
      </c>
      <c r="BY51" s="65">
        <v>-23.844770153231185</v>
      </c>
      <c r="BZ51" s="65">
        <v>-23.800355318676441</v>
      </c>
      <c r="CA51" s="65"/>
      <c r="CB51" s="65"/>
      <c r="CC51" s="65"/>
      <c r="CD51" s="65"/>
      <c r="CE51" s="65">
        <v>-23.829965208379605</v>
      </c>
      <c r="CI51" s="67"/>
    </row>
    <row r="52" spans="1:87" s="71" customFormat="1">
      <c r="A52" s="68" t="s">
        <v>101</v>
      </c>
      <c r="B52" s="16" t="s">
        <v>49</v>
      </c>
      <c r="C52" s="69">
        <v>44.5</v>
      </c>
      <c r="D52" s="69">
        <v>46.5</v>
      </c>
      <c r="E52" s="69">
        <v>45.5</v>
      </c>
      <c r="F52" s="69">
        <v>43.5</v>
      </c>
      <c r="G52" s="69">
        <v>41.5</v>
      </c>
      <c r="H52" s="69">
        <v>42.5</v>
      </c>
      <c r="I52" s="5" t="s">
        <v>132</v>
      </c>
      <c r="J52" s="26"/>
      <c r="K52" s="26"/>
      <c r="L52" s="26"/>
      <c r="M52" s="26"/>
      <c r="N52" s="28"/>
      <c r="O52" s="26"/>
      <c r="P52" s="28"/>
      <c r="Q52" s="28">
        <v>12241751</v>
      </c>
      <c r="R52" s="28">
        <v>563093</v>
      </c>
      <c r="S52" s="28">
        <v>252227</v>
      </c>
      <c r="T52" s="28">
        <v>2370396</v>
      </c>
      <c r="U52" s="28"/>
      <c r="V52" s="28">
        <v>77377</v>
      </c>
      <c r="W52" s="28"/>
      <c r="X52" s="28">
        <v>33266</v>
      </c>
      <c r="Y52" s="28"/>
      <c r="Z52" s="28">
        <v>141554</v>
      </c>
      <c r="AA52" s="28"/>
      <c r="AB52" s="28"/>
      <c r="AC52" s="28"/>
      <c r="AD52" s="28">
        <f t="shared" si="45"/>
        <v>15679664</v>
      </c>
      <c r="AE52" s="27"/>
      <c r="AF52" s="27">
        <f t="shared" si="40"/>
        <v>0</v>
      </c>
      <c r="AG52" s="27">
        <f t="shared" si="47"/>
        <v>1</v>
      </c>
      <c r="AH52" s="27">
        <f t="shared" si="48"/>
        <v>0.8327392092075443</v>
      </c>
      <c r="AI52" s="27">
        <f t="shared" si="49"/>
        <v>20.402331936449659</v>
      </c>
      <c r="AJ52" s="27">
        <f t="shared" si="50"/>
        <v>-1.362402185813163</v>
      </c>
      <c r="AK52" s="27">
        <f t="shared" si="51"/>
        <v>4.677618557325224</v>
      </c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77"/>
      <c r="BH52" s="27"/>
      <c r="BI52" s="27"/>
      <c r="BJ52" s="27"/>
      <c r="BK52" s="27"/>
      <c r="BL52" s="27"/>
      <c r="BM52" s="27"/>
      <c r="BN52" s="27"/>
      <c r="BO52" s="27"/>
      <c r="BP52" s="27">
        <f t="shared" ref="BP52:BP72" si="69">SUM(AG52,BI52)/COUNT(AG52,BI52)</f>
        <v>1</v>
      </c>
      <c r="BQ52" s="27">
        <f t="shared" ref="BQ52:BQ72" si="70">SUM(AH52,BJ52)/COUNT(AH52,BJ52)</f>
        <v>0.8327392092075443</v>
      </c>
      <c r="BR52" s="27">
        <f t="shared" ref="BR52:BR72" si="71">SUM(AI52,BK52)/COUNT(AI52,BK52)</f>
        <v>20.402331936449659</v>
      </c>
      <c r="BS52" s="27"/>
      <c r="BT52" s="27">
        <f t="shared" si="67"/>
        <v>-1.362402185813163</v>
      </c>
      <c r="BU52" s="27">
        <f t="shared" si="68"/>
        <v>4.677618557325224</v>
      </c>
      <c r="BV52" s="69"/>
      <c r="BW52" s="33" t="s">
        <v>137</v>
      </c>
      <c r="BX52" s="69">
        <v>-22.079280479680218</v>
      </c>
      <c r="BY52" s="69"/>
      <c r="BZ52" s="69"/>
      <c r="CA52" s="69"/>
      <c r="CB52" s="69"/>
      <c r="CC52" s="69"/>
      <c r="CD52" s="69"/>
      <c r="CE52" s="69">
        <v>-22.079280479680218</v>
      </c>
      <c r="CI52" s="72"/>
    </row>
    <row r="53" spans="1:87">
      <c r="A53" s="63" t="s">
        <v>101</v>
      </c>
      <c r="B53" s="15" t="s">
        <v>50</v>
      </c>
      <c r="C53" s="60">
        <v>46.5</v>
      </c>
      <c r="D53" s="60">
        <v>47.5</v>
      </c>
      <c r="E53" s="60">
        <v>47</v>
      </c>
      <c r="F53" s="60">
        <v>41.5</v>
      </c>
      <c r="G53" s="60">
        <v>40.5</v>
      </c>
      <c r="H53" s="60">
        <v>41</v>
      </c>
      <c r="I53" s="2" t="s">
        <v>132</v>
      </c>
      <c r="J53" s="23">
        <v>77529</v>
      </c>
      <c r="K53" s="23">
        <v>17865</v>
      </c>
      <c r="L53" s="23">
        <v>20009</v>
      </c>
      <c r="M53" s="23">
        <v>17677</v>
      </c>
      <c r="N53" s="25"/>
      <c r="O53" s="23"/>
      <c r="P53" s="25">
        <f t="shared" ref="P53:P72" si="72">SUM(J53:O53)</f>
        <v>133080</v>
      </c>
      <c r="Q53" s="25">
        <v>229734</v>
      </c>
      <c r="R53" s="25">
        <v>16442</v>
      </c>
      <c r="S53" s="25">
        <v>9056</v>
      </c>
      <c r="T53" s="25">
        <v>35008</v>
      </c>
      <c r="U53" s="25"/>
      <c r="V53" s="25">
        <v>383</v>
      </c>
      <c r="W53" s="25"/>
      <c r="X53" s="25"/>
      <c r="Y53" s="25"/>
      <c r="Z53" s="25">
        <v>1672</v>
      </c>
      <c r="AA53" s="25"/>
      <c r="AB53" s="25"/>
      <c r="AC53" s="25"/>
      <c r="AD53" s="25">
        <f t="shared" si="45"/>
        <v>292295</v>
      </c>
      <c r="AE53" s="24">
        <f t="shared" ref="AE53:AE72" si="73">(N53/P53)*100</f>
        <v>0</v>
      </c>
      <c r="AF53" s="24">
        <f t="shared" si="40"/>
        <v>0.45529345353153494</v>
      </c>
      <c r="AG53" s="24">
        <f t="shared" si="47"/>
        <v>1</v>
      </c>
      <c r="AH53" s="24">
        <f t="shared" si="48"/>
        <v>0.87320002052720713</v>
      </c>
      <c r="AI53" s="24">
        <f t="shared" si="49"/>
        <v>22.513577071109669</v>
      </c>
      <c r="AJ53" s="24">
        <f t="shared" si="50"/>
        <v>-1.1996019702861427</v>
      </c>
      <c r="AK53" s="24">
        <f t="shared" si="51"/>
        <v>5.0829910939875047</v>
      </c>
      <c r="AL53" s="25">
        <v>91266</v>
      </c>
      <c r="AM53" s="25">
        <v>21864</v>
      </c>
      <c r="AN53" s="25">
        <v>21456</v>
      </c>
      <c r="AO53" s="25">
        <v>20582</v>
      </c>
      <c r="AP53" s="25"/>
      <c r="AQ53" s="25"/>
      <c r="AR53" s="25">
        <f t="shared" ref="AR53:AR64" si="74">SUM(AL53:AQ53)</f>
        <v>155168</v>
      </c>
      <c r="AS53" s="25">
        <v>231290</v>
      </c>
      <c r="AT53" s="25">
        <v>15697</v>
      </c>
      <c r="AU53" s="25">
        <v>9896</v>
      </c>
      <c r="AV53" s="25">
        <v>42176</v>
      </c>
      <c r="AW53" s="25"/>
      <c r="AX53" s="25">
        <v>759</v>
      </c>
      <c r="AY53" s="25"/>
      <c r="AZ53" s="25">
        <v>1080</v>
      </c>
      <c r="BA53" s="25"/>
      <c r="BB53" s="25">
        <v>1382</v>
      </c>
      <c r="BC53" s="25"/>
      <c r="BD53" s="25"/>
      <c r="BE53" s="25"/>
      <c r="BF53" s="25">
        <f t="shared" ref="BF53:BF64" si="75">SUM(AS53:BE53)</f>
        <v>302280</v>
      </c>
      <c r="BG53" s="24">
        <f t="shared" ref="BG53:BG64" si="76">(AP53/AR53)*100</f>
        <v>0</v>
      </c>
      <c r="BH53" s="24">
        <f t="shared" si="55"/>
        <v>0.51332539367473862</v>
      </c>
      <c r="BI53" s="24">
        <f t="shared" ref="BI53:BI64" si="77">(AS53+AV53+AW53+BB53+BC53)/(AS53+AV53+AW53+BB53+BC53+AP53)</f>
        <v>1</v>
      </c>
      <c r="BJ53" s="24">
        <f t="shared" ref="BJ53:BJ64" si="78">(AS53+AT53+AU53)/(AS53+AT53+AU53+AV53+AX53+AZ53+BB53)</f>
        <v>0.84981804949053852</v>
      </c>
      <c r="BK53" s="24">
        <f t="shared" ref="BK53:BK64" si="79">(52.18*BJ53)-23.05</f>
        <v>21.293505822416297</v>
      </c>
      <c r="BL53" s="24">
        <f t="shared" ref="BL53:BL64" si="80">LOG((AT53+AW53+AX53+AY53+BC53)/(AS53+AV53+BB53))</f>
        <v>-1.2227683023744995</v>
      </c>
      <c r="BM53" s="24">
        <f t="shared" ref="BM53:BM64" si="81">(2.49*BL53)+8.07</f>
        <v>5.0253069270874962</v>
      </c>
      <c r="BN53" s="24">
        <f t="shared" ref="BN53:BN72" si="82">SUM(AE53,BG53)/COUNT(AE53,BG53)</f>
        <v>0</v>
      </c>
      <c r="BO53" s="24">
        <f t="shared" ref="BO53:BO72" si="83">SUM(AF53,BH53)/COUNT(AF53,BH53)</f>
        <v>0.48430942360313678</v>
      </c>
      <c r="BP53" s="24">
        <f t="shared" si="69"/>
        <v>1</v>
      </c>
      <c r="BQ53" s="24">
        <f t="shared" si="70"/>
        <v>0.86150903500887277</v>
      </c>
      <c r="BR53" s="24">
        <f t="shared" si="71"/>
        <v>21.903541446762983</v>
      </c>
      <c r="BS53" s="24">
        <f t="shared" ref="BS53:BS64" si="84">STDEV(AI53,BK53)</f>
        <v>0.86272065348182236</v>
      </c>
      <c r="BT53" s="24">
        <f t="shared" si="67"/>
        <v>-1.2111851363303212</v>
      </c>
      <c r="BU53" s="24">
        <f t="shared" si="68"/>
        <v>5.0541490105375004</v>
      </c>
      <c r="BV53" s="65"/>
      <c r="BW53" s="32"/>
      <c r="BX53" s="65">
        <v>-22.8454363757495</v>
      </c>
      <c r="BY53" s="65"/>
      <c r="BZ53" s="65"/>
      <c r="CA53" s="65"/>
      <c r="CB53" s="65"/>
      <c r="CC53" s="65"/>
      <c r="CD53" s="65"/>
      <c r="CE53" s="65">
        <v>-22.8454363757495</v>
      </c>
      <c r="CI53" s="67"/>
    </row>
    <row r="54" spans="1:87">
      <c r="A54" s="63" t="s">
        <v>101</v>
      </c>
      <c r="B54" s="15" t="s">
        <v>51</v>
      </c>
      <c r="C54" s="60">
        <v>47.5</v>
      </c>
      <c r="D54" s="60">
        <v>48.5</v>
      </c>
      <c r="E54" s="60">
        <v>48</v>
      </c>
      <c r="F54" s="60">
        <v>40.5</v>
      </c>
      <c r="G54" s="60">
        <v>39.5</v>
      </c>
      <c r="H54" s="60">
        <v>40</v>
      </c>
      <c r="I54" s="2" t="s">
        <v>132</v>
      </c>
      <c r="J54" s="23">
        <v>368051</v>
      </c>
      <c r="K54" s="23">
        <v>56208</v>
      </c>
      <c r="L54" s="23">
        <v>62374</v>
      </c>
      <c r="M54" s="23">
        <v>51641</v>
      </c>
      <c r="N54" s="25"/>
      <c r="O54" s="23"/>
      <c r="P54" s="25">
        <f t="shared" si="72"/>
        <v>538274</v>
      </c>
      <c r="Q54" s="25">
        <v>1892726</v>
      </c>
      <c r="R54" s="25">
        <v>161012</v>
      </c>
      <c r="S54" s="25">
        <v>110008</v>
      </c>
      <c r="T54" s="25">
        <v>271118</v>
      </c>
      <c r="U54" s="25"/>
      <c r="V54" s="25">
        <v>23711</v>
      </c>
      <c r="W54" s="25"/>
      <c r="X54" s="25">
        <v>19150</v>
      </c>
      <c r="Y54" s="25"/>
      <c r="Z54" s="25">
        <v>24732</v>
      </c>
      <c r="AA54" s="25"/>
      <c r="AB54" s="25"/>
      <c r="AC54" s="25"/>
      <c r="AD54" s="25">
        <f t="shared" si="45"/>
        <v>2502457</v>
      </c>
      <c r="AE54" s="24">
        <f t="shared" si="73"/>
        <v>0</v>
      </c>
      <c r="AF54" s="24">
        <f t="shared" si="40"/>
        <v>0.21509820148757799</v>
      </c>
      <c r="AG54" s="24">
        <f t="shared" si="47"/>
        <v>1</v>
      </c>
      <c r="AH54" s="24">
        <f t="shared" si="48"/>
        <v>0.86464862333298831</v>
      </c>
      <c r="AI54" s="24">
        <f t="shared" si="49"/>
        <v>22.06736516551533</v>
      </c>
      <c r="AJ54" s="24">
        <f t="shared" si="50"/>
        <v>-1.0736406592835894</v>
      </c>
      <c r="AK54" s="24">
        <f t="shared" si="51"/>
        <v>5.396634758383863</v>
      </c>
      <c r="AL54" s="25">
        <v>562852</v>
      </c>
      <c r="AM54" s="25">
        <v>38624</v>
      </c>
      <c r="AN54" s="25">
        <v>28274</v>
      </c>
      <c r="AO54" s="25">
        <v>19923</v>
      </c>
      <c r="AP54" s="25">
        <v>530</v>
      </c>
      <c r="AQ54" s="25"/>
      <c r="AR54" s="25">
        <f t="shared" si="74"/>
        <v>650203</v>
      </c>
      <c r="AS54" s="25">
        <v>1923770</v>
      </c>
      <c r="AT54" s="25">
        <v>172448</v>
      </c>
      <c r="AU54" s="25">
        <v>128792</v>
      </c>
      <c r="AV54" s="25">
        <v>298145</v>
      </c>
      <c r="AW54" s="25"/>
      <c r="AX54" s="25">
        <v>24183</v>
      </c>
      <c r="AY54" s="25"/>
      <c r="AZ54" s="25">
        <v>13907</v>
      </c>
      <c r="BA54" s="25"/>
      <c r="BB54" s="25">
        <v>25702</v>
      </c>
      <c r="BC54" s="25"/>
      <c r="BD54" s="25"/>
      <c r="BE54" s="25"/>
      <c r="BF54" s="25">
        <f t="shared" si="75"/>
        <v>2586947</v>
      </c>
      <c r="BG54" s="24">
        <f t="shared" si="76"/>
        <v>8.1513004400164263E-2</v>
      </c>
      <c r="BH54" s="24">
        <f t="shared" si="55"/>
        <v>0.25133989988971556</v>
      </c>
      <c r="BI54" s="24">
        <f t="shared" si="77"/>
        <v>0.99976425029146221</v>
      </c>
      <c r="BJ54" s="24">
        <f t="shared" si="78"/>
        <v>0.86009106487299503</v>
      </c>
      <c r="BK54" s="24">
        <f t="shared" si="79"/>
        <v>21.829551765072882</v>
      </c>
      <c r="BL54" s="24">
        <f t="shared" si="80"/>
        <v>-1.0580703203513198</v>
      </c>
      <c r="BM54" s="24">
        <f t="shared" si="81"/>
        <v>5.4354049023252138</v>
      </c>
      <c r="BN54" s="24">
        <f t="shared" si="82"/>
        <v>4.0756502200082131E-2</v>
      </c>
      <c r="BO54" s="24">
        <f t="shared" si="83"/>
        <v>0.23321905068864679</v>
      </c>
      <c r="BP54" s="24">
        <f t="shared" si="69"/>
        <v>0.99988212514573105</v>
      </c>
      <c r="BQ54" s="24">
        <f t="shared" si="70"/>
        <v>0.86236984410299167</v>
      </c>
      <c r="BR54" s="24">
        <f t="shared" si="71"/>
        <v>21.948458465294106</v>
      </c>
      <c r="BS54" s="24">
        <f t="shared" si="84"/>
        <v>0.16815946810988699</v>
      </c>
      <c r="BT54" s="24">
        <f t="shared" si="67"/>
        <v>-1.0658554898174546</v>
      </c>
      <c r="BU54" s="24">
        <f t="shared" si="68"/>
        <v>5.4160198303545384</v>
      </c>
      <c r="BV54" s="65"/>
      <c r="BW54" s="32"/>
      <c r="BX54" s="65">
        <v>-21.979347101932049</v>
      </c>
      <c r="BY54" s="65">
        <v>-21.790584055074397</v>
      </c>
      <c r="BZ54" s="65"/>
      <c r="CA54" s="65"/>
      <c r="CB54" s="65"/>
      <c r="CC54" s="65"/>
      <c r="CD54" s="65"/>
      <c r="CE54" s="65">
        <v>-21.884965578503223</v>
      </c>
      <c r="CI54" s="67"/>
    </row>
    <row r="55" spans="1:87">
      <c r="A55" s="63" t="s">
        <v>101</v>
      </c>
      <c r="B55" s="15" t="s">
        <v>52</v>
      </c>
      <c r="C55" s="60">
        <v>48.5</v>
      </c>
      <c r="D55" s="60">
        <v>49.5</v>
      </c>
      <c r="E55" s="60">
        <v>49</v>
      </c>
      <c r="F55" s="60">
        <v>39.5</v>
      </c>
      <c r="G55" s="60">
        <v>38.5</v>
      </c>
      <c r="H55" s="60">
        <v>39</v>
      </c>
      <c r="I55" s="2" t="s">
        <v>132</v>
      </c>
      <c r="J55" s="23">
        <v>1240399</v>
      </c>
      <c r="K55" s="23">
        <v>215971</v>
      </c>
      <c r="L55" s="23">
        <v>227093</v>
      </c>
      <c r="M55" s="23">
        <v>176210</v>
      </c>
      <c r="N55" s="25">
        <v>5183</v>
      </c>
      <c r="O55" s="23"/>
      <c r="P55" s="25">
        <f t="shared" si="72"/>
        <v>1864856</v>
      </c>
      <c r="Q55" s="25">
        <v>2352248</v>
      </c>
      <c r="R55" s="25">
        <v>177799</v>
      </c>
      <c r="S55" s="25">
        <v>139483</v>
      </c>
      <c r="T55" s="25">
        <v>470166</v>
      </c>
      <c r="U55" s="25"/>
      <c r="V55" s="25">
        <v>22175</v>
      </c>
      <c r="W55" s="25"/>
      <c r="X55" s="25">
        <v>12876</v>
      </c>
      <c r="Y55" s="25"/>
      <c r="Z55" s="25">
        <v>32248</v>
      </c>
      <c r="AA55" s="25"/>
      <c r="AB55" s="25"/>
      <c r="AC55" s="25"/>
      <c r="AD55" s="25">
        <f t="shared" si="45"/>
        <v>3206995</v>
      </c>
      <c r="AE55" s="24">
        <f t="shared" si="73"/>
        <v>0.27793030668319701</v>
      </c>
      <c r="AF55" s="24">
        <f t="shared" si="40"/>
        <v>0.58149638524537772</v>
      </c>
      <c r="AG55" s="24">
        <f t="shared" si="47"/>
        <v>0.99818766401675618</v>
      </c>
      <c r="AH55" s="24">
        <f t="shared" si="48"/>
        <v>0.83240853197463671</v>
      </c>
      <c r="AI55" s="24">
        <f t="shared" si="49"/>
        <v>20.385077198436544</v>
      </c>
      <c r="AJ55" s="24">
        <f t="shared" si="50"/>
        <v>-1.1545811602279756</v>
      </c>
      <c r="AK55" s="24">
        <f t="shared" si="51"/>
        <v>5.1950929110323401</v>
      </c>
      <c r="AL55" s="25">
        <v>1484248</v>
      </c>
      <c r="AM55" s="25">
        <v>193312</v>
      </c>
      <c r="AN55" s="25">
        <v>212076</v>
      </c>
      <c r="AO55" s="25">
        <v>184693</v>
      </c>
      <c r="AP55" s="25"/>
      <c r="AQ55" s="25"/>
      <c r="AR55" s="25">
        <f t="shared" si="74"/>
        <v>2074329</v>
      </c>
      <c r="AS55" s="25">
        <v>2759534</v>
      </c>
      <c r="AT55" s="25">
        <v>228999</v>
      </c>
      <c r="AU55" s="25">
        <v>147940</v>
      </c>
      <c r="AV55" s="25">
        <v>501382</v>
      </c>
      <c r="AW55" s="25"/>
      <c r="AX55" s="25">
        <v>25310</v>
      </c>
      <c r="AY55" s="25"/>
      <c r="AZ55" s="25">
        <v>16448</v>
      </c>
      <c r="BA55" s="25"/>
      <c r="BB55" s="25">
        <v>29738</v>
      </c>
      <c r="BC55" s="25"/>
      <c r="BD55" s="25"/>
      <c r="BE55" s="25"/>
      <c r="BF55" s="25">
        <f t="shared" si="75"/>
        <v>3709351</v>
      </c>
      <c r="BG55" s="24">
        <f>(AP55/AR55)*100</f>
        <v>0</v>
      </c>
      <c r="BH55" s="24">
        <f t="shared" si="55"/>
        <v>0.55921615398488844</v>
      </c>
      <c r="BI55" s="24">
        <f t="shared" si="77"/>
        <v>1</v>
      </c>
      <c r="BJ55" s="24">
        <f t="shared" si="78"/>
        <v>0.84555842787592761</v>
      </c>
      <c r="BK55" s="24">
        <f t="shared" si="79"/>
        <v>21.071238766565902</v>
      </c>
      <c r="BL55" s="24">
        <f t="shared" si="80"/>
        <v>-1.1119204901122133</v>
      </c>
      <c r="BM55" s="24">
        <f t="shared" si="81"/>
        <v>5.3013179796205891</v>
      </c>
      <c r="BN55" s="24">
        <f t="shared" si="82"/>
        <v>0.13896515334159851</v>
      </c>
      <c r="BO55" s="24">
        <f t="shared" si="83"/>
        <v>0.57035626961513308</v>
      </c>
      <c r="BP55" s="24">
        <f t="shared" si="69"/>
        <v>0.99909383200837809</v>
      </c>
      <c r="BQ55" s="24">
        <f t="shared" si="70"/>
        <v>0.83898347992528222</v>
      </c>
      <c r="BR55" s="24">
        <f t="shared" si="71"/>
        <v>20.728157982501223</v>
      </c>
      <c r="BS55" s="24">
        <f t="shared" si="84"/>
        <v>0.48518949781386367</v>
      </c>
      <c r="BT55" s="24">
        <f t="shared" si="67"/>
        <v>-1.1332508251700943</v>
      </c>
      <c r="BU55" s="24">
        <f t="shared" si="68"/>
        <v>5.2482054453264642</v>
      </c>
      <c r="BV55" s="65"/>
      <c r="BW55" s="32"/>
      <c r="BX55" s="65">
        <v>-23.333999555851658</v>
      </c>
      <c r="BY55" s="65"/>
      <c r="BZ55" s="65"/>
      <c r="CA55" s="65"/>
      <c r="CB55" s="65"/>
      <c r="CC55" s="65"/>
      <c r="CD55" s="65"/>
      <c r="CE55" s="65">
        <v>-23.333999555851658</v>
      </c>
      <c r="CI55" s="67"/>
    </row>
    <row r="56" spans="1:87">
      <c r="A56" s="63" t="s">
        <v>101</v>
      </c>
      <c r="B56" s="15" t="s">
        <v>53</v>
      </c>
      <c r="C56" s="60">
        <v>49.5</v>
      </c>
      <c r="D56" s="60">
        <v>51</v>
      </c>
      <c r="E56" s="60">
        <v>50.25</v>
      </c>
      <c r="F56" s="60">
        <v>38.5</v>
      </c>
      <c r="G56" s="60">
        <v>37</v>
      </c>
      <c r="H56" s="60">
        <v>37.75</v>
      </c>
      <c r="I56" s="2" t="s">
        <v>132</v>
      </c>
      <c r="J56" s="23">
        <v>248029</v>
      </c>
      <c r="K56" s="23">
        <v>22442</v>
      </c>
      <c r="L56" s="23"/>
      <c r="M56" s="23"/>
      <c r="N56" s="25"/>
      <c r="O56" s="23"/>
      <c r="P56" s="25">
        <f t="shared" si="72"/>
        <v>270471</v>
      </c>
      <c r="Q56" s="25">
        <v>1014958</v>
      </c>
      <c r="R56" s="25">
        <v>83650</v>
      </c>
      <c r="S56" s="25">
        <v>78634</v>
      </c>
      <c r="T56" s="25">
        <v>136102</v>
      </c>
      <c r="U56" s="25"/>
      <c r="V56" s="25">
        <v>10497</v>
      </c>
      <c r="W56" s="25"/>
      <c r="X56" s="25"/>
      <c r="Y56" s="25"/>
      <c r="Z56" s="25"/>
      <c r="AA56" s="25"/>
      <c r="AB56" s="25"/>
      <c r="AC56" s="25"/>
      <c r="AD56" s="25">
        <f t="shared" si="45"/>
        <v>1323841</v>
      </c>
      <c r="AE56" s="24">
        <f t="shared" si="73"/>
        <v>0</v>
      </c>
      <c r="AF56" s="24">
        <f t="shared" si="40"/>
        <v>0.2043077680778885</v>
      </c>
      <c r="AG56" s="24">
        <f t="shared" si="47"/>
        <v>1</v>
      </c>
      <c r="AH56" s="24">
        <f t="shared" si="48"/>
        <v>0.88926238120741086</v>
      </c>
      <c r="AI56" s="24">
        <f t="shared" si="49"/>
        <v>23.351711051402699</v>
      </c>
      <c r="AJ56" s="24">
        <f t="shared" si="50"/>
        <v>-1.087291476443512</v>
      </c>
      <c r="AK56" s="24">
        <f t="shared" si="51"/>
        <v>5.3626442236556553</v>
      </c>
      <c r="AL56" s="25">
        <v>126009</v>
      </c>
      <c r="AM56" s="25">
        <v>8905</v>
      </c>
      <c r="AN56" s="25">
        <v>4356</v>
      </c>
      <c r="AO56" s="25">
        <v>7732</v>
      </c>
      <c r="AP56" s="25">
        <v>4929</v>
      </c>
      <c r="AQ56" s="25"/>
      <c r="AR56" s="25">
        <f t="shared" si="74"/>
        <v>151931</v>
      </c>
      <c r="AS56" s="25">
        <v>1784254</v>
      </c>
      <c r="AT56" s="25">
        <v>248145</v>
      </c>
      <c r="AU56" s="25">
        <v>107811</v>
      </c>
      <c r="AV56" s="25">
        <v>270173</v>
      </c>
      <c r="AW56" s="25"/>
      <c r="AX56" s="25">
        <v>46132</v>
      </c>
      <c r="AY56" s="25"/>
      <c r="AZ56" s="25"/>
      <c r="BA56" s="25"/>
      <c r="BB56" s="25"/>
      <c r="BC56" s="25"/>
      <c r="BD56" s="25"/>
      <c r="BE56" s="25"/>
      <c r="BF56" s="25">
        <f t="shared" si="75"/>
        <v>2456515</v>
      </c>
      <c r="BG56" s="24">
        <f t="shared" si="76"/>
        <v>3.2442358702305647</v>
      </c>
      <c r="BH56" s="24">
        <f t="shared" si="55"/>
        <v>6.1848187371133498E-2</v>
      </c>
      <c r="BI56" s="24">
        <f t="shared" si="77"/>
        <v>0.99760653330458648</v>
      </c>
      <c r="BJ56" s="24">
        <f t="shared" si="78"/>
        <v>0.87123831932636275</v>
      </c>
      <c r="BK56" s="24">
        <f t="shared" si="79"/>
        <v>22.411215502449604</v>
      </c>
      <c r="BL56" s="24">
        <f t="shared" si="80"/>
        <v>-0.84393439408854676</v>
      </c>
      <c r="BM56" s="24">
        <f t="shared" si="81"/>
        <v>5.9686033587195189</v>
      </c>
      <c r="BN56" s="24">
        <f t="shared" si="82"/>
        <v>1.6221179351152824</v>
      </c>
      <c r="BO56" s="24">
        <f t="shared" si="83"/>
        <v>0.13307797772451099</v>
      </c>
      <c r="BP56" s="24">
        <f t="shared" si="69"/>
        <v>0.99880326665229324</v>
      </c>
      <c r="BQ56" s="24">
        <f t="shared" si="70"/>
        <v>0.88025035026688681</v>
      </c>
      <c r="BR56" s="24">
        <f t="shared" si="71"/>
        <v>22.881463276926151</v>
      </c>
      <c r="BS56" s="24">
        <f t="shared" si="84"/>
        <v>0.6650307803404979</v>
      </c>
      <c r="BT56" s="24">
        <f t="shared" si="67"/>
        <v>-0.96561293526602943</v>
      </c>
      <c r="BU56" s="24">
        <f t="shared" si="68"/>
        <v>5.6656237911875866</v>
      </c>
      <c r="BV56" s="65"/>
      <c r="BW56" s="32"/>
      <c r="BX56" s="65">
        <v>-23.478347768154567</v>
      </c>
      <c r="BY56" s="65"/>
      <c r="BZ56" s="65"/>
      <c r="CA56" s="65"/>
      <c r="CB56" s="65"/>
      <c r="CC56" s="65"/>
      <c r="CD56" s="65"/>
      <c r="CE56" s="65">
        <v>-23.478347768154567</v>
      </c>
      <c r="CI56" s="67"/>
    </row>
    <row r="57" spans="1:87" s="71" customFormat="1">
      <c r="A57" s="68" t="s">
        <v>101</v>
      </c>
      <c r="B57" s="17" t="s">
        <v>54</v>
      </c>
      <c r="C57" s="69">
        <v>51</v>
      </c>
      <c r="D57" s="69">
        <v>52</v>
      </c>
      <c r="E57" s="69">
        <v>51.5</v>
      </c>
      <c r="F57" s="69">
        <v>37</v>
      </c>
      <c r="G57" s="69">
        <v>36</v>
      </c>
      <c r="H57" s="69">
        <v>36.5</v>
      </c>
      <c r="I57" s="5" t="s">
        <v>132</v>
      </c>
      <c r="J57" s="26">
        <v>554792</v>
      </c>
      <c r="K57" s="26">
        <v>110891</v>
      </c>
      <c r="L57" s="26">
        <v>152564</v>
      </c>
      <c r="M57" s="26">
        <v>143949</v>
      </c>
      <c r="N57" s="28">
        <v>5091</v>
      </c>
      <c r="O57" s="26"/>
      <c r="P57" s="28">
        <f t="shared" si="72"/>
        <v>967287</v>
      </c>
      <c r="Q57" s="28">
        <v>3197715</v>
      </c>
      <c r="R57" s="28">
        <v>323460</v>
      </c>
      <c r="S57" s="28">
        <v>191064</v>
      </c>
      <c r="T57" s="28">
        <v>349174</v>
      </c>
      <c r="U57" s="28"/>
      <c r="V57" s="28">
        <v>20701</v>
      </c>
      <c r="W57" s="28"/>
      <c r="X57" s="28">
        <v>17670</v>
      </c>
      <c r="Y57" s="28"/>
      <c r="Z57" s="28">
        <v>20345</v>
      </c>
      <c r="AA57" s="28"/>
      <c r="AB57" s="28"/>
      <c r="AC57" s="28"/>
      <c r="AD57" s="28">
        <f t="shared" si="45"/>
        <v>4120129</v>
      </c>
      <c r="AE57" s="27">
        <f t="shared" si="73"/>
        <v>0.52631742181999763</v>
      </c>
      <c r="AF57" s="27">
        <f t="shared" si="40"/>
        <v>0.23477104721721093</v>
      </c>
      <c r="AG57" s="27">
        <f t="shared" si="47"/>
        <v>0.99857487770569586</v>
      </c>
      <c r="AH57" s="27">
        <f t="shared" si="48"/>
        <v>0.90100067255175753</v>
      </c>
      <c r="AI57" s="27">
        <f t="shared" si="49"/>
        <v>23.964215093750706</v>
      </c>
      <c r="AJ57" s="27">
        <f t="shared" si="50"/>
        <v>-1.0155699437677388</v>
      </c>
      <c r="AK57" s="27">
        <f t="shared" si="51"/>
        <v>5.541230840018331</v>
      </c>
      <c r="AL57" s="28">
        <v>483817</v>
      </c>
      <c r="AM57" s="28">
        <v>129715</v>
      </c>
      <c r="AN57" s="28">
        <v>160424</v>
      </c>
      <c r="AO57" s="28">
        <v>166010</v>
      </c>
      <c r="AP57" s="28">
        <v>6747</v>
      </c>
      <c r="AQ57" s="28"/>
      <c r="AR57" s="28">
        <f t="shared" si="74"/>
        <v>946713</v>
      </c>
      <c r="AS57" s="28">
        <v>3081128</v>
      </c>
      <c r="AT57" s="28">
        <v>356785</v>
      </c>
      <c r="AU57" s="28">
        <v>190205</v>
      </c>
      <c r="AV57" s="28">
        <v>353617</v>
      </c>
      <c r="AW57" s="28"/>
      <c r="AX57" s="28">
        <v>19481</v>
      </c>
      <c r="AY57" s="28"/>
      <c r="AZ57" s="28">
        <v>17637</v>
      </c>
      <c r="BA57" s="28"/>
      <c r="BB57" s="28">
        <v>969429</v>
      </c>
      <c r="BC57" s="28"/>
      <c r="BD57" s="28"/>
      <c r="BE57" s="28"/>
      <c r="BF57" s="28">
        <f t="shared" si="75"/>
        <v>4988282</v>
      </c>
      <c r="BG57" s="27">
        <f t="shared" si="76"/>
        <v>0.7126763866134721</v>
      </c>
      <c r="BH57" s="27">
        <f t="shared" si="55"/>
        <v>0.18978738571716675</v>
      </c>
      <c r="BI57" s="27">
        <f t="shared" si="77"/>
        <v>0.99847038747690109</v>
      </c>
      <c r="BJ57" s="27">
        <f t="shared" si="78"/>
        <v>0.72732816629051844</v>
      </c>
      <c r="BK57" s="27">
        <f t="shared" si="79"/>
        <v>14.901983717039254</v>
      </c>
      <c r="BL57" s="27">
        <f t="shared" si="80"/>
        <v>-1.0683694921885629</v>
      </c>
      <c r="BM57" s="27">
        <f t="shared" si="81"/>
        <v>5.4097599644504779</v>
      </c>
      <c r="BN57" s="27">
        <f t="shared" si="82"/>
        <v>0.61949690421673487</v>
      </c>
      <c r="BO57" s="27">
        <f t="shared" si="83"/>
        <v>0.21227921646718884</v>
      </c>
      <c r="BP57" s="27">
        <f t="shared" si="69"/>
        <v>0.99852263259129848</v>
      </c>
      <c r="BQ57" s="27">
        <f t="shared" si="70"/>
        <v>0.81416441942113793</v>
      </c>
      <c r="BR57" s="27">
        <f t="shared" si="71"/>
        <v>19.43309940539498</v>
      </c>
      <c r="BS57" s="27">
        <f t="shared" si="84"/>
        <v>6.4079652591541727</v>
      </c>
      <c r="BT57" s="27">
        <f t="shared" si="67"/>
        <v>-1.0419697179781509</v>
      </c>
      <c r="BU57" s="27">
        <f t="shared" si="68"/>
        <v>5.4754954022344045</v>
      </c>
      <c r="BV57" s="69"/>
      <c r="BW57" s="33" t="s">
        <v>141</v>
      </c>
      <c r="BX57" s="69">
        <v>-24.32222962469465</v>
      </c>
      <c r="BY57" s="69"/>
      <c r="BZ57" s="69"/>
      <c r="CA57" s="69"/>
      <c r="CB57" s="69"/>
      <c r="CC57" s="69"/>
      <c r="CD57" s="69"/>
      <c r="CE57" s="69">
        <v>-24.32222962469465</v>
      </c>
      <c r="CI57" s="72"/>
    </row>
    <row r="58" spans="1:87">
      <c r="A58" s="63" t="s">
        <v>101</v>
      </c>
      <c r="B58" s="15" t="s">
        <v>55</v>
      </c>
      <c r="C58" s="60">
        <v>52</v>
      </c>
      <c r="D58" s="60">
        <v>53</v>
      </c>
      <c r="E58" s="60">
        <v>52.5</v>
      </c>
      <c r="F58" s="60">
        <v>36</v>
      </c>
      <c r="G58" s="60">
        <v>35</v>
      </c>
      <c r="H58" s="60">
        <v>35.5</v>
      </c>
      <c r="I58" s="2" t="s">
        <v>132</v>
      </c>
      <c r="J58" s="23">
        <v>1225836</v>
      </c>
      <c r="K58" s="23">
        <v>400398</v>
      </c>
      <c r="L58" s="23">
        <v>490032</v>
      </c>
      <c r="M58" s="23">
        <v>472846</v>
      </c>
      <c r="N58" s="25">
        <v>18664</v>
      </c>
      <c r="O58" s="23"/>
      <c r="P58" s="25">
        <f t="shared" si="72"/>
        <v>2607776</v>
      </c>
      <c r="Q58" s="25">
        <v>8256307</v>
      </c>
      <c r="R58" s="25">
        <v>1381094</v>
      </c>
      <c r="S58" s="25">
        <v>859930</v>
      </c>
      <c r="T58" s="25">
        <v>1246837</v>
      </c>
      <c r="U58" s="25"/>
      <c r="V58" s="25">
        <v>90170</v>
      </c>
      <c r="W58" s="25"/>
      <c r="X58" s="25">
        <v>60981</v>
      </c>
      <c r="Y58" s="25"/>
      <c r="Z58" s="25">
        <v>86882</v>
      </c>
      <c r="AA58" s="25"/>
      <c r="AB58" s="25"/>
      <c r="AC58" s="25"/>
      <c r="AD58" s="25">
        <f t="shared" si="45"/>
        <v>11982201</v>
      </c>
      <c r="AE58" s="24">
        <f t="shared" si="73"/>
        <v>0.71570564342949705</v>
      </c>
      <c r="AF58" s="24">
        <f t="shared" si="40"/>
        <v>0.21763747745510195</v>
      </c>
      <c r="AG58" s="24">
        <f t="shared" si="47"/>
        <v>0.99805759161758778</v>
      </c>
      <c r="AH58" s="24">
        <f t="shared" si="48"/>
        <v>0.87607702458004166</v>
      </c>
      <c r="AI58" s="24">
        <f t="shared" si="49"/>
        <v>22.663699142586577</v>
      </c>
      <c r="AJ58" s="24">
        <f t="shared" si="50"/>
        <v>-0.81412917615417424</v>
      </c>
      <c r="AK58" s="24">
        <f t="shared" si="51"/>
        <v>6.0428183513761065</v>
      </c>
      <c r="AL58" s="25">
        <v>1429750</v>
      </c>
      <c r="AM58" s="25">
        <v>503749</v>
      </c>
      <c r="AN58" s="25">
        <v>447826</v>
      </c>
      <c r="AO58" s="25">
        <v>530520</v>
      </c>
      <c r="AP58" s="25">
        <v>13523</v>
      </c>
      <c r="AQ58" s="25"/>
      <c r="AR58" s="25">
        <f t="shared" si="74"/>
        <v>2925368</v>
      </c>
      <c r="AS58" s="25">
        <v>10028349</v>
      </c>
      <c r="AT58" s="25">
        <v>1664141</v>
      </c>
      <c r="AU58" s="25">
        <v>915236</v>
      </c>
      <c r="AV58" s="25">
        <v>1378390</v>
      </c>
      <c r="AW58" s="25"/>
      <c r="AX58" s="25">
        <v>113178</v>
      </c>
      <c r="AY58" s="25"/>
      <c r="AZ58" s="25">
        <v>60064</v>
      </c>
      <c r="BA58" s="25"/>
      <c r="BB58" s="25">
        <v>86134</v>
      </c>
      <c r="BC58" s="25"/>
      <c r="BD58" s="25"/>
      <c r="BE58" s="25"/>
      <c r="BF58" s="25">
        <f t="shared" si="75"/>
        <v>14245492</v>
      </c>
      <c r="BG58" s="24">
        <f t="shared" si="76"/>
        <v>0.46226662765163223</v>
      </c>
      <c r="BH58" s="24">
        <f t="shared" si="55"/>
        <v>0.2053539463572055</v>
      </c>
      <c r="BI58" s="24">
        <f t="shared" si="77"/>
        <v>0.99882474060513826</v>
      </c>
      <c r="BJ58" s="24">
        <f t="shared" si="78"/>
        <v>0.88503268261987722</v>
      </c>
      <c r="BK58" s="24">
        <f t="shared" si="79"/>
        <v>23.131005379105193</v>
      </c>
      <c r="BL58" s="24">
        <f t="shared" si="80"/>
        <v>-0.81066322400021595</v>
      </c>
      <c r="BM58" s="24">
        <f t="shared" si="81"/>
        <v>6.0514485722394618</v>
      </c>
      <c r="BN58" s="24">
        <f t="shared" si="82"/>
        <v>0.58898613554056467</v>
      </c>
      <c r="BO58" s="24">
        <f t="shared" si="83"/>
        <v>0.21149571190615374</v>
      </c>
      <c r="BP58" s="24">
        <f t="shared" si="69"/>
        <v>0.99844116611136302</v>
      </c>
      <c r="BQ58" s="24">
        <f t="shared" si="70"/>
        <v>0.88055485359995944</v>
      </c>
      <c r="BR58" s="24">
        <f t="shared" si="71"/>
        <v>22.897352260845885</v>
      </c>
      <c r="BS58" s="24">
        <f t="shared" si="84"/>
        <v>0.33043540873307869</v>
      </c>
      <c r="BT58" s="24">
        <f t="shared" si="67"/>
        <v>-0.81239620007719515</v>
      </c>
      <c r="BU58" s="24">
        <f t="shared" si="68"/>
        <v>6.0471334618077837</v>
      </c>
      <c r="BV58" s="65"/>
      <c r="BW58" s="32"/>
      <c r="BX58" s="65">
        <v>-24.610926049300467</v>
      </c>
      <c r="BY58" s="65"/>
      <c r="BZ58" s="65"/>
      <c r="CA58" s="65"/>
      <c r="CB58" s="65"/>
      <c r="CC58" s="65"/>
      <c r="CD58" s="65"/>
      <c r="CE58" s="65">
        <v>-24.610926049300467</v>
      </c>
      <c r="CI58" s="67"/>
    </row>
    <row r="59" spans="1:87">
      <c r="A59" s="63" t="s">
        <v>101</v>
      </c>
      <c r="B59" s="15" t="s">
        <v>56</v>
      </c>
      <c r="C59" s="60">
        <v>53</v>
      </c>
      <c r="D59" s="60">
        <v>54.5</v>
      </c>
      <c r="E59" s="60">
        <v>53.75</v>
      </c>
      <c r="F59" s="60">
        <v>35</v>
      </c>
      <c r="G59" s="60">
        <v>33.5</v>
      </c>
      <c r="H59" s="60">
        <v>34.25</v>
      </c>
      <c r="I59" s="2" t="s">
        <v>132</v>
      </c>
      <c r="J59" s="23">
        <v>160093</v>
      </c>
      <c r="K59" s="23">
        <v>39475</v>
      </c>
      <c r="L59" s="23">
        <v>56383</v>
      </c>
      <c r="M59" s="23">
        <v>54844</v>
      </c>
      <c r="N59" s="25"/>
      <c r="O59" s="23"/>
      <c r="P59" s="25">
        <f t="shared" si="72"/>
        <v>310795</v>
      </c>
      <c r="Q59" s="25">
        <v>986470</v>
      </c>
      <c r="R59" s="25">
        <v>132646</v>
      </c>
      <c r="S59" s="25">
        <v>74153</v>
      </c>
      <c r="T59" s="25">
        <v>90155</v>
      </c>
      <c r="U59" s="25"/>
      <c r="V59" s="25">
        <v>8657</v>
      </c>
      <c r="W59" s="25"/>
      <c r="X59" s="25">
        <v>14046</v>
      </c>
      <c r="Y59" s="25"/>
      <c r="Z59" s="25">
        <v>3492</v>
      </c>
      <c r="AA59" s="25"/>
      <c r="AB59" s="25"/>
      <c r="AC59" s="25"/>
      <c r="AD59" s="25">
        <f t="shared" si="45"/>
        <v>1309619</v>
      </c>
      <c r="AE59" s="24">
        <f t="shared" si="73"/>
        <v>0</v>
      </c>
      <c r="AF59" s="24">
        <f t="shared" si="40"/>
        <v>0.23731711283968848</v>
      </c>
      <c r="AG59" s="24">
        <f t="shared" si="47"/>
        <v>1</v>
      </c>
      <c r="AH59" s="24">
        <f t="shared" si="48"/>
        <v>0.91115736714265749</v>
      </c>
      <c r="AI59" s="24">
        <f t="shared" si="49"/>
        <v>24.494191417503867</v>
      </c>
      <c r="AJ59" s="24">
        <f t="shared" si="50"/>
        <v>-0.88331941906722955</v>
      </c>
      <c r="AK59" s="24">
        <f t="shared" si="51"/>
        <v>5.8705346465225983</v>
      </c>
      <c r="AL59" s="25">
        <v>134464</v>
      </c>
      <c r="AM59" s="25">
        <v>41196</v>
      </c>
      <c r="AN59" s="25">
        <v>53795</v>
      </c>
      <c r="AO59" s="25">
        <v>55506</v>
      </c>
      <c r="AP59" s="25"/>
      <c r="AQ59" s="25"/>
      <c r="AR59" s="25">
        <f t="shared" si="74"/>
        <v>284961</v>
      </c>
      <c r="AS59" s="25">
        <v>1321693</v>
      </c>
      <c r="AT59" s="25">
        <v>143581</v>
      </c>
      <c r="AU59" s="25">
        <v>93363</v>
      </c>
      <c r="AV59" s="25">
        <v>120303</v>
      </c>
      <c r="AW59" s="25"/>
      <c r="AX59" s="25">
        <v>6783</v>
      </c>
      <c r="AY59" s="25"/>
      <c r="AZ59" s="25">
        <v>10823</v>
      </c>
      <c r="BA59" s="25"/>
      <c r="BB59" s="25"/>
      <c r="BC59" s="25"/>
      <c r="BD59" s="25"/>
      <c r="BE59" s="25"/>
      <c r="BF59" s="25">
        <f t="shared" si="75"/>
        <v>1696546</v>
      </c>
      <c r="BG59" s="24">
        <f t="shared" si="76"/>
        <v>0</v>
      </c>
      <c r="BH59" s="24">
        <f t="shared" si="55"/>
        <v>0.16796538378564449</v>
      </c>
      <c r="BI59" s="24">
        <f t="shared" si="77"/>
        <v>1</v>
      </c>
      <c r="BJ59" s="24">
        <f t="shared" si="78"/>
        <v>0.91871190053202212</v>
      </c>
      <c r="BK59" s="24">
        <f t="shared" si="79"/>
        <v>24.888386969760912</v>
      </c>
      <c r="BL59" s="24">
        <f t="shared" si="80"/>
        <v>-0.98182018533538806</v>
      </c>
      <c r="BM59" s="24">
        <f t="shared" si="81"/>
        <v>5.6252677385148839</v>
      </c>
      <c r="BN59" s="24">
        <f t="shared" si="82"/>
        <v>0</v>
      </c>
      <c r="BO59" s="24">
        <f t="shared" si="83"/>
        <v>0.2026412483126665</v>
      </c>
      <c r="BP59" s="24">
        <f t="shared" si="69"/>
        <v>1</v>
      </c>
      <c r="BQ59" s="24">
        <f t="shared" si="70"/>
        <v>0.91493463383733986</v>
      </c>
      <c r="BR59" s="24">
        <f t="shared" si="71"/>
        <v>24.691289193632389</v>
      </c>
      <c r="BS59" s="24">
        <f t="shared" si="84"/>
        <v>0.2787383481145328</v>
      </c>
      <c r="BT59" s="24">
        <f t="shared" si="67"/>
        <v>-0.93256980220130881</v>
      </c>
      <c r="BU59" s="24">
        <f t="shared" si="68"/>
        <v>5.7479011925187411</v>
      </c>
      <c r="BV59" s="65"/>
      <c r="BW59" s="32"/>
      <c r="BX59" s="65">
        <v>-25.277148567621587</v>
      </c>
      <c r="BY59" s="65">
        <v>-25.043970686209196</v>
      </c>
      <c r="BZ59" s="65"/>
      <c r="CA59" s="65"/>
      <c r="CB59" s="65"/>
      <c r="CC59" s="65"/>
      <c r="CD59" s="65"/>
      <c r="CE59" s="65">
        <v>-25.160559626915393</v>
      </c>
      <c r="CI59" s="67"/>
    </row>
    <row r="60" spans="1:87">
      <c r="A60" s="63" t="s">
        <v>101</v>
      </c>
      <c r="B60" s="15" t="s">
        <v>57</v>
      </c>
      <c r="C60" s="60">
        <v>54.5</v>
      </c>
      <c r="D60" s="60">
        <v>56</v>
      </c>
      <c r="E60" s="60">
        <v>55.25</v>
      </c>
      <c r="F60" s="60">
        <v>33.5</v>
      </c>
      <c r="G60" s="60">
        <v>32</v>
      </c>
      <c r="H60" s="60">
        <v>32.75</v>
      </c>
      <c r="I60" s="2" t="s">
        <v>132</v>
      </c>
      <c r="J60" s="23">
        <v>1068293</v>
      </c>
      <c r="K60" s="23">
        <v>274303</v>
      </c>
      <c r="L60" s="23">
        <v>339415</v>
      </c>
      <c r="M60" s="23">
        <v>334619</v>
      </c>
      <c r="N60" s="25">
        <v>13658</v>
      </c>
      <c r="O60" s="23"/>
      <c r="P60" s="25">
        <f t="shared" si="72"/>
        <v>2030288</v>
      </c>
      <c r="Q60" s="25">
        <v>7406784</v>
      </c>
      <c r="R60" s="25">
        <v>1285335</v>
      </c>
      <c r="S60" s="25">
        <v>689545</v>
      </c>
      <c r="T60" s="25">
        <v>664219</v>
      </c>
      <c r="U60" s="25"/>
      <c r="V60" s="25">
        <v>48324</v>
      </c>
      <c r="W60" s="25"/>
      <c r="X60" s="25">
        <v>37306</v>
      </c>
      <c r="Y60" s="25"/>
      <c r="Z60" s="25">
        <v>38563</v>
      </c>
      <c r="AA60" s="25"/>
      <c r="AB60" s="25"/>
      <c r="AC60" s="25"/>
      <c r="AD60" s="25">
        <f t="shared" si="45"/>
        <v>10170076</v>
      </c>
      <c r="AE60" s="24">
        <f t="shared" si="73"/>
        <v>0.67271244276674047</v>
      </c>
      <c r="AF60" s="24">
        <f t="shared" si="40"/>
        <v>0.19963351306322588</v>
      </c>
      <c r="AG60" s="24">
        <f t="shared" si="47"/>
        <v>0.99831864786690605</v>
      </c>
      <c r="AH60" s="24">
        <f t="shared" si="48"/>
        <v>0.92247727548938674</v>
      </c>
      <c r="AI60" s="24">
        <f t="shared" si="49"/>
        <v>25.084864235036196</v>
      </c>
      <c r="AJ60" s="24">
        <f t="shared" si="50"/>
        <v>-0.78395281259315619</v>
      </c>
      <c r="AK60" s="24">
        <f t="shared" si="51"/>
        <v>6.117957496643041</v>
      </c>
      <c r="AL60" s="25">
        <v>986994</v>
      </c>
      <c r="AM60" s="25">
        <v>281573</v>
      </c>
      <c r="AN60" s="25">
        <v>379632</v>
      </c>
      <c r="AO60" s="25">
        <v>363394</v>
      </c>
      <c r="AP60" s="25">
        <v>15102</v>
      </c>
      <c r="AQ60" s="25"/>
      <c r="AR60" s="25">
        <f t="shared" si="74"/>
        <v>2026695</v>
      </c>
      <c r="AS60" s="25">
        <v>7270672</v>
      </c>
      <c r="AT60" s="25">
        <v>1177740</v>
      </c>
      <c r="AU60" s="25">
        <v>697581</v>
      </c>
      <c r="AV60" s="25">
        <v>675837</v>
      </c>
      <c r="AW60" s="25"/>
      <c r="AX60" s="25">
        <v>75480</v>
      </c>
      <c r="AY60" s="25"/>
      <c r="AZ60" s="25">
        <v>48406</v>
      </c>
      <c r="BA60" s="25"/>
      <c r="BB60" s="25">
        <v>40750</v>
      </c>
      <c r="BC60" s="25"/>
      <c r="BD60" s="25"/>
      <c r="BE60" s="25"/>
      <c r="BF60" s="25">
        <f t="shared" si="75"/>
        <v>9986466</v>
      </c>
      <c r="BG60" s="24">
        <f t="shared" si="76"/>
        <v>0.74515405623441122</v>
      </c>
      <c r="BH60" s="24">
        <f t="shared" si="55"/>
        <v>0.20294416463241352</v>
      </c>
      <c r="BI60" s="24">
        <f t="shared" si="77"/>
        <v>0.99811280695784654</v>
      </c>
      <c r="BJ60" s="24">
        <f t="shared" si="78"/>
        <v>0.91583879622681341</v>
      </c>
      <c r="BK60" s="24">
        <f t="shared" si="79"/>
        <v>24.738468387115123</v>
      </c>
      <c r="BL60" s="24">
        <f t="shared" si="80"/>
        <v>-0.80437045025034204</v>
      </c>
      <c r="BM60" s="24">
        <f t="shared" si="81"/>
        <v>6.0671175788766485</v>
      </c>
      <c r="BN60" s="24">
        <f t="shared" si="82"/>
        <v>0.70893324950057579</v>
      </c>
      <c r="BO60" s="24">
        <f t="shared" si="83"/>
        <v>0.2012888388478197</v>
      </c>
      <c r="BP60" s="24">
        <f t="shared" si="69"/>
        <v>0.9982157274123763</v>
      </c>
      <c r="BQ60" s="24">
        <f t="shared" si="70"/>
        <v>0.91915803585810008</v>
      </c>
      <c r="BR60" s="24">
        <f t="shared" si="71"/>
        <v>24.91166631107566</v>
      </c>
      <c r="BS60" s="24">
        <f t="shared" si="84"/>
        <v>0.24493885303985485</v>
      </c>
      <c r="BT60" s="24">
        <f t="shared" si="67"/>
        <v>-0.79416163142174911</v>
      </c>
      <c r="BU60" s="24">
        <f t="shared" si="68"/>
        <v>6.0925375377598447</v>
      </c>
      <c r="BV60" s="65"/>
      <c r="BW60" s="32"/>
      <c r="BX60" s="65">
        <v>-25.143904063957365</v>
      </c>
      <c r="BY60" s="65">
        <v>-25.132800355318679</v>
      </c>
      <c r="BZ60" s="65"/>
      <c r="CA60" s="65"/>
      <c r="CB60" s="65"/>
      <c r="CC60" s="65"/>
      <c r="CD60" s="65"/>
      <c r="CE60" s="65">
        <v>-25.138352209638022</v>
      </c>
      <c r="CI60" s="67"/>
    </row>
    <row r="61" spans="1:87">
      <c r="A61" s="63" t="s">
        <v>101</v>
      </c>
      <c r="B61" s="15" t="s">
        <v>58</v>
      </c>
      <c r="C61" s="60">
        <v>56</v>
      </c>
      <c r="D61" s="60">
        <v>57.5</v>
      </c>
      <c r="E61" s="60">
        <v>56.75</v>
      </c>
      <c r="F61" s="60">
        <v>32</v>
      </c>
      <c r="G61" s="60">
        <v>30.5</v>
      </c>
      <c r="H61" s="60">
        <v>31.25</v>
      </c>
      <c r="I61" s="2" t="s">
        <v>132</v>
      </c>
      <c r="J61" s="23">
        <v>1946569</v>
      </c>
      <c r="K61" s="23">
        <v>418443</v>
      </c>
      <c r="L61" s="23">
        <v>587750</v>
      </c>
      <c r="M61" s="23">
        <v>532474</v>
      </c>
      <c r="N61" s="25">
        <v>12609</v>
      </c>
      <c r="O61" s="23"/>
      <c r="P61" s="25">
        <f t="shared" si="72"/>
        <v>3497845</v>
      </c>
      <c r="Q61" s="25">
        <v>8292840</v>
      </c>
      <c r="R61" s="25">
        <v>1261926</v>
      </c>
      <c r="S61" s="25">
        <v>878699</v>
      </c>
      <c r="T61" s="25">
        <v>952687</v>
      </c>
      <c r="U61" s="25"/>
      <c r="V61" s="25">
        <v>74768</v>
      </c>
      <c r="W61" s="25"/>
      <c r="X61" s="25">
        <v>66682</v>
      </c>
      <c r="Y61" s="25"/>
      <c r="Z61" s="25">
        <v>53978</v>
      </c>
      <c r="AA61" s="25"/>
      <c r="AB61" s="25"/>
      <c r="AC61" s="25"/>
      <c r="AD61" s="25">
        <f t="shared" si="45"/>
        <v>11581580</v>
      </c>
      <c r="AE61" s="24">
        <f t="shared" si="73"/>
        <v>0.36047909498562686</v>
      </c>
      <c r="AF61" s="24">
        <f t="shared" si="40"/>
        <v>0.30201794573797358</v>
      </c>
      <c r="AG61" s="24">
        <f t="shared" si="47"/>
        <v>0.99864595729820316</v>
      </c>
      <c r="AH61" s="24">
        <f t="shared" si="48"/>
        <v>0.90086715284097674</v>
      </c>
      <c r="AI61" s="24">
        <f t="shared" si="49"/>
        <v>23.957248035242163</v>
      </c>
      <c r="AJ61" s="24">
        <f t="shared" si="50"/>
        <v>-0.8424278336201898</v>
      </c>
      <c r="AK61" s="24">
        <f t="shared" si="51"/>
        <v>5.9723546942857269</v>
      </c>
      <c r="AL61" s="25">
        <v>1818306</v>
      </c>
      <c r="AM61" s="25">
        <v>441873</v>
      </c>
      <c r="AN61" s="25">
        <v>651668</v>
      </c>
      <c r="AO61" s="25">
        <v>519107</v>
      </c>
      <c r="AP61" s="25">
        <v>26702</v>
      </c>
      <c r="AQ61" s="25"/>
      <c r="AR61" s="25">
        <f t="shared" si="74"/>
        <v>3457656</v>
      </c>
      <c r="AS61" s="25">
        <v>8872838</v>
      </c>
      <c r="AT61" s="25">
        <v>1333291</v>
      </c>
      <c r="AU61" s="25">
        <v>782301</v>
      </c>
      <c r="AV61" s="25">
        <v>1089129</v>
      </c>
      <c r="AW61" s="25"/>
      <c r="AX61" s="25">
        <v>80642</v>
      </c>
      <c r="AY61" s="25"/>
      <c r="AZ61" s="25">
        <v>49208</v>
      </c>
      <c r="BA61" s="25"/>
      <c r="BB61" s="25">
        <v>65017</v>
      </c>
      <c r="BC61" s="25"/>
      <c r="BD61" s="25"/>
      <c r="BE61" s="25"/>
      <c r="BF61" s="25">
        <f t="shared" si="75"/>
        <v>12272426</v>
      </c>
      <c r="BG61" s="24">
        <f t="shared" si="76"/>
        <v>0.77225727487060591</v>
      </c>
      <c r="BH61" s="24">
        <f t="shared" si="55"/>
        <v>0.28174184957399623</v>
      </c>
      <c r="BI61" s="24">
        <f t="shared" si="77"/>
        <v>0.99734405868653542</v>
      </c>
      <c r="BJ61" s="24">
        <f t="shared" si="78"/>
        <v>0.895375535366846</v>
      </c>
      <c r="BK61" s="24">
        <f t="shared" si="79"/>
        <v>23.670695435442024</v>
      </c>
      <c r="BL61" s="24">
        <f t="shared" si="80"/>
        <v>-0.85074149127740883</v>
      </c>
      <c r="BM61" s="24">
        <f t="shared" si="81"/>
        <v>5.9516536867192524</v>
      </c>
      <c r="BN61" s="24">
        <f t="shared" si="82"/>
        <v>0.56636818492811636</v>
      </c>
      <c r="BO61" s="24">
        <f t="shared" si="83"/>
        <v>0.29187989765598488</v>
      </c>
      <c r="BP61" s="24">
        <f t="shared" si="69"/>
        <v>0.99799500799236929</v>
      </c>
      <c r="BQ61" s="24">
        <f t="shared" si="70"/>
        <v>0.89812134410391131</v>
      </c>
      <c r="BR61" s="24">
        <f t="shared" si="71"/>
        <v>23.813971735342093</v>
      </c>
      <c r="BS61" s="24">
        <f t="shared" si="84"/>
        <v>0.20262328648531305</v>
      </c>
      <c r="BT61" s="24">
        <f t="shared" si="67"/>
        <v>-0.84658466244879937</v>
      </c>
      <c r="BU61" s="24">
        <f t="shared" si="68"/>
        <v>5.9620041905024896</v>
      </c>
      <c r="BV61" s="65"/>
      <c r="BW61" s="32"/>
      <c r="BX61" s="45">
        <v>-24.777481678880751</v>
      </c>
      <c r="BY61" s="60"/>
      <c r="BZ61" s="65"/>
      <c r="CA61" s="65"/>
      <c r="CB61" s="65"/>
      <c r="CC61" s="65"/>
      <c r="CD61" s="65"/>
      <c r="CE61" s="65">
        <v>-24.777481678880751</v>
      </c>
      <c r="CI61" s="67"/>
    </row>
    <row r="62" spans="1:87">
      <c r="A62" s="63" t="s">
        <v>101</v>
      </c>
      <c r="B62" s="15" t="s">
        <v>59</v>
      </c>
      <c r="C62" s="60">
        <v>57.5</v>
      </c>
      <c r="D62" s="60">
        <v>59</v>
      </c>
      <c r="E62" s="60">
        <v>58.25</v>
      </c>
      <c r="F62" s="60">
        <v>30.5</v>
      </c>
      <c r="G62" s="60">
        <v>29</v>
      </c>
      <c r="H62" s="60">
        <v>29.75</v>
      </c>
      <c r="I62" s="2" t="s">
        <v>132</v>
      </c>
      <c r="J62" s="23">
        <v>2032662</v>
      </c>
      <c r="K62" s="23">
        <v>571380</v>
      </c>
      <c r="L62" s="23">
        <v>515782</v>
      </c>
      <c r="M62" s="23">
        <v>524630</v>
      </c>
      <c r="N62" s="25"/>
      <c r="O62" s="23"/>
      <c r="P62" s="25">
        <f t="shared" si="72"/>
        <v>3644454</v>
      </c>
      <c r="Q62" s="25">
        <v>11944923</v>
      </c>
      <c r="R62" s="25">
        <v>1899539</v>
      </c>
      <c r="S62" s="25">
        <v>978423</v>
      </c>
      <c r="T62" s="25">
        <v>1506507</v>
      </c>
      <c r="U62" s="25"/>
      <c r="V62" s="25">
        <v>104241</v>
      </c>
      <c r="W62" s="25"/>
      <c r="X62" s="25">
        <v>78812</v>
      </c>
      <c r="Y62" s="25"/>
      <c r="Z62" s="25">
        <v>93591</v>
      </c>
      <c r="AA62" s="25"/>
      <c r="AB62" s="25"/>
      <c r="AC62" s="25"/>
      <c r="AD62" s="25">
        <f t="shared" si="45"/>
        <v>16606036</v>
      </c>
      <c r="AE62" s="24">
        <f t="shared" si="73"/>
        <v>0</v>
      </c>
      <c r="AF62" s="24">
        <f t="shared" si="40"/>
        <v>0.21946562081402207</v>
      </c>
      <c r="AG62" s="24">
        <f t="shared" si="47"/>
        <v>1</v>
      </c>
      <c r="AH62" s="24">
        <f t="shared" si="48"/>
        <v>0.89262030986805041</v>
      </c>
      <c r="AI62" s="24">
        <f t="shared" si="49"/>
        <v>23.52692776891487</v>
      </c>
      <c r="AJ62" s="24">
        <f t="shared" si="50"/>
        <v>-0.8299296451543613</v>
      </c>
      <c r="AK62" s="24">
        <f t="shared" si="51"/>
        <v>6.0034751835656408</v>
      </c>
      <c r="AL62" s="25">
        <v>2120656</v>
      </c>
      <c r="AM62" s="25">
        <v>519482</v>
      </c>
      <c r="AN62" s="25">
        <v>750760</v>
      </c>
      <c r="AO62" s="25">
        <v>669156</v>
      </c>
      <c r="AP62" s="25"/>
      <c r="AQ62" s="25"/>
      <c r="AR62" s="25">
        <f t="shared" si="74"/>
        <v>4060054</v>
      </c>
      <c r="AS62" s="25">
        <v>15615541</v>
      </c>
      <c r="AT62" s="25">
        <v>2522084</v>
      </c>
      <c r="AU62" s="25">
        <v>1272782</v>
      </c>
      <c r="AV62" s="25">
        <v>1918724</v>
      </c>
      <c r="AW62" s="25"/>
      <c r="AX62" s="25">
        <v>119101</v>
      </c>
      <c r="AY62" s="25"/>
      <c r="AZ62" s="25">
        <v>87216</v>
      </c>
      <c r="BA62" s="25"/>
      <c r="BB62" s="25">
        <v>139976</v>
      </c>
      <c r="BC62" s="25"/>
      <c r="BD62" s="25"/>
      <c r="BE62" s="25"/>
      <c r="BF62" s="25">
        <f t="shared" si="75"/>
        <v>21675424</v>
      </c>
      <c r="BG62" s="24">
        <f t="shared" si="76"/>
        <v>0</v>
      </c>
      <c r="BH62" s="24">
        <f t="shared" si="55"/>
        <v>0.18731139930642188</v>
      </c>
      <c r="BI62" s="24">
        <f t="shared" si="77"/>
        <v>1</v>
      </c>
      <c r="BJ62" s="24">
        <f t="shared" si="78"/>
        <v>0.89550298992997779</v>
      </c>
      <c r="BK62" s="24">
        <f t="shared" si="79"/>
        <v>23.677346014546242</v>
      </c>
      <c r="BL62" s="24">
        <f t="shared" si="80"/>
        <v>-0.82554195045837087</v>
      </c>
      <c r="BM62" s="24">
        <f t="shared" si="81"/>
        <v>6.014400543358656</v>
      </c>
      <c r="BN62" s="24">
        <f t="shared" si="82"/>
        <v>0</v>
      </c>
      <c r="BO62" s="24">
        <f t="shared" si="83"/>
        <v>0.20338851006022196</v>
      </c>
      <c r="BP62" s="24">
        <f t="shared" si="69"/>
        <v>1</v>
      </c>
      <c r="BQ62" s="24">
        <f t="shared" si="70"/>
        <v>0.89406164989901415</v>
      </c>
      <c r="BR62" s="24">
        <f t="shared" si="71"/>
        <v>23.602136891730556</v>
      </c>
      <c r="BS62" s="24">
        <f t="shared" si="84"/>
        <v>0.10636176150012649</v>
      </c>
      <c r="BT62" s="24">
        <f t="shared" si="67"/>
        <v>-0.82773579780636608</v>
      </c>
      <c r="BU62" s="24">
        <f t="shared" si="68"/>
        <v>6.0089378634621484</v>
      </c>
      <c r="BV62" s="65"/>
      <c r="BW62" s="32"/>
      <c r="BX62" s="45">
        <v>-24.566511214745727</v>
      </c>
      <c r="BY62" s="60"/>
      <c r="BZ62" s="65"/>
      <c r="CA62" s="65"/>
      <c r="CB62" s="65"/>
      <c r="CC62" s="65"/>
      <c r="CD62" s="65"/>
      <c r="CE62" s="65">
        <v>-24.566511214745727</v>
      </c>
      <c r="CI62" s="67"/>
    </row>
    <row r="63" spans="1:87">
      <c r="A63" s="63" t="s">
        <v>101</v>
      </c>
      <c r="B63" s="15" t="s">
        <v>60</v>
      </c>
      <c r="C63" s="60">
        <v>59</v>
      </c>
      <c r="D63" s="60">
        <v>60.5</v>
      </c>
      <c r="E63" s="60">
        <v>59.75</v>
      </c>
      <c r="F63" s="60">
        <v>29</v>
      </c>
      <c r="G63" s="60">
        <v>27.5</v>
      </c>
      <c r="H63" s="60">
        <v>28.25</v>
      </c>
      <c r="I63" s="2" t="s">
        <v>132</v>
      </c>
      <c r="J63" s="23">
        <v>2094624</v>
      </c>
      <c r="K63" s="23">
        <v>461365</v>
      </c>
      <c r="L63" s="23">
        <v>609377</v>
      </c>
      <c r="M63" s="23">
        <v>437592</v>
      </c>
      <c r="N63" s="25">
        <v>29877</v>
      </c>
      <c r="O63" s="23"/>
      <c r="P63" s="25">
        <f t="shared" si="72"/>
        <v>3632835</v>
      </c>
      <c r="Q63" s="25">
        <v>9802686</v>
      </c>
      <c r="R63" s="25">
        <v>1380736</v>
      </c>
      <c r="S63" s="25">
        <v>731417</v>
      </c>
      <c r="T63" s="25">
        <v>1328639</v>
      </c>
      <c r="U63" s="25"/>
      <c r="V63" s="25">
        <v>96651</v>
      </c>
      <c r="W63" s="25"/>
      <c r="X63" s="25">
        <v>58607</v>
      </c>
      <c r="Y63" s="25"/>
      <c r="Z63" s="25">
        <v>148342</v>
      </c>
      <c r="AA63" s="25"/>
      <c r="AB63" s="25"/>
      <c r="AC63" s="25"/>
      <c r="AD63" s="25">
        <f t="shared" si="45"/>
        <v>13547078</v>
      </c>
      <c r="AE63" s="24">
        <f t="shared" si="73"/>
        <v>0.82241555149077783</v>
      </c>
      <c r="AF63" s="24">
        <f t="shared" si="40"/>
        <v>0.26816373242997493</v>
      </c>
      <c r="AG63" s="24">
        <f t="shared" si="47"/>
        <v>0.99735824892674718</v>
      </c>
      <c r="AH63" s="24">
        <f t="shared" si="48"/>
        <v>0.87951357480926884</v>
      </c>
      <c r="AI63" s="24">
        <f t="shared" si="49"/>
        <v>22.843018333547644</v>
      </c>
      <c r="AJ63" s="24">
        <f t="shared" si="50"/>
        <v>-0.88280200532460273</v>
      </c>
      <c r="AK63" s="24">
        <f t="shared" si="51"/>
        <v>5.8718230067417387</v>
      </c>
      <c r="AL63" s="25">
        <v>1934903</v>
      </c>
      <c r="AM63" s="25">
        <v>491850</v>
      </c>
      <c r="AN63" s="25">
        <v>552501</v>
      </c>
      <c r="AO63" s="25">
        <v>542100</v>
      </c>
      <c r="AP63" s="25"/>
      <c r="AQ63" s="25"/>
      <c r="AR63" s="25">
        <f t="shared" si="74"/>
        <v>3521354</v>
      </c>
      <c r="AS63" s="25">
        <v>10177462</v>
      </c>
      <c r="AT63" s="25">
        <v>1388070</v>
      </c>
      <c r="AU63" s="25">
        <v>896001</v>
      </c>
      <c r="AV63" s="25">
        <v>1695138</v>
      </c>
      <c r="AW63" s="25"/>
      <c r="AX63" s="25">
        <v>97111</v>
      </c>
      <c r="AY63" s="25"/>
      <c r="AZ63" s="25">
        <v>88344</v>
      </c>
      <c r="BA63" s="25"/>
      <c r="BB63" s="25">
        <v>146887</v>
      </c>
      <c r="BC63" s="25"/>
      <c r="BD63" s="25"/>
      <c r="BE63" s="25"/>
      <c r="BF63" s="25">
        <f t="shared" si="75"/>
        <v>14489013</v>
      </c>
      <c r="BG63" s="24">
        <f t="shared" si="76"/>
        <v>0</v>
      </c>
      <c r="BH63" s="24">
        <f t="shared" si="55"/>
        <v>0.24303615436054893</v>
      </c>
      <c r="BI63" s="24">
        <f t="shared" si="77"/>
        <v>1</v>
      </c>
      <c r="BJ63" s="24">
        <f t="shared" si="78"/>
        <v>0.86006776306985167</v>
      </c>
      <c r="BK63" s="24">
        <f t="shared" si="79"/>
        <v>21.828335876984855</v>
      </c>
      <c r="BL63" s="24">
        <f t="shared" si="80"/>
        <v>-0.90810654743695751</v>
      </c>
      <c r="BM63" s="24">
        <f t="shared" si="81"/>
        <v>5.808814696881976</v>
      </c>
      <c r="BN63" s="24">
        <f t="shared" si="82"/>
        <v>0.41120777574538891</v>
      </c>
      <c r="BO63" s="24">
        <f t="shared" si="83"/>
        <v>0.25559994339526193</v>
      </c>
      <c r="BP63" s="24">
        <f t="shared" si="69"/>
        <v>0.99867912446337359</v>
      </c>
      <c r="BQ63" s="24">
        <f t="shared" si="70"/>
        <v>0.86979066893956025</v>
      </c>
      <c r="BR63" s="24">
        <f t="shared" si="71"/>
        <v>22.335677105266249</v>
      </c>
      <c r="BS63" s="24">
        <f t="shared" si="84"/>
        <v>0.7174888457865719</v>
      </c>
      <c r="BT63" s="24">
        <f t="shared" si="67"/>
        <v>-0.89545427638078012</v>
      </c>
      <c r="BU63" s="24">
        <f t="shared" si="68"/>
        <v>5.8403188518118574</v>
      </c>
      <c r="BV63" s="65"/>
      <c r="BW63" s="32"/>
      <c r="BX63" s="65">
        <v>-24.733066844326011</v>
      </c>
      <c r="BY63" s="65"/>
      <c r="BZ63" s="65"/>
      <c r="CA63" s="65"/>
      <c r="CB63" s="65"/>
      <c r="CC63" s="65"/>
      <c r="CD63" s="65"/>
      <c r="CE63" s="65">
        <v>-24.733066844326011</v>
      </c>
      <c r="CI63" s="67"/>
    </row>
    <row r="64" spans="1:87">
      <c r="A64" s="63" t="s">
        <v>101</v>
      </c>
      <c r="B64" s="15" t="s">
        <v>61</v>
      </c>
      <c r="C64" s="60">
        <v>60.5</v>
      </c>
      <c r="D64" s="60">
        <v>62</v>
      </c>
      <c r="E64" s="60">
        <v>61.25</v>
      </c>
      <c r="F64" s="60">
        <v>27.5</v>
      </c>
      <c r="G64" s="60">
        <v>26</v>
      </c>
      <c r="H64" s="60">
        <v>26.75</v>
      </c>
      <c r="I64" s="2" t="s">
        <v>132</v>
      </c>
      <c r="J64" s="23">
        <v>2101129</v>
      </c>
      <c r="K64" s="23">
        <v>534538</v>
      </c>
      <c r="L64" s="23">
        <v>556793</v>
      </c>
      <c r="M64" s="23">
        <v>515017</v>
      </c>
      <c r="N64" s="25">
        <v>14168</v>
      </c>
      <c r="O64" s="23"/>
      <c r="P64" s="25">
        <f t="shared" si="72"/>
        <v>3721645</v>
      </c>
      <c r="Q64" s="25">
        <v>7682702</v>
      </c>
      <c r="R64" s="25">
        <v>678729</v>
      </c>
      <c r="S64" s="25">
        <v>469459</v>
      </c>
      <c r="T64" s="25">
        <v>1179226</v>
      </c>
      <c r="U64" s="25"/>
      <c r="V64" s="25">
        <v>61045</v>
      </c>
      <c r="W64" s="25"/>
      <c r="X64" s="25">
        <v>52412</v>
      </c>
      <c r="Y64" s="25"/>
      <c r="Z64" s="25">
        <v>80453</v>
      </c>
      <c r="AA64" s="25"/>
      <c r="AB64" s="25"/>
      <c r="AC64" s="25"/>
      <c r="AD64" s="25">
        <f t="shared" si="45"/>
        <v>10204026</v>
      </c>
      <c r="AE64" s="24">
        <f t="shared" si="73"/>
        <v>0.38069187147081468</v>
      </c>
      <c r="AF64" s="24">
        <f t="shared" si="40"/>
        <v>0.36472319847087808</v>
      </c>
      <c r="AG64" s="24">
        <f t="shared" si="47"/>
        <v>0.99841814073701829</v>
      </c>
      <c r="AH64" s="24">
        <f t="shared" si="48"/>
        <v>0.86543193833492782</v>
      </c>
      <c r="AI64" s="24">
        <f t="shared" si="49"/>
        <v>22.108238542316531</v>
      </c>
      <c r="AJ64" s="24">
        <f t="shared" si="50"/>
        <v>-1.0823541059306638</v>
      </c>
      <c r="AK64" s="24">
        <f t="shared" si="51"/>
        <v>5.3749382762326476</v>
      </c>
      <c r="AL64" s="25">
        <v>1774414</v>
      </c>
      <c r="AM64" s="25">
        <v>484850</v>
      </c>
      <c r="AN64" s="25">
        <v>553145</v>
      </c>
      <c r="AO64" s="25">
        <v>496106</v>
      </c>
      <c r="AP64" s="25">
        <v>12839</v>
      </c>
      <c r="AQ64" s="25"/>
      <c r="AR64" s="25">
        <f t="shared" si="74"/>
        <v>3321354</v>
      </c>
      <c r="AS64" s="25">
        <v>7308626</v>
      </c>
      <c r="AT64" s="25">
        <v>738059</v>
      </c>
      <c r="AU64" s="25">
        <v>434691</v>
      </c>
      <c r="AV64" s="25">
        <v>1340669</v>
      </c>
      <c r="AW64" s="25"/>
      <c r="AX64" s="25">
        <v>80719</v>
      </c>
      <c r="AY64" s="25"/>
      <c r="AZ64" s="25">
        <v>50478</v>
      </c>
      <c r="BA64" s="25"/>
      <c r="BB64" s="25">
        <v>89848</v>
      </c>
      <c r="BC64" s="25"/>
      <c r="BD64" s="25"/>
      <c r="BE64" s="25"/>
      <c r="BF64" s="25">
        <f t="shared" si="75"/>
        <v>10043090</v>
      </c>
      <c r="BG64" s="24">
        <f t="shared" si="76"/>
        <v>0.38655921651230191</v>
      </c>
      <c r="BH64" s="24">
        <f t="shared" si="55"/>
        <v>0.33071036901989326</v>
      </c>
      <c r="BI64" s="24">
        <f t="shared" si="77"/>
        <v>0.99853301800666405</v>
      </c>
      <c r="BJ64" s="24">
        <f t="shared" si="78"/>
        <v>0.84449865529433665</v>
      </c>
      <c r="BK64" s="24">
        <f t="shared" si="79"/>
        <v>21.015939833258482</v>
      </c>
      <c r="BL64" s="24">
        <f t="shared" si="80"/>
        <v>-1.0283026808816866</v>
      </c>
      <c r="BM64" s="24">
        <f t="shared" si="81"/>
        <v>5.5095263246046002</v>
      </c>
      <c r="BN64" s="24">
        <f t="shared" si="82"/>
        <v>0.38362554399155829</v>
      </c>
      <c r="BO64" s="24">
        <f t="shared" si="83"/>
        <v>0.34771678374538567</v>
      </c>
      <c r="BP64" s="24">
        <f t="shared" si="69"/>
        <v>0.99847557937184117</v>
      </c>
      <c r="BQ64" s="24">
        <f t="shared" si="70"/>
        <v>0.85496529681463218</v>
      </c>
      <c r="BR64" s="24">
        <f t="shared" si="71"/>
        <v>21.562089187787507</v>
      </c>
      <c r="BS64" s="24">
        <f t="shared" si="84"/>
        <v>0.77237182425625828</v>
      </c>
      <c r="BT64" s="24">
        <f t="shared" si="67"/>
        <v>-1.0553283934061752</v>
      </c>
      <c r="BU64" s="24">
        <f t="shared" si="68"/>
        <v>5.4422323004186239</v>
      </c>
      <c r="BV64" s="65"/>
      <c r="BW64" s="32"/>
      <c r="BX64" s="65">
        <v>-23.822562735953813</v>
      </c>
      <c r="BY64" s="65"/>
      <c r="BZ64" s="65"/>
      <c r="CA64" s="65"/>
      <c r="CB64" s="65"/>
      <c r="CC64" s="65"/>
      <c r="CD64" s="65"/>
      <c r="CE64" s="65">
        <v>-23.822562735953813</v>
      </c>
      <c r="CI64" s="67"/>
    </row>
    <row r="65" spans="1:87" s="71" customFormat="1">
      <c r="A65" s="68" t="s">
        <v>101</v>
      </c>
      <c r="B65" s="16" t="s">
        <v>62</v>
      </c>
      <c r="C65" s="69">
        <v>62</v>
      </c>
      <c r="D65" s="69">
        <v>64</v>
      </c>
      <c r="E65" s="69">
        <v>63</v>
      </c>
      <c r="F65" s="69">
        <v>26</v>
      </c>
      <c r="G65" s="69">
        <v>24</v>
      </c>
      <c r="H65" s="69">
        <v>25</v>
      </c>
      <c r="I65" s="5" t="s">
        <v>132</v>
      </c>
      <c r="J65" s="26">
        <v>425887</v>
      </c>
      <c r="K65" s="26">
        <v>134324</v>
      </c>
      <c r="L65" s="26">
        <v>137896</v>
      </c>
      <c r="M65" s="26">
        <v>96825</v>
      </c>
      <c r="N65" s="28"/>
      <c r="O65" s="26"/>
      <c r="P65" s="28">
        <f t="shared" si="72"/>
        <v>794932</v>
      </c>
      <c r="Q65" s="28">
        <v>1625704</v>
      </c>
      <c r="R65" s="28">
        <v>136009</v>
      </c>
      <c r="S65" s="28">
        <v>83119</v>
      </c>
      <c r="T65" s="28">
        <v>287204</v>
      </c>
      <c r="U65" s="28"/>
      <c r="V65" s="28">
        <v>14593</v>
      </c>
      <c r="W65" s="28"/>
      <c r="X65" s="28">
        <v>18546</v>
      </c>
      <c r="Y65" s="28"/>
      <c r="Z65" s="28">
        <v>618435</v>
      </c>
      <c r="AA65" s="28"/>
      <c r="AB65" s="28"/>
      <c r="AC65" s="28"/>
      <c r="AD65" s="28">
        <f t="shared" si="45"/>
        <v>2783610</v>
      </c>
      <c r="AE65" s="27">
        <f t="shared" si="73"/>
        <v>0</v>
      </c>
      <c r="AF65" s="27">
        <f t="shared" si="40"/>
        <v>0.28557592478831445</v>
      </c>
      <c r="AG65" s="27">
        <f t="shared" si="47"/>
        <v>1</v>
      </c>
      <c r="AH65" s="27">
        <f t="shared" si="48"/>
        <v>0.66274801426924035</v>
      </c>
      <c r="AI65" s="27">
        <f t="shared" si="49"/>
        <v>11.532191384568957</v>
      </c>
      <c r="AJ65" s="27">
        <f t="shared" si="50"/>
        <v>-1.2255202572172073</v>
      </c>
      <c r="AK65" s="27">
        <f t="shared" si="51"/>
        <v>5.0184545595291539</v>
      </c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77"/>
      <c r="BH65" s="27"/>
      <c r="BI65" s="27"/>
      <c r="BJ65" s="27"/>
      <c r="BK65" s="27"/>
      <c r="BL65" s="27"/>
      <c r="BM65" s="27"/>
      <c r="BN65" s="27">
        <f t="shared" si="82"/>
        <v>0</v>
      </c>
      <c r="BO65" s="27">
        <f t="shared" si="83"/>
        <v>0.28557592478831445</v>
      </c>
      <c r="BP65" s="27">
        <f t="shared" si="69"/>
        <v>1</v>
      </c>
      <c r="BQ65" s="27">
        <f t="shared" si="70"/>
        <v>0.66274801426924035</v>
      </c>
      <c r="BR65" s="27">
        <f t="shared" si="71"/>
        <v>11.532191384568957</v>
      </c>
      <c r="BS65" s="27"/>
      <c r="BT65" s="27">
        <f t="shared" si="67"/>
        <v>-1.2255202572172073</v>
      </c>
      <c r="BU65" s="27">
        <f t="shared" si="68"/>
        <v>5.0184545595291539</v>
      </c>
      <c r="BV65" s="69"/>
      <c r="BW65" s="33" t="s">
        <v>137</v>
      </c>
      <c r="BX65" s="69">
        <v>-23.18965134354875</v>
      </c>
      <c r="BY65" s="69"/>
      <c r="BZ65" s="69"/>
      <c r="CA65" s="69"/>
      <c r="CB65" s="69"/>
      <c r="CC65" s="69"/>
      <c r="CD65" s="69"/>
      <c r="CE65" s="69">
        <v>-23.18965134354875</v>
      </c>
      <c r="CI65" s="72"/>
    </row>
    <row r="66" spans="1:87">
      <c r="A66" s="63" t="s">
        <v>101</v>
      </c>
      <c r="B66" s="15" t="s">
        <v>63</v>
      </c>
      <c r="C66" s="60">
        <v>64</v>
      </c>
      <c r="D66" s="60">
        <v>65.5</v>
      </c>
      <c r="E66" s="60">
        <v>64.75</v>
      </c>
      <c r="F66" s="60">
        <v>24</v>
      </c>
      <c r="G66" s="60">
        <v>22.5</v>
      </c>
      <c r="H66" s="60">
        <v>23.25</v>
      </c>
      <c r="I66" s="2" t="s">
        <v>132</v>
      </c>
      <c r="J66" s="23">
        <v>121086</v>
      </c>
      <c r="K66" s="23">
        <v>26272</v>
      </c>
      <c r="L66" s="23">
        <v>15858</v>
      </c>
      <c r="M66" s="23">
        <v>15426</v>
      </c>
      <c r="N66" s="25">
        <v>1416</v>
      </c>
      <c r="O66" s="23"/>
      <c r="P66" s="25">
        <f t="shared" si="72"/>
        <v>180058</v>
      </c>
      <c r="Q66" s="25">
        <v>395225</v>
      </c>
      <c r="R66" s="25">
        <v>40650</v>
      </c>
      <c r="S66" s="25">
        <v>16208</v>
      </c>
      <c r="T66" s="25">
        <v>49421</v>
      </c>
      <c r="U66" s="25"/>
      <c r="V66" s="25"/>
      <c r="W66" s="25"/>
      <c r="X66" s="25">
        <v>2261</v>
      </c>
      <c r="Y66" s="25"/>
      <c r="Z66" s="25">
        <v>4305</v>
      </c>
      <c r="AA66" s="25"/>
      <c r="AB66" s="25"/>
      <c r="AC66" s="25"/>
      <c r="AD66" s="25">
        <f t="shared" si="45"/>
        <v>508070</v>
      </c>
      <c r="AE66" s="24">
        <f t="shared" si="73"/>
        <v>0.78641326683624169</v>
      </c>
      <c r="AF66" s="24">
        <f t="shared" si="40"/>
        <v>0.35439604778869055</v>
      </c>
      <c r="AG66" s="24">
        <f t="shared" si="47"/>
        <v>0.99685589752357517</v>
      </c>
      <c r="AH66" s="24">
        <f t="shared" si="48"/>
        <v>0.88980455449052298</v>
      </c>
      <c r="AI66" s="24">
        <f t="shared" si="49"/>
        <v>23.380001653315485</v>
      </c>
      <c r="AJ66" s="24">
        <f t="shared" si="50"/>
        <v>-1.043138393320721</v>
      </c>
      <c r="AK66" s="24">
        <f t="shared" si="51"/>
        <v>5.472585400631405</v>
      </c>
      <c r="AL66" s="25">
        <v>104669</v>
      </c>
      <c r="AM66" s="25">
        <v>25069</v>
      </c>
      <c r="AN66" s="25">
        <v>22847</v>
      </c>
      <c r="AO66" s="25">
        <v>16550</v>
      </c>
      <c r="AP66" s="25"/>
      <c r="AQ66" s="25"/>
      <c r="AR66" s="25">
        <f>SUM(AL66:AQ66)</f>
        <v>169135</v>
      </c>
      <c r="AS66" s="25">
        <v>412353</v>
      </c>
      <c r="AT66" s="25">
        <v>39353</v>
      </c>
      <c r="AU66" s="25">
        <v>17684</v>
      </c>
      <c r="AV66" s="25">
        <v>51498</v>
      </c>
      <c r="AW66" s="25"/>
      <c r="AX66" s="25"/>
      <c r="AY66" s="25"/>
      <c r="AZ66" s="25"/>
      <c r="BA66" s="25"/>
      <c r="BB66" s="25">
        <v>5923</v>
      </c>
      <c r="BC66" s="25"/>
      <c r="BD66" s="25"/>
      <c r="BE66" s="25"/>
      <c r="BF66" s="25">
        <f t="shared" ref="BF66:BF72" si="85">SUM(AS66:BE66)</f>
        <v>526811</v>
      </c>
      <c r="BG66" s="24">
        <f t="shared" ref="BG66:BG72" si="86">(AP66/AR66)*100</f>
        <v>0</v>
      </c>
      <c r="BH66" s="24">
        <f t="shared" si="55"/>
        <v>0.32105441989631955</v>
      </c>
      <c r="BI66" s="24">
        <f t="shared" ref="BI66:BI72" si="87">(AS66+AV66+AW66+BB66+BC66)/(AS66+AV66+AW66+BB66+BC66+AP66)</f>
        <v>1</v>
      </c>
      <c r="BJ66" s="24">
        <f t="shared" ref="BJ66:BJ72" si="88">(AS66+AT66+AU66)/(AS66+AT66+AU66+AV66+AX66+AZ66+BB66)</f>
        <v>0.89100265560134473</v>
      </c>
      <c r="BK66" s="24">
        <f t="shared" ref="BK66:BK72" si="89">(52.18*BJ66)-23.05</f>
        <v>23.442518569278167</v>
      </c>
      <c r="BL66" s="24">
        <f t="shared" ref="BL66:BL72" si="90">LOG((AT66+AW66+AX66+AY66+BC66)/(AS66+AV66+BB66))</f>
        <v>-1.0769111311889894</v>
      </c>
      <c r="BM66" s="24">
        <f t="shared" ref="BM66:BM72" si="91">(2.49*BL66)+8.07</f>
        <v>5.3884912833394161</v>
      </c>
      <c r="BN66" s="24">
        <f t="shared" si="82"/>
        <v>0.39320663341812084</v>
      </c>
      <c r="BO66" s="24">
        <f t="shared" si="83"/>
        <v>0.33772523384250508</v>
      </c>
      <c r="BP66" s="24">
        <f t="shared" si="69"/>
        <v>0.99842794876178753</v>
      </c>
      <c r="BQ66" s="24">
        <f t="shared" si="70"/>
        <v>0.89040360504593385</v>
      </c>
      <c r="BR66" s="24">
        <f t="shared" si="71"/>
        <v>23.411260111296826</v>
      </c>
      <c r="BS66" s="24">
        <f t="shared" ref="BS66:BS72" si="92">STDEV(AI66,BK66)</f>
        <v>4.4206135216082076E-2</v>
      </c>
      <c r="BT66" s="24">
        <f t="shared" si="67"/>
        <v>-1.0600247622548551</v>
      </c>
      <c r="BU66" s="24">
        <f t="shared" si="68"/>
        <v>5.430538341985411</v>
      </c>
      <c r="BV66" s="65"/>
      <c r="BW66" s="32"/>
      <c r="BX66" s="65">
        <v>-24.455474128358876</v>
      </c>
      <c r="BY66" s="65">
        <v>-24.311125916055964</v>
      </c>
      <c r="BZ66" s="65">
        <v>-24.399955585165451</v>
      </c>
      <c r="CA66" s="65"/>
      <c r="CB66" s="65"/>
      <c r="CC66" s="65"/>
      <c r="CD66" s="65"/>
      <c r="CE66" s="65">
        <v>-24.388851876526768</v>
      </c>
      <c r="CI66" s="67"/>
    </row>
    <row r="67" spans="1:87">
      <c r="A67" s="63" t="s">
        <v>101</v>
      </c>
      <c r="B67" s="15" t="s">
        <v>64</v>
      </c>
      <c r="C67" s="60">
        <v>65.5</v>
      </c>
      <c r="D67" s="60">
        <v>67</v>
      </c>
      <c r="E67" s="60">
        <v>66.25</v>
      </c>
      <c r="F67" s="60">
        <v>22.5</v>
      </c>
      <c r="G67" s="60">
        <v>21</v>
      </c>
      <c r="H67" s="60">
        <v>21.75</v>
      </c>
      <c r="I67" s="2" t="s">
        <v>132</v>
      </c>
      <c r="J67" s="23">
        <v>1497712</v>
      </c>
      <c r="K67" s="23">
        <v>329504</v>
      </c>
      <c r="L67" s="23">
        <v>274807</v>
      </c>
      <c r="M67" s="23">
        <v>372521</v>
      </c>
      <c r="N67" s="25">
        <v>18399</v>
      </c>
      <c r="O67" s="23"/>
      <c r="P67" s="25">
        <f t="shared" si="72"/>
        <v>2492943</v>
      </c>
      <c r="Q67" s="25">
        <v>3769015</v>
      </c>
      <c r="R67" s="25">
        <v>294702</v>
      </c>
      <c r="S67" s="25">
        <v>207844</v>
      </c>
      <c r="T67" s="25">
        <v>797956</v>
      </c>
      <c r="U67" s="25"/>
      <c r="V67" s="25">
        <v>39276</v>
      </c>
      <c r="W67" s="25"/>
      <c r="X67" s="25">
        <v>29555</v>
      </c>
      <c r="Y67" s="25"/>
      <c r="Z67" s="25">
        <v>83134</v>
      </c>
      <c r="AA67" s="25"/>
      <c r="AB67" s="25"/>
      <c r="AC67" s="25"/>
      <c r="AD67" s="25">
        <f t="shared" si="45"/>
        <v>5221482</v>
      </c>
      <c r="AE67" s="24">
        <f t="shared" si="73"/>
        <v>0.73804334876489353</v>
      </c>
      <c r="AF67" s="24">
        <f t="shared" si="40"/>
        <v>0.47743973837312853</v>
      </c>
      <c r="AG67" s="24">
        <f t="shared" si="47"/>
        <v>0.99605890880676118</v>
      </c>
      <c r="AH67" s="24">
        <f t="shared" si="48"/>
        <v>0.8180744470631135</v>
      </c>
      <c r="AI67" s="24">
        <f t="shared" si="49"/>
        <v>19.637124647753264</v>
      </c>
      <c r="AJ67" s="24">
        <f t="shared" si="50"/>
        <v>-1.1437448997827837</v>
      </c>
      <c r="AK67" s="24">
        <f t="shared" si="51"/>
        <v>5.2220751995408685</v>
      </c>
      <c r="AL67" s="25">
        <v>1521211</v>
      </c>
      <c r="AM67" s="25">
        <v>350516</v>
      </c>
      <c r="AN67" s="25">
        <v>282473</v>
      </c>
      <c r="AO67" s="25">
        <v>237793</v>
      </c>
      <c r="AP67" s="25">
        <v>10865</v>
      </c>
      <c r="AQ67" s="25"/>
      <c r="AR67" s="25">
        <f>SUM(AL67:AQ67)</f>
        <v>2402858</v>
      </c>
      <c r="AS67" s="25">
        <v>4083531</v>
      </c>
      <c r="AT67" s="25">
        <v>369104</v>
      </c>
      <c r="AU67" s="25">
        <v>195546</v>
      </c>
      <c r="AV67" s="25">
        <v>868710</v>
      </c>
      <c r="AW67" s="25"/>
      <c r="AX67" s="25">
        <v>57116</v>
      </c>
      <c r="AY67" s="25"/>
      <c r="AZ67" s="25">
        <v>36327</v>
      </c>
      <c r="BA67" s="25"/>
      <c r="BB67" s="25">
        <v>101732</v>
      </c>
      <c r="BC67" s="25"/>
      <c r="BD67" s="25"/>
      <c r="BE67" s="25"/>
      <c r="BF67" s="25">
        <f t="shared" si="85"/>
        <v>5712066</v>
      </c>
      <c r="BG67" s="24">
        <f t="shared" si="86"/>
        <v>0.45216987437459893</v>
      </c>
      <c r="BH67" s="24">
        <f t="shared" si="55"/>
        <v>0.42066355675862288</v>
      </c>
      <c r="BI67" s="24">
        <f t="shared" si="87"/>
        <v>0.99785481786386854</v>
      </c>
      <c r="BJ67" s="24">
        <f t="shared" si="88"/>
        <v>0.81374777532332432</v>
      </c>
      <c r="BK67" s="24">
        <f t="shared" si="89"/>
        <v>19.411358916371061</v>
      </c>
      <c r="BL67" s="24">
        <f t="shared" si="90"/>
        <v>-1.0739990927006138</v>
      </c>
      <c r="BM67" s="24">
        <f t="shared" si="91"/>
        <v>5.3957422591754716</v>
      </c>
      <c r="BN67" s="24">
        <f t="shared" si="82"/>
        <v>0.5951066115697462</v>
      </c>
      <c r="BO67" s="24">
        <f t="shared" si="83"/>
        <v>0.44905164756587568</v>
      </c>
      <c r="BP67" s="24">
        <f t="shared" si="69"/>
        <v>0.99695686333531486</v>
      </c>
      <c r="BQ67" s="24">
        <f t="shared" si="70"/>
        <v>0.81591111119321891</v>
      </c>
      <c r="BR67" s="24">
        <f t="shared" si="71"/>
        <v>19.524241782062163</v>
      </c>
      <c r="BS67" s="24">
        <f t="shared" si="92"/>
        <v>0.15964047961989677</v>
      </c>
      <c r="BT67" s="24">
        <f t="shared" si="67"/>
        <v>-1.1088719962416986</v>
      </c>
      <c r="BU67" s="24">
        <f t="shared" si="68"/>
        <v>5.30890872935817</v>
      </c>
      <c r="BV67" s="65"/>
      <c r="BW67" s="32"/>
      <c r="BX67" s="65">
        <v>-24.200088829669113</v>
      </c>
      <c r="BY67" s="65"/>
      <c r="BZ67" s="65"/>
      <c r="CA67" s="65"/>
      <c r="CB67" s="65"/>
      <c r="CC67" s="65"/>
      <c r="CD67" s="65"/>
      <c r="CE67" s="65">
        <v>-24.200088829669113</v>
      </c>
      <c r="CI67" s="67"/>
    </row>
    <row r="68" spans="1:87">
      <c r="A68" s="63" t="s">
        <v>101</v>
      </c>
      <c r="B68" s="15" t="s">
        <v>65</v>
      </c>
      <c r="C68" s="60">
        <v>67</v>
      </c>
      <c r="D68" s="60">
        <v>68.5</v>
      </c>
      <c r="E68" s="60">
        <v>67.75</v>
      </c>
      <c r="F68" s="60">
        <v>21</v>
      </c>
      <c r="G68" s="60">
        <v>19.5</v>
      </c>
      <c r="H68" s="60">
        <v>20.25</v>
      </c>
      <c r="I68" s="2" t="s">
        <v>132</v>
      </c>
      <c r="J68" s="23">
        <v>447086</v>
      </c>
      <c r="K68" s="23">
        <v>121098</v>
      </c>
      <c r="L68" s="23">
        <v>124986</v>
      </c>
      <c r="M68" s="23">
        <v>134713</v>
      </c>
      <c r="N68" s="25">
        <v>3593</v>
      </c>
      <c r="O68" s="23"/>
      <c r="P68" s="25">
        <f t="shared" si="72"/>
        <v>831476</v>
      </c>
      <c r="Q68" s="25">
        <v>1590201</v>
      </c>
      <c r="R68" s="25">
        <v>149659</v>
      </c>
      <c r="S68" s="25">
        <v>90834</v>
      </c>
      <c r="T68" s="25">
        <v>267081</v>
      </c>
      <c r="U68" s="25"/>
      <c r="V68" s="25">
        <v>14987</v>
      </c>
      <c r="W68" s="25"/>
      <c r="X68" s="25">
        <v>16758</v>
      </c>
      <c r="Y68" s="25"/>
      <c r="Z68" s="25">
        <v>18154</v>
      </c>
      <c r="AA68" s="25"/>
      <c r="AB68" s="25"/>
      <c r="AC68" s="25"/>
      <c r="AD68" s="25">
        <f t="shared" si="45"/>
        <v>2147674</v>
      </c>
      <c r="AE68" s="24">
        <f t="shared" si="73"/>
        <v>0.43212311600094294</v>
      </c>
      <c r="AF68" s="24">
        <f t="shared" si="40"/>
        <v>0.387151867555318</v>
      </c>
      <c r="AG68" s="24">
        <f t="shared" si="47"/>
        <v>0.99808784217806112</v>
      </c>
      <c r="AH68" s="24">
        <f t="shared" si="48"/>
        <v>0.85240776765933746</v>
      </c>
      <c r="AI68" s="24">
        <f t="shared" si="49"/>
        <v>21.428637316464229</v>
      </c>
      <c r="AJ68" s="24">
        <f t="shared" si="50"/>
        <v>-1.056551064079202</v>
      </c>
      <c r="AK68" s="24">
        <f t="shared" si="51"/>
        <v>5.4391878504427869</v>
      </c>
      <c r="AL68" s="25"/>
      <c r="AM68" s="25"/>
      <c r="AN68" s="25"/>
      <c r="AO68" s="25"/>
      <c r="AP68" s="25"/>
      <c r="AQ68" s="25"/>
      <c r="AR68" s="25"/>
      <c r="AS68" s="25">
        <v>1486879</v>
      </c>
      <c r="AT68" s="25">
        <v>122555</v>
      </c>
      <c r="AU68" s="25">
        <v>83025</v>
      </c>
      <c r="AV68" s="25">
        <v>250895</v>
      </c>
      <c r="AW68" s="25"/>
      <c r="AX68" s="25">
        <v>11431</v>
      </c>
      <c r="AY68" s="25"/>
      <c r="AZ68" s="25">
        <v>12388</v>
      </c>
      <c r="BA68" s="25"/>
      <c r="BB68" s="25">
        <v>16560</v>
      </c>
      <c r="BC68" s="25"/>
      <c r="BD68" s="25"/>
      <c r="BE68" s="25"/>
      <c r="BF68" s="25">
        <f t="shared" si="85"/>
        <v>1983733</v>
      </c>
      <c r="BG68" s="24"/>
      <c r="BH68" s="24">
        <f t="shared" si="55"/>
        <v>0</v>
      </c>
      <c r="BI68" s="24">
        <f t="shared" si="87"/>
        <v>1</v>
      </c>
      <c r="BJ68" s="24">
        <f t="shared" si="88"/>
        <v>0.85316874801195519</v>
      </c>
      <c r="BK68" s="24">
        <f t="shared" si="89"/>
        <v>21.468345271263818</v>
      </c>
      <c r="BL68" s="24">
        <f t="shared" si="90"/>
        <v>-1.1170528583904298</v>
      </c>
      <c r="BM68" s="24">
        <f t="shared" si="91"/>
        <v>5.2885383826078298</v>
      </c>
      <c r="BN68" s="24">
        <f t="shared" si="82"/>
        <v>0.43212311600094294</v>
      </c>
      <c r="BO68" s="24">
        <f t="shared" si="83"/>
        <v>0.193575933777659</v>
      </c>
      <c r="BP68" s="24">
        <f t="shared" si="69"/>
        <v>0.99904392108903051</v>
      </c>
      <c r="BQ68" s="24">
        <f t="shared" si="70"/>
        <v>0.85278825783564627</v>
      </c>
      <c r="BR68" s="24">
        <f t="shared" si="71"/>
        <v>21.448491293864024</v>
      </c>
      <c r="BS68" s="24">
        <f t="shared" si="92"/>
        <v>2.8077764105838059E-2</v>
      </c>
      <c r="BT68" s="24">
        <f t="shared" si="67"/>
        <v>-1.0868019612348159</v>
      </c>
      <c r="BU68" s="24">
        <f t="shared" si="68"/>
        <v>5.3638631165253088</v>
      </c>
      <c r="BV68" s="65"/>
      <c r="BW68" s="32"/>
      <c r="BX68" s="65">
        <v>-23.98911836553409</v>
      </c>
      <c r="BY68" s="65"/>
      <c r="BZ68" s="65"/>
      <c r="CA68" s="65"/>
      <c r="CB68" s="65"/>
      <c r="CC68" s="65"/>
      <c r="CD68" s="65"/>
      <c r="CE68" s="65">
        <v>-23.98911836553409</v>
      </c>
      <c r="CI68" s="67"/>
    </row>
    <row r="69" spans="1:87">
      <c r="A69" s="63" t="s">
        <v>101</v>
      </c>
      <c r="B69" s="15" t="s">
        <v>66</v>
      </c>
      <c r="C69" s="60">
        <v>68.5</v>
      </c>
      <c r="D69" s="60">
        <v>70.5</v>
      </c>
      <c r="E69" s="60">
        <v>69.5</v>
      </c>
      <c r="F69" s="60">
        <v>19.5</v>
      </c>
      <c r="G69" s="60">
        <v>17.5</v>
      </c>
      <c r="H69" s="60">
        <v>18.5</v>
      </c>
      <c r="I69" s="2" t="s">
        <v>132</v>
      </c>
      <c r="J69" s="23">
        <v>335188</v>
      </c>
      <c r="K69" s="23">
        <v>46581</v>
      </c>
      <c r="L69" s="23">
        <v>66314</v>
      </c>
      <c r="M69" s="23">
        <v>25050</v>
      </c>
      <c r="N69" s="25"/>
      <c r="O69" s="23"/>
      <c r="P69" s="25">
        <f t="shared" si="72"/>
        <v>473133</v>
      </c>
      <c r="Q69" s="25">
        <v>1604933</v>
      </c>
      <c r="R69" s="25">
        <v>147631</v>
      </c>
      <c r="S69" s="25">
        <v>79653</v>
      </c>
      <c r="T69" s="25">
        <v>172029</v>
      </c>
      <c r="U69" s="25"/>
      <c r="V69" s="25">
        <v>29692</v>
      </c>
      <c r="W69" s="25"/>
      <c r="X69" s="25"/>
      <c r="Y69" s="25"/>
      <c r="Z69" s="25">
        <v>29727</v>
      </c>
      <c r="AA69" s="25"/>
      <c r="AB69" s="25"/>
      <c r="AC69" s="25"/>
      <c r="AD69" s="25">
        <f t="shared" si="45"/>
        <v>2063665</v>
      </c>
      <c r="AE69" s="24">
        <f t="shared" si="73"/>
        <v>0</v>
      </c>
      <c r="AF69" s="24">
        <f t="shared" si="40"/>
        <v>0.22926831632072067</v>
      </c>
      <c r="AG69" s="24">
        <f t="shared" si="47"/>
        <v>1</v>
      </c>
      <c r="AH69" s="24">
        <f t="shared" si="48"/>
        <v>0.88784613781791133</v>
      </c>
      <c r="AI69" s="24">
        <f t="shared" si="49"/>
        <v>23.277811471338612</v>
      </c>
      <c r="AJ69" s="24">
        <f t="shared" si="50"/>
        <v>-1.0081183301657706</v>
      </c>
      <c r="AK69" s="24">
        <f t="shared" si="51"/>
        <v>5.5597853578872307</v>
      </c>
      <c r="AL69" s="25">
        <v>305775</v>
      </c>
      <c r="AM69" s="25">
        <v>48621</v>
      </c>
      <c r="AN69" s="25">
        <v>24787</v>
      </c>
      <c r="AO69" s="25">
        <v>19562</v>
      </c>
      <c r="AP69" s="25"/>
      <c r="AQ69" s="25"/>
      <c r="AR69" s="25">
        <f>SUM(AL69:AQ69)</f>
        <v>398745</v>
      </c>
      <c r="AS69" s="25">
        <v>1607052</v>
      </c>
      <c r="AT69" s="25">
        <v>142332</v>
      </c>
      <c r="AU69" s="25">
        <v>80736</v>
      </c>
      <c r="AV69" s="25">
        <v>200960</v>
      </c>
      <c r="AW69" s="25"/>
      <c r="AX69" s="25">
        <v>19999</v>
      </c>
      <c r="AY69" s="25"/>
      <c r="AZ69" s="25"/>
      <c r="BA69" s="25"/>
      <c r="BB69" s="25">
        <v>28173</v>
      </c>
      <c r="BC69" s="25"/>
      <c r="BD69" s="25"/>
      <c r="BE69" s="25"/>
      <c r="BF69" s="25">
        <f t="shared" si="85"/>
        <v>2079252</v>
      </c>
      <c r="BG69" s="24">
        <f t="shared" si="86"/>
        <v>0</v>
      </c>
      <c r="BH69" s="24">
        <f t="shared" si="55"/>
        <v>0.1917732915490763</v>
      </c>
      <c r="BI69" s="24">
        <f t="shared" si="87"/>
        <v>1</v>
      </c>
      <c r="BJ69" s="24">
        <f t="shared" si="88"/>
        <v>0.88018191157204606</v>
      </c>
      <c r="BK69" s="24">
        <f t="shared" si="89"/>
        <v>22.87789214582936</v>
      </c>
      <c r="BL69" s="24">
        <f t="shared" si="90"/>
        <v>-1.0535149712459269</v>
      </c>
      <c r="BM69" s="24">
        <f t="shared" si="91"/>
        <v>5.4467477215976423</v>
      </c>
      <c r="BN69" s="24">
        <f t="shared" si="82"/>
        <v>0</v>
      </c>
      <c r="BO69" s="24">
        <f t="shared" si="83"/>
        <v>0.21052080393489847</v>
      </c>
      <c r="BP69" s="24">
        <f t="shared" si="69"/>
        <v>1</v>
      </c>
      <c r="BQ69" s="24">
        <f t="shared" si="70"/>
        <v>0.8840140246949787</v>
      </c>
      <c r="BR69" s="24">
        <f t="shared" si="71"/>
        <v>23.077851808583986</v>
      </c>
      <c r="BS69" s="24">
        <f t="shared" si="92"/>
        <v>0.28278566699514246</v>
      </c>
      <c r="BT69" s="24">
        <f t="shared" si="67"/>
        <v>-1.0308166507058487</v>
      </c>
      <c r="BU69" s="24">
        <f t="shared" si="68"/>
        <v>5.5032665397424365</v>
      </c>
      <c r="BV69" s="65"/>
      <c r="BW69" s="32"/>
      <c r="BX69" s="65">
        <v>-25.077281812125253</v>
      </c>
      <c r="BY69" s="65"/>
      <c r="BZ69" s="65"/>
      <c r="CA69" s="65"/>
      <c r="CB69" s="65"/>
      <c r="CC69" s="65"/>
      <c r="CD69" s="65"/>
      <c r="CE69" s="65">
        <v>-25.077281812125253</v>
      </c>
      <c r="CI69" s="67"/>
    </row>
    <row r="70" spans="1:87">
      <c r="A70" s="63" t="s">
        <v>101</v>
      </c>
      <c r="B70" s="15" t="s">
        <v>67</v>
      </c>
      <c r="C70" s="60">
        <v>70.5</v>
      </c>
      <c r="D70" s="60">
        <v>72.5</v>
      </c>
      <c r="E70" s="60">
        <v>71.5</v>
      </c>
      <c r="F70" s="60">
        <v>17.5</v>
      </c>
      <c r="G70" s="60">
        <v>15.5</v>
      </c>
      <c r="H70" s="60">
        <v>16.5</v>
      </c>
      <c r="I70" s="2" t="s">
        <v>132</v>
      </c>
      <c r="J70" s="23">
        <v>296561</v>
      </c>
      <c r="K70" s="23">
        <v>47114</v>
      </c>
      <c r="L70" s="23">
        <v>30152</v>
      </c>
      <c r="M70" s="23">
        <v>27174</v>
      </c>
      <c r="N70" s="25"/>
      <c r="O70" s="23"/>
      <c r="P70" s="25">
        <f t="shared" si="72"/>
        <v>401001</v>
      </c>
      <c r="Q70" s="25">
        <v>2783357</v>
      </c>
      <c r="R70" s="25">
        <v>329552</v>
      </c>
      <c r="S70" s="25">
        <v>175902</v>
      </c>
      <c r="T70" s="25">
        <v>312497</v>
      </c>
      <c r="U70" s="25"/>
      <c r="V70" s="25">
        <v>52285</v>
      </c>
      <c r="W70" s="25"/>
      <c r="X70" s="25">
        <v>31366</v>
      </c>
      <c r="Y70" s="25"/>
      <c r="Z70" s="25"/>
      <c r="AA70" s="25"/>
      <c r="AB70" s="25"/>
      <c r="AC70" s="25"/>
      <c r="AD70" s="25">
        <f t="shared" si="45"/>
        <v>3684959</v>
      </c>
      <c r="AE70" s="24">
        <f t="shared" si="73"/>
        <v>0</v>
      </c>
      <c r="AF70" s="24">
        <f t="shared" si="40"/>
        <v>0.10882102080375929</v>
      </c>
      <c r="AG70" s="24">
        <f t="shared" si="47"/>
        <v>1</v>
      </c>
      <c r="AH70" s="24">
        <f t="shared" si="48"/>
        <v>0.89249595450044361</v>
      </c>
      <c r="AI70" s="24">
        <f t="shared" si="49"/>
        <v>23.520438905833149</v>
      </c>
      <c r="AJ70" s="24">
        <f t="shared" si="50"/>
        <v>-0.90890246200662816</v>
      </c>
      <c r="AK70" s="24">
        <f t="shared" si="51"/>
        <v>5.8068328696034959</v>
      </c>
      <c r="AL70" s="25">
        <v>271011</v>
      </c>
      <c r="AM70" s="25">
        <v>38679</v>
      </c>
      <c r="AN70" s="25">
        <v>36486</v>
      </c>
      <c r="AO70" s="25">
        <v>33735</v>
      </c>
      <c r="AP70" s="25"/>
      <c r="AQ70" s="25"/>
      <c r="AR70" s="25">
        <f>SUM(AL70:AQ70)</f>
        <v>379911</v>
      </c>
      <c r="AS70" s="25">
        <v>2874051</v>
      </c>
      <c r="AT70" s="25">
        <v>264009</v>
      </c>
      <c r="AU70" s="25">
        <v>154888</v>
      </c>
      <c r="AV70" s="25">
        <v>284640</v>
      </c>
      <c r="AW70" s="25"/>
      <c r="AX70" s="25">
        <v>45324</v>
      </c>
      <c r="AY70" s="25"/>
      <c r="AZ70" s="25">
        <v>23115</v>
      </c>
      <c r="BA70" s="25"/>
      <c r="BB70" s="25"/>
      <c r="BC70" s="25"/>
      <c r="BD70" s="25"/>
      <c r="BE70" s="25"/>
      <c r="BF70" s="25">
        <f t="shared" si="85"/>
        <v>3646027</v>
      </c>
      <c r="BG70" s="24">
        <f t="shared" si="86"/>
        <v>0</v>
      </c>
      <c r="BH70" s="24">
        <f t="shared" si="55"/>
        <v>0.10419862496904164</v>
      </c>
      <c r="BI70" s="24">
        <f t="shared" si="87"/>
        <v>1</v>
      </c>
      <c r="BJ70" s="24">
        <f t="shared" si="88"/>
        <v>0.90316061839366524</v>
      </c>
      <c r="BK70" s="24">
        <f t="shared" si="89"/>
        <v>24.076921067781452</v>
      </c>
      <c r="BL70" s="24">
        <f t="shared" si="90"/>
        <v>-1.0090808894714034</v>
      </c>
      <c r="BM70" s="24">
        <f t="shared" si="91"/>
        <v>5.5573885852162057</v>
      </c>
      <c r="BN70" s="24">
        <f t="shared" si="82"/>
        <v>0</v>
      </c>
      <c r="BO70" s="24">
        <f t="shared" si="83"/>
        <v>0.10650982288640046</v>
      </c>
      <c r="BP70" s="24">
        <f t="shared" si="69"/>
        <v>1</v>
      </c>
      <c r="BQ70" s="24">
        <f t="shared" si="70"/>
        <v>0.89782828644705437</v>
      </c>
      <c r="BR70" s="24">
        <f t="shared" si="71"/>
        <v>23.798679986807301</v>
      </c>
      <c r="BS70" s="24">
        <f t="shared" si="92"/>
        <v>0.39349231032299536</v>
      </c>
      <c r="BT70" s="24">
        <f t="shared" si="67"/>
        <v>-0.95899167573901578</v>
      </c>
      <c r="BU70" s="24">
        <f t="shared" si="68"/>
        <v>5.6821107274098512</v>
      </c>
      <c r="BV70" s="65"/>
      <c r="BW70" s="32"/>
      <c r="BX70" s="65">
        <v>-25.221630024428162</v>
      </c>
      <c r="BY70" s="65"/>
      <c r="BZ70" s="65"/>
      <c r="CA70" s="65"/>
      <c r="CB70" s="65"/>
      <c r="CC70" s="65"/>
      <c r="CD70" s="65"/>
      <c r="CE70" s="65">
        <v>-25.221630024428162</v>
      </c>
      <c r="CI70" s="67"/>
    </row>
    <row r="71" spans="1:87">
      <c r="A71" s="63" t="s">
        <v>101</v>
      </c>
      <c r="B71" s="15" t="s">
        <v>68</v>
      </c>
      <c r="C71" s="60">
        <v>72.5</v>
      </c>
      <c r="D71" s="60">
        <v>73.5</v>
      </c>
      <c r="E71" s="60">
        <v>73</v>
      </c>
      <c r="F71" s="60">
        <v>15.5</v>
      </c>
      <c r="G71" s="60">
        <v>14.5</v>
      </c>
      <c r="H71" s="60">
        <v>15</v>
      </c>
      <c r="I71" s="2" t="s">
        <v>132</v>
      </c>
      <c r="J71" s="23">
        <v>468290</v>
      </c>
      <c r="K71" s="23">
        <v>62980</v>
      </c>
      <c r="L71" s="23">
        <v>50272</v>
      </c>
      <c r="M71" s="23">
        <v>43108</v>
      </c>
      <c r="N71" s="25">
        <v>11041</v>
      </c>
      <c r="O71" s="23"/>
      <c r="P71" s="25">
        <f t="shared" si="72"/>
        <v>635691</v>
      </c>
      <c r="Q71" s="25">
        <v>1323486</v>
      </c>
      <c r="R71" s="25">
        <v>116260</v>
      </c>
      <c r="S71" s="25">
        <v>62905</v>
      </c>
      <c r="T71" s="25">
        <v>131432</v>
      </c>
      <c r="U71" s="25"/>
      <c r="V71" s="25"/>
      <c r="W71" s="25"/>
      <c r="X71" s="25"/>
      <c r="Y71" s="25"/>
      <c r="Z71" s="25"/>
      <c r="AA71" s="25"/>
      <c r="AB71" s="25"/>
      <c r="AC71" s="25"/>
      <c r="AD71" s="25">
        <f t="shared" si="45"/>
        <v>1634083</v>
      </c>
      <c r="AE71" s="24">
        <f t="shared" si="73"/>
        <v>1.7368501363083637</v>
      </c>
      <c r="AF71" s="24">
        <f t="shared" si="40"/>
        <v>0.38902001917895235</v>
      </c>
      <c r="AG71" s="24">
        <f t="shared" si="47"/>
        <v>0.99246841146307641</v>
      </c>
      <c r="AH71" s="24">
        <f t="shared" si="48"/>
        <v>0.91956834505958385</v>
      </c>
      <c r="AI71" s="24">
        <f t="shared" si="49"/>
        <v>24.933076245209083</v>
      </c>
      <c r="AJ71" s="24">
        <f t="shared" si="50"/>
        <v>-1.0974081983090773</v>
      </c>
      <c r="AK71" s="24">
        <f t="shared" si="51"/>
        <v>5.3374535862103976</v>
      </c>
      <c r="AL71" s="25">
        <v>505640</v>
      </c>
      <c r="AM71" s="25">
        <v>45428</v>
      </c>
      <c r="AN71" s="25">
        <v>49682</v>
      </c>
      <c r="AO71" s="25">
        <v>36346</v>
      </c>
      <c r="AP71" s="25">
        <v>12167</v>
      </c>
      <c r="AQ71" s="25"/>
      <c r="AR71" s="25">
        <f>SUM(AL71:AQ71)</f>
        <v>649263</v>
      </c>
      <c r="AS71" s="25">
        <v>1284167</v>
      </c>
      <c r="AT71" s="25">
        <v>107551</v>
      </c>
      <c r="AU71" s="25">
        <v>69325</v>
      </c>
      <c r="AV71" s="25">
        <v>129903</v>
      </c>
      <c r="AW71" s="25"/>
      <c r="AX71" s="25"/>
      <c r="AY71" s="25"/>
      <c r="AZ71" s="25"/>
      <c r="BA71" s="25"/>
      <c r="BB71" s="25"/>
      <c r="BC71" s="25"/>
      <c r="BD71" s="25"/>
      <c r="BE71" s="25"/>
      <c r="BF71" s="25">
        <f t="shared" si="85"/>
        <v>1590946</v>
      </c>
      <c r="BG71" s="24">
        <f t="shared" si="86"/>
        <v>1.8739709485986418</v>
      </c>
      <c r="BH71" s="24">
        <f t="shared" si="55"/>
        <v>0.40809870353864935</v>
      </c>
      <c r="BI71" s="24">
        <f t="shared" si="87"/>
        <v>0.99146915975395389</v>
      </c>
      <c r="BJ71" s="24">
        <f t="shared" si="88"/>
        <v>0.91834858002722908</v>
      </c>
      <c r="BK71" s="24">
        <f t="shared" si="89"/>
        <v>24.869428905820815</v>
      </c>
      <c r="BL71" s="24">
        <f t="shared" si="90"/>
        <v>-1.1188564558803487</v>
      </c>
      <c r="BM71" s="24">
        <f t="shared" si="91"/>
        <v>5.2840474248579321</v>
      </c>
      <c r="BN71" s="24">
        <f t="shared" si="82"/>
        <v>1.8054105424535027</v>
      </c>
      <c r="BO71" s="24">
        <f t="shared" si="83"/>
        <v>0.39855936135880088</v>
      </c>
      <c r="BP71" s="24">
        <f t="shared" si="69"/>
        <v>0.99196878560851509</v>
      </c>
      <c r="BQ71" s="24">
        <f t="shared" si="70"/>
        <v>0.91895846254340641</v>
      </c>
      <c r="BR71" s="24">
        <f t="shared" si="71"/>
        <v>24.901252575514949</v>
      </c>
      <c r="BS71" s="24">
        <f t="shared" si="92"/>
        <v>4.5005465285926062E-2</v>
      </c>
      <c r="BT71" s="24">
        <f t="shared" si="67"/>
        <v>-1.108132327094713</v>
      </c>
      <c r="BU71" s="24">
        <f t="shared" si="68"/>
        <v>5.3107505055341644</v>
      </c>
      <c r="BV71" s="65"/>
      <c r="BW71" s="32"/>
      <c r="BX71" s="65">
        <v>-25.532533866311351</v>
      </c>
      <c r="BY71" s="65">
        <v>-25.343770819453699</v>
      </c>
      <c r="BZ71" s="65"/>
      <c r="CA71" s="65"/>
      <c r="CB71" s="65"/>
      <c r="CC71" s="65"/>
      <c r="CD71" s="65"/>
      <c r="CE71" s="65">
        <v>-25.438152342882525</v>
      </c>
      <c r="CI71" s="67"/>
    </row>
    <row r="72" spans="1:87">
      <c r="A72" s="63" t="s">
        <v>101</v>
      </c>
      <c r="B72" s="15" t="s">
        <v>69</v>
      </c>
      <c r="C72" s="60">
        <v>73.5</v>
      </c>
      <c r="D72" s="60">
        <v>74.5</v>
      </c>
      <c r="E72" s="60">
        <v>74</v>
      </c>
      <c r="F72" s="60">
        <v>14.5</v>
      </c>
      <c r="G72" s="60">
        <v>13.5</v>
      </c>
      <c r="H72" s="60">
        <v>14</v>
      </c>
      <c r="I72" s="2" t="s">
        <v>132</v>
      </c>
      <c r="J72" s="23">
        <v>137628</v>
      </c>
      <c r="K72" s="23">
        <v>30260</v>
      </c>
      <c r="L72" s="23">
        <v>18143</v>
      </c>
      <c r="M72" s="23">
        <v>7909</v>
      </c>
      <c r="N72" s="25"/>
      <c r="O72" s="23"/>
      <c r="P72" s="25">
        <f t="shared" si="72"/>
        <v>193940</v>
      </c>
      <c r="Q72" s="25">
        <v>412873</v>
      </c>
      <c r="R72" s="25">
        <v>35746</v>
      </c>
      <c r="S72" s="25">
        <v>22139</v>
      </c>
      <c r="T72" s="25">
        <v>45553</v>
      </c>
      <c r="U72" s="25"/>
      <c r="V72" s="25"/>
      <c r="W72" s="25"/>
      <c r="X72" s="25"/>
      <c r="Y72" s="25"/>
      <c r="Z72" s="25"/>
      <c r="AA72" s="25"/>
      <c r="AB72" s="25"/>
      <c r="AC72" s="25"/>
      <c r="AD72" s="25">
        <f t="shared" si="45"/>
        <v>516311</v>
      </c>
      <c r="AE72" s="24">
        <f t="shared" si="73"/>
        <v>0</v>
      </c>
      <c r="AF72" s="24">
        <f t="shared" si="40"/>
        <v>0.37562631824617332</v>
      </c>
      <c r="AG72" s="24">
        <f t="shared" si="47"/>
        <v>1</v>
      </c>
      <c r="AH72" s="24">
        <f t="shared" si="48"/>
        <v>0.91177216832490493</v>
      </c>
      <c r="AI72" s="24">
        <f t="shared" si="49"/>
        <v>24.526271743193536</v>
      </c>
      <c r="AJ72" s="24">
        <f t="shared" si="50"/>
        <v>-1.1080417899905015</v>
      </c>
      <c r="AK72" s="24">
        <f t="shared" si="51"/>
        <v>5.3109759429236512</v>
      </c>
      <c r="AL72" s="25">
        <v>110816</v>
      </c>
      <c r="AM72" s="25">
        <v>28129</v>
      </c>
      <c r="AN72" s="25">
        <v>15559</v>
      </c>
      <c r="AO72" s="25">
        <v>7032</v>
      </c>
      <c r="AP72" s="25"/>
      <c r="AQ72" s="25"/>
      <c r="AR72" s="25">
        <f>SUM(AL72:AQ72)</f>
        <v>161536</v>
      </c>
      <c r="AS72" s="25">
        <v>542907</v>
      </c>
      <c r="AT72" s="25">
        <v>46061</v>
      </c>
      <c r="AU72" s="25">
        <v>21912</v>
      </c>
      <c r="AV72" s="25">
        <v>53778</v>
      </c>
      <c r="AW72" s="25"/>
      <c r="AX72" s="25"/>
      <c r="AY72" s="25"/>
      <c r="AZ72" s="25"/>
      <c r="BA72" s="25"/>
      <c r="BB72" s="25"/>
      <c r="BC72" s="25"/>
      <c r="BD72" s="25"/>
      <c r="BE72" s="25"/>
      <c r="BF72" s="25">
        <f t="shared" si="85"/>
        <v>664658</v>
      </c>
      <c r="BG72" s="24">
        <f t="shared" si="86"/>
        <v>0</v>
      </c>
      <c r="BH72" s="24">
        <f t="shared" si="55"/>
        <v>0.24303626827631655</v>
      </c>
      <c r="BI72" s="24">
        <f t="shared" si="87"/>
        <v>1</v>
      </c>
      <c r="BJ72" s="24">
        <f t="shared" si="88"/>
        <v>0.91908921580722713</v>
      </c>
      <c r="BK72" s="24">
        <f t="shared" si="89"/>
        <v>24.908075280821112</v>
      </c>
      <c r="BL72" s="24">
        <f t="shared" si="90"/>
        <v>-1.1124117578873811</v>
      </c>
      <c r="BM72" s="24">
        <f t="shared" si="91"/>
        <v>5.3000947228604209</v>
      </c>
      <c r="BN72" s="24">
        <f t="shared" si="82"/>
        <v>0</v>
      </c>
      <c r="BO72" s="24">
        <f t="shared" si="83"/>
        <v>0.30933129326124492</v>
      </c>
      <c r="BP72" s="24">
        <f t="shared" si="69"/>
        <v>1</v>
      </c>
      <c r="BQ72" s="24">
        <f t="shared" si="70"/>
        <v>0.91543069206606598</v>
      </c>
      <c r="BR72" s="24">
        <f t="shared" si="71"/>
        <v>24.717173512007324</v>
      </c>
      <c r="BS72" s="24">
        <f t="shared" si="92"/>
        <v>0.26997587053747207</v>
      </c>
      <c r="BT72" s="24">
        <f t="shared" si="67"/>
        <v>-1.1102267739389413</v>
      </c>
      <c r="BU72" s="24">
        <f t="shared" si="68"/>
        <v>5.3055353328920365</v>
      </c>
      <c r="BV72" s="65"/>
      <c r="BW72" s="32"/>
      <c r="BX72" s="65">
        <v>-24.777481678880751</v>
      </c>
      <c r="BY72" s="65"/>
      <c r="BZ72" s="65"/>
      <c r="CA72" s="65"/>
      <c r="CB72" s="65"/>
      <c r="CC72" s="65"/>
      <c r="CD72" s="65"/>
      <c r="CE72" s="65">
        <v>-24.777481678880751</v>
      </c>
      <c r="CI72" s="67"/>
    </row>
    <row r="73" spans="1:87" s="71" customFormat="1">
      <c r="A73" s="68" t="s">
        <v>101</v>
      </c>
      <c r="B73" s="16" t="s">
        <v>70</v>
      </c>
      <c r="C73" s="69">
        <v>74.5</v>
      </c>
      <c r="D73" s="69">
        <v>76</v>
      </c>
      <c r="E73" s="69">
        <v>75.25</v>
      </c>
      <c r="F73" s="69">
        <v>13.5</v>
      </c>
      <c r="G73" s="69">
        <v>12</v>
      </c>
      <c r="H73" s="69">
        <v>12.75</v>
      </c>
      <c r="I73" s="5" t="s">
        <v>132</v>
      </c>
      <c r="J73" s="26"/>
      <c r="K73" s="26"/>
      <c r="L73" s="26"/>
      <c r="M73" s="26"/>
      <c r="N73" s="28"/>
      <c r="O73" s="26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77"/>
      <c r="AF73" s="27"/>
      <c r="AG73" s="27"/>
      <c r="AH73" s="27"/>
      <c r="AI73" s="27"/>
      <c r="AJ73" s="27"/>
      <c r="AK73" s="27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7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69"/>
      <c r="BW73" s="33" t="s">
        <v>138</v>
      </c>
      <c r="BX73" s="69">
        <v>-25.321563402176327</v>
      </c>
      <c r="BY73" s="69"/>
      <c r="BZ73" s="69"/>
      <c r="CA73" s="69"/>
      <c r="CB73" s="69"/>
      <c r="CC73" s="69"/>
      <c r="CD73" s="69"/>
      <c r="CE73" s="69">
        <v>-25.321563402176327</v>
      </c>
      <c r="CI73" s="72"/>
    </row>
    <row r="74" spans="1:87">
      <c r="A74" s="63" t="s">
        <v>101</v>
      </c>
      <c r="B74" s="15" t="s">
        <v>71</v>
      </c>
      <c r="C74" s="60">
        <v>76</v>
      </c>
      <c r="D74" s="60">
        <v>77</v>
      </c>
      <c r="E74" s="60">
        <v>76.5</v>
      </c>
      <c r="F74" s="60">
        <v>12</v>
      </c>
      <c r="G74" s="60">
        <v>11</v>
      </c>
      <c r="H74" s="60">
        <v>11.5</v>
      </c>
      <c r="I74" s="2" t="s">
        <v>132</v>
      </c>
      <c r="J74" s="23">
        <v>453260</v>
      </c>
      <c r="K74" s="23">
        <v>60808</v>
      </c>
      <c r="L74" s="23">
        <v>49660</v>
      </c>
      <c r="M74" s="23">
        <v>44922</v>
      </c>
      <c r="N74" s="25">
        <v>6415</v>
      </c>
      <c r="O74" s="23"/>
      <c r="P74" s="25">
        <f>SUM(J74:O74)</f>
        <v>615065</v>
      </c>
      <c r="Q74" s="25">
        <v>1626163</v>
      </c>
      <c r="R74" s="25">
        <v>215285</v>
      </c>
      <c r="S74" s="25">
        <v>119511</v>
      </c>
      <c r="T74" s="25">
        <v>227876</v>
      </c>
      <c r="U74" s="25"/>
      <c r="V74" s="25">
        <v>35093</v>
      </c>
      <c r="W74" s="25"/>
      <c r="X74" s="25"/>
      <c r="Y74" s="25"/>
      <c r="Z74" s="25"/>
      <c r="AA74" s="25"/>
      <c r="AB74" s="25"/>
      <c r="AC74" s="25"/>
      <c r="AD74" s="25">
        <f t="shared" ref="AD74:AD85" si="93">SUM(Q74:AC74)</f>
        <v>2223928</v>
      </c>
      <c r="AE74" s="24">
        <f t="shared" ref="AE74:AE85" si="94">(N74/P74)*100</f>
        <v>1.0429791973206084</v>
      </c>
      <c r="AF74" s="24">
        <f t="shared" si="40"/>
        <v>0.27656695720365049</v>
      </c>
      <c r="AG74" s="24">
        <f t="shared" ref="AG74:AG85" si="95">(Q74+T74+U74+Z74+AA74)/(Q74+T74+U74+Z74+AA74+N74)</f>
        <v>0.9965519168977035</v>
      </c>
      <c r="AH74" s="24">
        <f t="shared" ref="AH74:AH85" si="96">(Q74+R74+S74)/(Q74+R74+S74+T74+V74+X74+Z74)</f>
        <v>0.88175471508070402</v>
      </c>
      <c r="AI74" s="24">
        <f t="shared" ref="AI74:AI85" si="97">(52.18*AH74)-23.05</f>
        <v>22.959961032911135</v>
      </c>
      <c r="AJ74" s="24">
        <f t="shared" ref="AJ74:AJ82" si="98">LOG((R74+U74+V74+W74+AA74)/(Q74+T74+Z74))</f>
        <v>-0.86952269935818627</v>
      </c>
      <c r="AK74" s="24">
        <f t="shared" ref="AK74:AK85" si="99">(2.49*AJ74)+8.07</f>
        <v>5.9048884785981164</v>
      </c>
      <c r="AL74" s="25">
        <v>543681</v>
      </c>
      <c r="AM74" s="25">
        <v>54009</v>
      </c>
      <c r="AN74" s="25">
        <v>59378</v>
      </c>
      <c r="AO74" s="25">
        <v>43563</v>
      </c>
      <c r="AP74" s="25">
        <v>4380</v>
      </c>
      <c r="AQ74" s="25"/>
      <c r="AR74" s="25">
        <f>SUM(AL74:AQ74)</f>
        <v>705011</v>
      </c>
      <c r="AS74" s="25">
        <v>1724358</v>
      </c>
      <c r="AT74" s="25">
        <v>196394</v>
      </c>
      <c r="AU74" s="25">
        <v>97138</v>
      </c>
      <c r="AV74" s="25">
        <v>236876</v>
      </c>
      <c r="AW74" s="25"/>
      <c r="AX74" s="25">
        <v>36045</v>
      </c>
      <c r="AY74" s="25"/>
      <c r="AZ74" s="25"/>
      <c r="BA74" s="25"/>
      <c r="BB74" s="25"/>
      <c r="BC74" s="25"/>
      <c r="BD74" s="25"/>
      <c r="BE74" s="25"/>
      <c r="BF74" s="25">
        <f t="shared" ref="BF74:BF85" si="100">SUM(AS74:BE74)</f>
        <v>2290811</v>
      </c>
      <c r="BG74" s="24">
        <f t="shared" ref="BG74:BG85" si="101">(AP74/AR74)*100</f>
        <v>0.62126690221854697</v>
      </c>
      <c r="BH74" s="24">
        <f t="shared" si="55"/>
        <v>0.30775607415888956</v>
      </c>
      <c r="BI74" s="24">
        <f t="shared" ref="BI74:BI85" si="102">(AS74+AV74+AW74+BB74+BC74)/(AS74+AV74+AW74+BB74+BC74+AP74)</f>
        <v>0.99777168864283627</v>
      </c>
      <c r="BJ74" s="24">
        <f t="shared" ref="BJ74:BJ85" si="103">(AS74+AT74+AU74)/(AS74+AT74+AU74+AV74+AX74+AZ74+BB74)</f>
        <v>0.88086271630440049</v>
      </c>
      <c r="BK74" s="24">
        <f t="shared" ref="BK74:BK85" si="104">(52.18*BJ74)-23.05</f>
        <v>22.913416536763616</v>
      </c>
      <c r="BL74" s="24">
        <f t="shared" ref="BL74:BL85" si="105">LOG((AT74+AW74+AX74+AY74+BC74)/(AS74+AV74+BB74))</f>
        <v>-0.92622041523174226</v>
      </c>
      <c r="BM74" s="24">
        <f t="shared" ref="BM74:BM85" si="106">(2.49*BL74)+8.07</f>
        <v>5.7637111660729623</v>
      </c>
      <c r="BN74" s="24">
        <f t="shared" ref="BN74:BR77" si="107">SUM(AE74,BG74)/COUNT(AE74,BG74)</f>
        <v>0.83212304976957774</v>
      </c>
      <c r="BO74" s="24">
        <f t="shared" si="107"/>
        <v>0.29216151568127002</v>
      </c>
      <c r="BP74" s="24">
        <f t="shared" si="107"/>
        <v>0.99716180277026989</v>
      </c>
      <c r="BQ74" s="24">
        <f t="shared" si="107"/>
        <v>0.88130871569255231</v>
      </c>
      <c r="BR74" s="24">
        <f t="shared" si="107"/>
        <v>22.936688784837376</v>
      </c>
      <c r="BS74" s="24">
        <f t="shared" ref="BS74:BS85" si="108">STDEV(AI74,BK74)</f>
        <v>3.2911928852821501E-2</v>
      </c>
      <c r="BT74" s="24">
        <f t="shared" ref="BT74:BT85" si="109">SUM(AJ74,BL74)/COUNT(AJ74,BL74)</f>
        <v>-0.89787155729496426</v>
      </c>
      <c r="BU74" s="24">
        <f t="shared" ref="BU74:BU85" si="110">SUM(AK74,BM74)/COUNT(AK74,BM74)</f>
        <v>5.8342998223355398</v>
      </c>
      <c r="BV74" s="60">
        <v>0.1</v>
      </c>
      <c r="BW74" s="32"/>
      <c r="BX74" s="65">
        <v>-24.877415056628916</v>
      </c>
      <c r="BY74" s="65"/>
      <c r="BZ74" s="65"/>
      <c r="CA74" s="65"/>
      <c r="CB74" s="65"/>
      <c r="CC74" s="65"/>
      <c r="CD74" s="65"/>
      <c r="CE74" s="65">
        <v>-24.877415056628916</v>
      </c>
      <c r="CI74" s="67"/>
    </row>
    <row r="75" spans="1:87" s="71" customFormat="1">
      <c r="A75" s="68" t="s">
        <v>101</v>
      </c>
      <c r="B75" s="16" t="s">
        <v>72</v>
      </c>
      <c r="C75" s="69">
        <v>77</v>
      </c>
      <c r="D75" s="69">
        <v>78</v>
      </c>
      <c r="E75" s="69">
        <v>77.5</v>
      </c>
      <c r="F75" s="69">
        <v>11</v>
      </c>
      <c r="G75" s="69">
        <v>10</v>
      </c>
      <c r="H75" s="69">
        <v>10.5</v>
      </c>
      <c r="I75" s="5" t="s">
        <v>132</v>
      </c>
      <c r="J75" s="26">
        <v>382132</v>
      </c>
      <c r="K75" s="26">
        <v>78560</v>
      </c>
      <c r="L75" s="26">
        <v>73464</v>
      </c>
      <c r="M75" s="26">
        <v>18869</v>
      </c>
      <c r="N75" s="28">
        <v>9988</v>
      </c>
      <c r="O75" s="26"/>
      <c r="P75" s="28">
        <f>SUM(J75:O75)</f>
        <v>563013</v>
      </c>
      <c r="Q75" s="28">
        <v>2582511</v>
      </c>
      <c r="R75" s="28">
        <v>246686</v>
      </c>
      <c r="S75" s="28">
        <v>132089</v>
      </c>
      <c r="T75" s="28">
        <v>332250</v>
      </c>
      <c r="U75" s="28"/>
      <c r="V75" s="28"/>
      <c r="W75" s="28"/>
      <c r="X75" s="28"/>
      <c r="Y75" s="28"/>
      <c r="Z75" s="28"/>
      <c r="AA75" s="28"/>
      <c r="AB75" s="28"/>
      <c r="AC75" s="28"/>
      <c r="AD75" s="28">
        <f t="shared" si="93"/>
        <v>3293536</v>
      </c>
      <c r="AE75" s="27">
        <f t="shared" si="94"/>
        <v>1.774026532247035</v>
      </c>
      <c r="AF75" s="27">
        <f t="shared" si="40"/>
        <v>0.17094484468971949</v>
      </c>
      <c r="AG75" s="27">
        <f t="shared" si="95"/>
        <v>0.99658500609795919</v>
      </c>
      <c r="AH75" s="27">
        <f t="shared" si="96"/>
        <v>0.89912058043391663</v>
      </c>
      <c r="AI75" s="27">
        <f t="shared" si="97"/>
        <v>23.866111887041772</v>
      </c>
      <c r="AJ75" s="27">
        <f t="shared" si="98"/>
        <v>-1.0724584469826473</v>
      </c>
      <c r="AK75" s="27">
        <f t="shared" si="99"/>
        <v>5.3995784670132085</v>
      </c>
      <c r="AL75" s="28">
        <v>350101</v>
      </c>
      <c r="AM75" s="28">
        <v>134496</v>
      </c>
      <c r="AN75" s="28">
        <v>78941</v>
      </c>
      <c r="AO75" s="28">
        <v>28175</v>
      </c>
      <c r="AP75" s="28">
        <v>15025</v>
      </c>
      <c r="AQ75" s="28"/>
      <c r="AR75" s="28">
        <f>SUM(AL75:AQ75)</f>
        <v>606738</v>
      </c>
      <c r="AS75" s="28">
        <v>2267527</v>
      </c>
      <c r="AT75" s="28">
        <v>341524</v>
      </c>
      <c r="AU75" s="28">
        <v>163310</v>
      </c>
      <c r="AV75" s="28">
        <v>399049</v>
      </c>
      <c r="AW75" s="28"/>
      <c r="AX75" s="28">
        <v>210787</v>
      </c>
      <c r="AY75" s="28"/>
      <c r="AZ75" s="28"/>
      <c r="BA75" s="28"/>
      <c r="BB75" s="28"/>
      <c r="BC75" s="28"/>
      <c r="BD75" s="28"/>
      <c r="BE75" s="28"/>
      <c r="BF75" s="28">
        <f t="shared" si="100"/>
        <v>3382197</v>
      </c>
      <c r="BG75" s="27">
        <f t="shared" si="101"/>
        <v>2.476357175584849</v>
      </c>
      <c r="BH75" s="27">
        <f t="shared" si="55"/>
        <v>0.17939167943203782</v>
      </c>
      <c r="BI75" s="27">
        <f t="shared" si="102"/>
        <v>0.99439700387939889</v>
      </c>
      <c r="BJ75" s="27">
        <f t="shared" si="103"/>
        <v>0.81969234790285728</v>
      </c>
      <c r="BK75" s="27">
        <f t="shared" si="104"/>
        <v>19.72154671357109</v>
      </c>
      <c r="BL75" s="27">
        <f t="shared" si="105"/>
        <v>-0.68377027315323757</v>
      </c>
      <c r="BM75" s="27">
        <f t="shared" si="106"/>
        <v>6.3674120198484383</v>
      </c>
      <c r="BN75" s="27">
        <f t="shared" si="107"/>
        <v>2.125191853915942</v>
      </c>
      <c r="BO75" s="27">
        <f t="shared" si="107"/>
        <v>0.17516826206087865</v>
      </c>
      <c r="BP75" s="27">
        <f t="shared" si="107"/>
        <v>0.99549100498867904</v>
      </c>
      <c r="BQ75" s="27">
        <f t="shared" si="107"/>
        <v>0.85940646416838695</v>
      </c>
      <c r="BR75" s="27">
        <f t="shared" si="107"/>
        <v>21.793829300306431</v>
      </c>
      <c r="BS75" s="27">
        <f t="shared" si="108"/>
        <v>2.9306501392307185</v>
      </c>
      <c r="BT75" s="27">
        <f t="shared" si="109"/>
        <v>-0.87811436006794241</v>
      </c>
      <c r="BU75" s="27">
        <f t="shared" si="110"/>
        <v>5.8834952434308239</v>
      </c>
      <c r="BV75" s="69"/>
      <c r="BW75" s="33" t="s">
        <v>141</v>
      </c>
      <c r="BX75" s="69">
        <v>-25.166111481234733</v>
      </c>
      <c r="BY75" s="69"/>
      <c r="BZ75" s="69"/>
      <c r="CA75" s="69"/>
      <c r="CB75" s="69"/>
      <c r="CC75" s="69"/>
      <c r="CD75" s="69"/>
      <c r="CE75" s="69">
        <v>-25.166111481234733</v>
      </c>
      <c r="CI75" s="72"/>
    </row>
    <row r="76" spans="1:87">
      <c r="A76" s="63" t="s">
        <v>101</v>
      </c>
      <c r="B76" s="15" t="s">
        <v>73</v>
      </c>
      <c r="C76" s="60">
        <v>78</v>
      </c>
      <c r="D76" s="60">
        <v>79</v>
      </c>
      <c r="E76" s="60">
        <v>78.5</v>
      </c>
      <c r="F76" s="60">
        <v>10</v>
      </c>
      <c r="G76" s="60">
        <v>9</v>
      </c>
      <c r="H76" s="60">
        <v>9.5</v>
      </c>
      <c r="I76" s="2" t="s">
        <v>132</v>
      </c>
      <c r="J76" s="23">
        <v>424407</v>
      </c>
      <c r="K76" s="23">
        <v>27464</v>
      </c>
      <c r="L76" s="23">
        <v>33466</v>
      </c>
      <c r="M76" s="23">
        <v>14030</v>
      </c>
      <c r="N76" s="25">
        <v>33617</v>
      </c>
      <c r="O76" s="23"/>
      <c r="P76" s="25">
        <f>SUM(J76:O76)</f>
        <v>532984</v>
      </c>
      <c r="Q76" s="25">
        <v>807226</v>
      </c>
      <c r="R76" s="25">
        <v>95062</v>
      </c>
      <c r="S76" s="25">
        <v>37888</v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>
        <f t="shared" si="93"/>
        <v>940176</v>
      </c>
      <c r="AE76" s="24">
        <f t="shared" si="94"/>
        <v>6.3073187938099462</v>
      </c>
      <c r="AF76" s="24">
        <f t="shared" si="40"/>
        <v>0.56689811269379353</v>
      </c>
      <c r="AG76" s="24">
        <f t="shared" si="95"/>
        <v>0.96001988480608147</v>
      </c>
      <c r="AH76" s="24">
        <f t="shared" si="96"/>
        <v>1</v>
      </c>
      <c r="AI76" s="24">
        <f t="shared" si="97"/>
        <v>29.13</v>
      </c>
      <c r="AJ76" s="24">
        <f t="shared" si="98"/>
        <v>-0.92898819454274262</v>
      </c>
      <c r="AK76" s="24">
        <f t="shared" si="99"/>
        <v>5.7568193955885709</v>
      </c>
      <c r="AL76" s="25">
        <v>332019</v>
      </c>
      <c r="AM76" s="25">
        <v>21514</v>
      </c>
      <c r="AN76" s="25">
        <v>27014</v>
      </c>
      <c r="AO76" s="25">
        <v>16017</v>
      </c>
      <c r="AP76" s="25">
        <v>25593</v>
      </c>
      <c r="AQ76" s="25"/>
      <c r="AR76" s="25">
        <f>SUM(AL76:AQ76)</f>
        <v>422157</v>
      </c>
      <c r="AS76" s="25">
        <v>824727</v>
      </c>
      <c r="AT76" s="25">
        <v>114172</v>
      </c>
      <c r="AU76" s="25">
        <v>52222</v>
      </c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>
        <f t="shared" si="100"/>
        <v>991121</v>
      </c>
      <c r="BG76" s="24">
        <f t="shared" si="101"/>
        <v>6.0624364868994238</v>
      </c>
      <c r="BH76" s="24">
        <f t="shared" si="55"/>
        <v>0.42593891159606145</v>
      </c>
      <c r="BI76" s="24">
        <f t="shared" si="102"/>
        <v>0.96990191927744851</v>
      </c>
      <c r="BJ76" s="24">
        <f t="shared" si="103"/>
        <v>1</v>
      </c>
      <c r="BK76" s="24">
        <f t="shared" si="104"/>
        <v>29.13</v>
      </c>
      <c r="BL76" s="24">
        <f t="shared" si="105"/>
        <v>-0.85875060393039737</v>
      </c>
      <c r="BM76" s="24">
        <f t="shared" si="106"/>
        <v>5.9317109962133108</v>
      </c>
      <c r="BN76" s="24">
        <f t="shared" si="107"/>
        <v>6.184877640354685</v>
      </c>
      <c r="BO76" s="24">
        <f t="shared" si="107"/>
        <v>0.49641851214492749</v>
      </c>
      <c r="BP76" s="24">
        <f t="shared" si="107"/>
        <v>0.96496090204176499</v>
      </c>
      <c r="BQ76" s="24">
        <f t="shared" si="107"/>
        <v>1</v>
      </c>
      <c r="BR76" s="24">
        <f t="shared" si="107"/>
        <v>29.13</v>
      </c>
      <c r="BS76" s="24">
        <f t="shared" si="108"/>
        <v>0</v>
      </c>
      <c r="BT76" s="24">
        <f t="shared" si="109"/>
        <v>-0.89386939923657005</v>
      </c>
      <c r="BU76" s="24">
        <f t="shared" si="110"/>
        <v>5.8442651959009408</v>
      </c>
      <c r="BV76" s="65"/>
      <c r="BW76" s="32"/>
      <c r="BX76" s="65">
        <v>-25.399289362647128</v>
      </c>
      <c r="BY76" s="65"/>
      <c r="BZ76" s="65"/>
      <c r="CA76" s="65"/>
      <c r="CB76" s="65"/>
      <c r="CC76" s="65"/>
      <c r="CD76" s="65"/>
      <c r="CE76" s="65">
        <v>-25.399289362647128</v>
      </c>
      <c r="CI76" s="67"/>
    </row>
    <row r="77" spans="1:87">
      <c r="A77" s="63" t="s">
        <v>101</v>
      </c>
      <c r="B77" s="15" t="s">
        <v>74</v>
      </c>
      <c r="C77" s="60">
        <v>79</v>
      </c>
      <c r="D77" s="60">
        <v>80</v>
      </c>
      <c r="E77" s="60">
        <v>79.5</v>
      </c>
      <c r="F77" s="60">
        <v>9</v>
      </c>
      <c r="G77" s="60">
        <v>8</v>
      </c>
      <c r="H77" s="60">
        <v>8.5</v>
      </c>
      <c r="I77" s="2" t="s">
        <v>132</v>
      </c>
      <c r="J77" s="23">
        <v>606126</v>
      </c>
      <c r="K77" s="23">
        <v>46893</v>
      </c>
      <c r="L77" s="23">
        <v>39229</v>
      </c>
      <c r="M77" s="23">
        <v>28264</v>
      </c>
      <c r="N77" s="25"/>
      <c r="O77" s="23"/>
      <c r="P77" s="25">
        <f>SUM(J77:O77)</f>
        <v>720512</v>
      </c>
      <c r="Q77" s="25">
        <v>1159876</v>
      </c>
      <c r="R77" s="25">
        <v>233600</v>
      </c>
      <c r="S77" s="25">
        <v>73934</v>
      </c>
      <c r="T77" s="25">
        <v>200297</v>
      </c>
      <c r="U77" s="25"/>
      <c r="V77" s="25"/>
      <c r="W77" s="25"/>
      <c r="X77" s="25"/>
      <c r="Y77" s="25"/>
      <c r="Z77" s="25"/>
      <c r="AA77" s="25"/>
      <c r="AB77" s="25"/>
      <c r="AC77" s="25"/>
      <c r="AD77" s="25">
        <f t="shared" si="93"/>
        <v>1667707</v>
      </c>
      <c r="AE77" s="24">
        <f t="shared" si="94"/>
        <v>0</v>
      </c>
      <c r="AF77" s="24">
        <f t="shared" si="40"/>
        <v>0.4320375221786561</v>
      </c>
      <c r="AG77" s="24">
        <f t="shared" si="95"/>
        <v>1</v>
      </c>
      <c r="AH77" s="24">
        <f t="shared" si="96"/>
        <v>0.87989676843714149</v>
      </c>
      <c r="AI77" s="24">
        <f t="shared" si="97"/>
        <v>22.863013377050041</v>
      </c>
      <c r="AJ77" s="24">
        <f t="shared" si="98"/>
        <v>-0.76512131122919258</v>
      </c>
      <c r="AK77" s="24">
        <f t="shared" si="99"/>
        <v>6.1648479350393108</v>
      </c>
      <c r="AL77" s="25">
        <v>522287</v>
      </c>
      <c r="AM77" s="25">
        <v>45712</v>
      </c>
      <c r="AN77" s="25">
        <v>34176</v>
      </c>
      <c r="AO77" s="25">
        <v>43980</v>
      </c>
      <c r="AP77" s="25"/>
      <c r="AQ77" s="25"/>
      <c r="AR77" s="25">
        <f>SUM(AL77:AQ77)</f>
        <v>646155</v>
      </c>
      <c r="AS77" s="25">
        <v>1747150</v>
      </c>
      <c r="AT77" s="25">
        <v>317777</v>
      </c>
      <c r="AU77" s="25">
        <v>105935</v>
      </c>
      <c r="AV77" s="25">
        <v>201172</v>
      </c>
      <c r="AW77" s="25"/>
      <c r="AX77" s="25"/>
      <c r="AY77" s="25"/>
      <c r="AZ77" s="25"/>
      <c r="BA77" s="25"/>
      <c r="BB77" s="25"/>
      <c r="BC77" s="25"/>
      <c r="BD77" s="25"/>
      <c r="BE77" s="25"/>
      <c r="BF77" s="25">
        <f t="shared" si="100"/>
        <v>2372034</v>
      </c>
      <c r="BG77" s="24">
        <f t="shared" si="101"/>
        <v>0</v>
      </c>
      <c r="BH77" s="24">
        <f t="shared" si="55"/>
        <v>0.27240545455925169</v>
      </c>
      <c r="BI77" s="24">
        <f t="shared" si="102"/>
        <v>1</v>
      </c>
      <c r="BJ77" s="24">
        <f t="shared" si="103"/>
        <v>0.91519008580821359</v>
      </c>
      <c r="BK77" s="24">
        <f t="shared" si="104"/>
        <v>24.704618677472585</v>
      </c>
      <c r="BL77" s="24">
        <f t="shared" si="105"/>
        <v>-0.78753827377707264</v>
      </c>
      <c r="BM77" s="24">
        <f t="shared" si="106"/>
        <v>6.1090296982950889</v>
      </c>
      <c r="BN77" s="24">
        <f t="shared" si="107"/>
        <v>0</v>
      </c>
      <c r="BO77" s="24">
        <f t="shared" si="107"/>
        <v>0.35222148836895389</v>
      </c>
      <c r="BP77" s="24">
        <f t="shared" si="107"/>
        <v>1</v>
      </c>
      <c r="BQ77" s="24">
        <f t="shared" si="107"/>
        <v>0.89754342712267754</v>
      </c>
      <c r="BR77" s="24">
        <f t="shared" si="107"/>
        <v>23.783816027261313</v>
      </c>
      <c r="BS77" s="24">
        <f t="shared" si="108"/>
        <v>1.3022115961978693</v>
      </c>
      <c r="BT77" s="24">
        <f t="shared" si="109"/>
        <v>-0.77632979250313261</v>
      </c>
      <c r="BU77" s="24">
        <f t="shared" si="110"/>
        <v>6.1369388166672003</v>
      </c>
      <c r="BV77" s="65"/>
      <c r="BW77" s="32"/>
      <c r="BX77" s="65">
        <v>-25.232733733066848</v>
      </c>
      <c r="BY77" s="65"/>
      <c r="BZ77" s="65"/>
      <c r="CA77" s="65"/>
      <c r="CB77" s="65"/>
      <c r="CC77" s="65"/>
      <c r="CD77" s="65"/>
      <c r="CE77" s="65">
        <v>-25.232733733066848</v>
      </c>
      <c r="CI77" s="67"/>
    </row>
    <row r="78" spans="1:87" s="71" customFormat="1">
      <c r="A78" s="68" t="s">
        <v>101</v>
      </c>
      <c r="B78" s="16" t="s">
        <v>75</v>
      </c>
      <c r="C78" s="69">
        <v>80</v>
      </c>
      <c r="D78" s="69">
        <v>81</v>
      </c>
      <c r="E78" s="69">
        <v>80.5</v>
      </c>
      <c r="F78" s="69">
        <v>8</v>
      </c>
      <c r="G78" s="69">
        <v>7</v>
      </c>
      <c r="H78" s="69">
        <v>7.5</v>
      </c>
      <c r="I78" s="5" t="s">
        <v>132</v>
      </c>
      <c r="J78" s="26"/>
      <c r="K78" s="26"/>
      <c r="L78" s="26"/>
      <c r="M78" s="26"/>
      <c r="N78" s="28"/>
      <c r="O78" s="26"/>
      <c r="P78" s="28"/>
      <c r="Q78" s="28">
        <v>368990</v>
      </c>
      <c r="R78" s="28">
        <v>100922</v>
      </c>
      <c r="S78" s="28">
        <v>21685</v>
      </c>
      <c r="T78" s="28">
        <v>176567</v>
      </c>
      <c r="U78" s="28"/>
      <c r="V78" s="28">
        <v>94820</v>
      </c>
      <c r="W78" s="28"/>
      <c r="X78" s="28">
        <v>183493</v>
      </c>
      <c r="Y78" s="28"/>
      <c r="Z78" s="28"/>
      <c r="AA78" s="28"/>
      <c r="AB78" s="28"/>
      <c r="AC78" s="28"/>
      <c r="AD78" s="28">
        <f t="shared" si="93"/>
        <v>946477</v>
      </c>
      <c r="AE78" s="27"/>
      <c r="AF78" s="27">
        <f t="shared" si="40"/>
        <v>0</v>
      </c>
      <c r="AG78" s="27">
        <f t="shared" si="95"/>
        <v>1</v>
      </c>
      <c r="AH78" s="27">
        <f t="shared" si="96"/>
        <v>0.51939666785352423</v>
      </c>
      <c r="AI78" s="27">
        <f t="shared" si="97"/>
        <v>4.052118128596895</v>
      </c>
      <c r="AJ78" s="27">
        <f t="shared" si="98"/>
        <v>-0.44515611112236997</v>
      </c>
      <c r="AK78" s="27">
        <f t="shared" si="99"/>
        <v>6.9615612833052989</v>
      </c>
      <c r="AL78" s="28"/>
      <c r="AM78" s="28"/>
      <c r="AN78" s="28"/>
      <c r="AO78" s="28"/>
      <c r="AP78" s="28"/>
      <c r="AQ78" s="28"/>
      <c r="AR78" s="28"/>
      <c r="AS78" s="28">
        <v>393689</v>
      </c>
      <c r="AT78" s="28">
        <v>96501</v>
      </c>
      <c r="AU78" s="28">
        <v>32808</v>
      </c>
      <c r="AV78" s="28">
        <v>75273</v>
      </c>
      <c r="AW78" s="28"/>
      <c r="AX78" s="28"/>
      <c r="AY78" s="28"/>
      <c r="AZ78" s="28"/>
      <c r="BA78" s="28"/>
      <c r="BB78" s="28"/>
      <c r="BC78" s="28"/>
      <c r="BD78" s="28"/>
      <c r="BE78" s="28"/>
      <c r="BF78" s="28">
        <f t="shared" si="100"/>
        <v>598271</v>
      </c>
      <c r="BG78" s="27"/>
      <c r="BH78" s="27">
        <f t="shared" si="55"/>
        <v>0</v>
      </c>
      <c r="BI78" s="27">
        <f t="shared" si="102"/>
        <v>1</v>
      </c>
      <c r="BJ78" s="27">
        <f t="shared" si="103"/>
        <v>0.87418243571893006</v>
      </c>
      <c r="BK78" s="27">
        <f t="shared" si="104"/>
        <v>22.564839495813768</v>
      </c>
      <c r="BL78" s="27">
        <f t="shared" si="105"/>
        <v>-0.68660583946900589</v>
      </c>
      <c r="BM78" s="27">
        <f t="shared" si="106"/>
        <v>6.3603514597221755</v>
      </c>
      <c r="BN78" s="27"/>
      <c r="BO78" s="27">
        <f t="shared" ref="BO78:BR85" si="111">SUM(AF78,BH78)/COUNT(AF78,BH78)</f>
        <v>0</v>
      </c>
      <c r="BP78" s="27">
        <f t="shared" si="111"/>
        <v>1</v>
      </c>
      <c r="BQ78" s="27">
        <f t="shared" si="111"/>
        <v>0.69678955178622715</v>
      </c>
      <c r="BR78" s="27">
        <f t="shared" si="111"/>
        <v>13.308478812205331</v>
      </c>
      <c r="BS78" s="27">
        <f t="shared" si="108"/>
        <v>13.090470816976147</v>
      </c>
      <c r="BT78" s="27">
        <f t="shared" si="109"/>
        <v>-0.56588097529568793</v>
      </c>
      <c r="BU78" s="27">
        <f t="shared" si="110"/>
        <v>6.6609563715137377</v>
      </c>
      <c r="BV78" s="69"/>
      <c r="BW78" s="33" t="s">
        <v>141</v>
      </c>
      <c r="BX78" s="69">
        <v>-25.066178103486568</v>
      </c>
      <c r="BY78" s="69">
        <v>-25.121696646679993</v>
      </c>
      <c r="BZ78" s="69"/>
      <c r="CA78" s="69"/>
      <c r="CB78" s="69"/>
      <c r="CC78" s="69"/>
      <c r="CD78" s="69"/>
      <c r="CE78" s="69">
        <v>-25.093937375083279</v>
      </c>
      <c r="CI78" s="72"/>
    </row>
    <row r="79" spans="1:87">
      <c r="A79" s="63" t="s">
        <v>101</v>
      </c>
      <c r="B79" s="15" t="s">
        <v>76</v>
      </c>
      <c r="C79" s="60">
        <v>81</v>
      </c>
      <c r="D79" s="60">
        <v>82</v>
      </c>
      <c r="E79" s="60">
        <v>81.5</v>
      </c>
      <c r="F79" s="60">
        <v>7</v>
      </c>
      <c r="G79" s="60">
        <v>6</v>
      </c>
      <c r="H79" s="60">
        <v>6.5</v>
      </c>
      <c r="I79" s="2" t="s">
        <v>132</v>
      </c>
      <c r="J79" s="23">
        <v>380389</v>
      </c>
      <c r="K79" s="23">
        <v>24920</v>
      </c>
      <c r="L79" s="23">
        <v>23311</v>
      </c>
      <c r="M79" s="23">
        <v>9158</v>
      </c>
      <c r="N79" s="25">
        <v>13985</v>
      </c>
      <c r="O79" s="23"/>
      <c r="P79" s="25">
        <f t="shared" ref="P79:P85" si="112">SUM(J79:O79)</f>
        <v>451763</v>
      </c>
      <c r="Q79" s="25">
        <v>601901</v>
      </c>
      <c r="R79" s="25">
        <v>106362</v>
      </c>
      <c r="S79" s="25">
        <v>29100</v>
      </c>
      <c r="T79" s="25">
        <v>109237</v>
      </c>
      <c r="U79" s="25"/>
      <c r="V79" s="25"/>
      <c r="W79" s="25"/>
      <c r="X79" s="25"/>
      <c r="Y79" s="25"/>
      <c r="Z79" s="25"/>
      <c r="AA79" s="25"/>
      <c r="AB79" s="25"/>
      <c r="AC79" s="25"/>
      <c r="AD79" s="25">
        <f t="shared" si="93"/>
        <v>846600</v>
      </c>
      <c r="AE79" s="24">
        <f t="shared" si="94"/>
        <v>3.0956497101356244</v>
      </c>
      <c r="AF79" s="24">
        <f t="shared" si="40"/>
        <v>0.5336203638081739</v>
      </c>
      <c r="AG79" s="24">
        <f t="shared" si="95"/>
        <v>0.98071361686224268</v>
      </c>
      <c r="AH79" s="24">
        <f t="shared" si="96"/>
        <v>0.87096976139853532</v>
      </c>
      <c r="AI79" s="24">
        <f t="shared" si="97"/>
        <v>22.39720214977557</v>
      </c>
      <c r="AJ79" s="24">
        <f t="shared" si="98"/>
        <v>-0.82516739091122071</v>
      </c>
      <c r="AK79" s="24">
        <f t="shared" si="99"/>
        <v>6.0153331966310599</v>
      </c>
      <c r="AL79" s="25">
        <v>275626</v>
      </c>
      <c r="AM79" s="25">
        <v>23880</v>
      </c>
      <c r="AN79" s="25">
        <v>13923</v>
      </c>
      <c r="AO79" s="25">
        <v>7415</v>
      </c>
      <c r="AP79" s="25">
        <v>13360</v>
      </c>
      <c r="AQ79" s="25"/>
      <c r="AR79" s="25">
        <f t="shared" ref="AR79:AR85" si="113">SUM(AL79:AQ79)</f>
        <v>334204</v>
      </c>
      <c r="AS79" s="25">
        <v>548413</v>
      </c>
      <c r="AT79" s="25">
        <v>118711</v>
      </c>
      <c r="AU79" s="25">
        <v>36977</v>
      </c>
      <c r="AV79" s="25">
        <v>75580</v>
      </c>
      <c r="AW79" s="25"/>
      <c r="AX79" s="25"/>
      <c r="AY79" s="25"/>
      <c r="AZ79" s="25"/>
      <c r="BA79" s="25"/>
      <c r="BB79" s="25"/>
      <c r="BC79" s="25"/>
      <c r="BD79" s="25"/>
      <c r="BE79" s="25"/>
      <c r="BF79" s="25">
        <f t="shared" si="100"/>
        <v>779681</v>
      </c>
      <c r="BG79" s="24">
        <f t="shared" si="101"/>
        <v>3.9975583775179229</v>
      </c>
      <c r="BH79" s="24">
        <f t="shared" si="55"/>
        <v>0.42864197024167577</v>
      </c>
      <c r="BI79" s="24">
        <f t="shared" si="102"/>
        <v>0.9790383037343513</v>
      </c>
      <c r="BJ79" s="24">
        <f t="shared" si="103"/>
        <v>0.90306291932213301</v>
      </c>
      <c r="BK79" s="24">
        <f t="shared" si="104"/>
        <v>24.071823130228896</v>
      </c>
      <c r="BL79" s="24">
        <f t="shared" si="105"/>
        <v>-0.72068875434258051</v>
      </c>
      <c r="BM79" s="24">
        <f t="shared" si="106"/>
        <v>6.2754850016869748</v>
      </c>
      <c r="BN79" s="24">
        <f t="shared" ref="BN79:BN85" si="114">SUM(AE79,BG79)/COUNT(AE79,BG79)</f>
        <v>3.5466040438267736</v>
      </c>
      <c r="BO79" s="24">
        <f t="shared" si="111"/>
        <v>0.48113116702492487</v>
      </c>
      <c r="BP79" s="24">
        <f t="shared" si="111"/>
        <v>0.97987596029829693</v>
      </c>
      <c r="BQ79" s="24">
        <f t="shared" si="111"/>
        <v>0.88701634036033417</v>
      </c>
      <c r="BR79" s="24">
        <f t="shared" si="111"/>
        <v>23.234512640002233</v>
      </c>
      <c r="BS79" s="24">
        <f t="shared" si="108"/>
        <v>1.184135851195812</v>
      </c>
      <c r="BT79" s="24">
        <f t="shared" si="109"/>
        <v>-0.77292807262690055</v>
      </c>
      <c r="BU79" s="24">
        <f t="shared" si="110"/>
        <v>6.1454090991590178</v>
      </c>
      <c r="BV79" s="65"/>
      <c r="BW79" s="32"/>
      <c r="BX79" s="65">
        <v>-25.077281812125253</v>
      </c>
      <c r="BY79" s="65"/>
      <c r="BZ79" s="65"/>
      <c r="CA79" s="65"/>
      <c r="CB79" s="65"/>
      <c r="CC79" s="65"/>
      <c r="CD79" s="65"/>
      <c r="CE79" s="65">
        <v>-25.077281812125253</v>
      </c>
      <c r="CI79" s="67"/>
    </row>
    <row r="80" spans="1:87">
      <c r="A80" s="63" t="s">
        <v>101</v>
      </c>
      <c r="B80" s="15" t="s">
        <v>77</v>
      </c>
      <c r="C80" s="60">
        <v>82</v>
      </c>
      <c r="D80" s="60">
        <v>83</v>
      </c>
      <c r="E80" s="60">
        <v>82.5</v>
      </c>
      <c r="F80" s="60">
        <v>6</v>
      </c>
      <c r="G80" s="60">
        <v>5</v>
      </c>
      <c r="H80" s="60">
        <v>5.5</v>
      </c>
      <c r="I80" s="2" t="s">
        <v>132</v>
      </c>
      <c r="J80" s="23">
        <v>292973</v>
      </c>
      <c r="K80" s="23">
        <v>38837</v>
      </c>
      <c r="L80" s="23">
        <v>35982</v>
      </c>
      <c r="M80" s="23">
        <v>15092</v>
      </c>
      <c r="N80" s="25">
        <v>24410</v>
      </c>
      <c r="O80" s="23"/>
      <c r="P80" s="25">
        <f t="shared" si="112"/>
        <v>407294</v>
      </c>
      <c r="Q80" s="25">
        <v>748929</v>
      </c>
      <c r="R80" s="25">
        <v>211572</v>
      </c>
      <c r="S80" s="25">
        <v>43458</v>
      </c>
      <c r="T80" s="25">
        <v>115370</v>
      </c>
      <c r="U80" s="25"/>
      <c r="V80" s="25"/>
      <c r="W80" s="25"/>
      <c r="X80" s="25"/>
      <c r="Y80" s="25"/>
      <c r="Z80" s="25"/>
      <c r="AA80" s="25"/>
      <c r="AB80" s="25"/>
      <c r="AC80" s="25"/>
      <c r="AD80" s="25">
        <f t="shared" si="93"/>
        <v>1119329</v>
      </c>
      <c r="AE80" s="24">
        <f t="shared" si="94"/>
        <v>5.9932137473176628</v>
      </c>
      <c r="AF80" s="24">
        <f t="shared" si="40"/>
        <v>0.36387335626969369</v>
      </c>
      <c r="AG80" s="24">
        <f t="shared" si="95"/>
        <v>0.97253319140461048</v>
      </c>
      <c r="AH80" s="24">
        <f t="shared" si="96"/>
        <v>0.89692932104859247</v>
      </c>
      <c r="AI80" s="24">
        <f t="shared" si="97"/>
        <v>23.751771972315556</v>
      </c>
      <c r="AJ80" s="24">
        <f t="shared" si="98"/>
        <v>-0.61120581903692095</v>
      </c>
      <c r="AK80" s="24">
        <f t="shared" si="99"/>
        <v>6.5480975105980672</v>
      </c>
      <c r="AL80" s="25">
        <v>431874</v>
      </c>
      <c r="AM80" s="25">
        <v>65762</v>
      </c>
      <c r="AN80" s="25">
        <v>42031</v>
      </c>
      <c r="AO80" s="25">
        <v>16282</v>
      </c>
      <c r="AP80" s="25">
        <v>25635</v>
      </c>
      <c r="AQ80" s="25"/>
      <c r="AR80" s="25">
        <f t="shared" si="113"/>
        <v>581584</v>
      </c>
      <c r="AS80" s="25">
        <v>704000</v>
      </c>
      <c r="AT80" s="25">
        <v>183399</v>
      </c>
      <c r="AU80" s="25">
        <v>59037</v>
      </c>
      <c r="AV80" s="25">
        <v>114103</v>
      </c>
      <c r="AW80" s="25"/>
      <c r="AX80" s="25"/>
      <c r="AY80" s="25"/>
      <c r="AZ80" s="25"/>
      <c r="BA80" s="25"/>
      <c r="BB80" s="25"/>
      <c r="BC80" s="25"/>
      <c r="BD80" s="25"/>
      <c r="BE80" s="25"/>
      <c r="BF80" s="25">
        <f t="shared" si="100"/>
        <v>1060539</v>
      </c>
      <c r="BG80" s="24">
        <f t="shared" si="101"/>
        <v>4.4077897603785523</v>
      </c>
      <c r="BH80" s="24">
        <f t="shared" si="55"/>
        <v>0.54838530219067849</v>
      </c>
      <c r="BI80" s="24">
        <f t="shared" si="102"/>
        <v>0.96961734566891622</v>
      </c>
      <c r="BJ80" s="24">
        <f t="shared" si="103"/>
        <v>0.89241036868988322</v>
      </c>
      <c r="BK80" s="24">
        <f t="shared" si="104"/>
        <v>23.515973038238105</v>
      </c>
      <c r="BL80" s="24">
        <f t="shared" si="105"/>
        <v>-0.64941102192107825</v>
      </c>
      <c r="BM80" s="24">
        <f t="shared" si="106"/>
        <v>6.4529665554165154</v>
      </c>
      <c r="BN80" s="24">
        <f t="shared" si="114"/>
        <v>5.2005017538481075</v>
      </c>
      <c r="BO80" s="24">
        <f t="shared" si="111"/>
        <v>0.45612932923018612</v>
      </c>
      <c r="BP80" s="24">
        <f t="shared" si="111"/>
        <v>0.9710752685367634</v>
      </c>
      <c r="BQ80" s="24">
        <f t="shared" si="111"/>
        <v>0.89466984486923784</v>
      </c>
      <c r="BR80" s="24">
        <f t="shared" si="111"/>
        <v>23.63387250527683</v>
      </c>
      <c r="BS80" s="24">
        <f t="shared" si="108"/>
        <v>0.16673502528272521</v>
      </c>
      <c r="BT80" s="24">
        <f t="shared" si="109"/>
        <v>-0.6303084204789996</v>
      </c>
      <c r="BU80" s="24">
        <f t="shared" si="110"/>
        <v>6.5005320330072909</v>
      </c>
      <c r="BV80" s="65"/>
      <c r="BW80" s="32"/>
      <c r="BX80" s="65">
        <v>-25.066178103486568</v>
      </c>
      <c r="BY80" s="65"/>
      <c r="BZ80" s="65"/>
      <c r="CA80" s="65"/>
      <c r="CB80" s="65"/>
      <c r="CC80" s="65"/>
      <c r="CD80" s="65"/>
      <c r="CE80" s="65">
        <v>-25.066178103486568</v>
      </c>
      <c r="CI80" s="67"/>
    </row>
    <row r="81" spans="1:87" s="71" customFormat="1">
      <c r="A81" s="68" t="s">
        <v>101</v>
      </c>
      <c r="B81" s="16" t="s">
        <v>78</v>
      </c>
      <c r="C81" s="69">
        <v>83</v>
      </c>
      <c r="D81" s="69">
        <v>84</v>
      </c>
      <c r="E81" s="69">
        <v>83.5</v>
      </c>
      <c r="F81" s="69">
        <v>5</v>
      </c>
      <c r="G81" s="69">
        <v>4</v>
      </c>
      <c r="H81" s="69">
        <v>4.5</v>
      </c>
      <c r="I81" s="5" t="s">
        <v>132</v>
      </c>
      <c r="J81" s="26">
        <v>93301</v>
      </c>
      <c r="K81" s="26">
        <v>6989</v>
      </c>
      <c r="L81" s="26"/>
      <c r="M81" s="26"/>
      <c r="N81" s="28">
        <v>2374</v>
      </c>
      <c r="O81" s="26"/>
      <c r="P81" s="28">
        <f t="shared" si="112"/>
        <v>102664</v>
      </c>
      <c r="Q81" s="28">
        <v>222015</v>
      </c>
      <c r="R81" s="28">
        <v>52087</v>
      </c>
      <c r="S81" s="28">
        <v>18952</v>
      </c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>
        <f t="shared" si="93"/>
        <v>293054</v>
      </c>
      <c r="AE81" s="27">
        <f t="shared" si="94"/>
        <v>2.3123977246162237</v>
      </c>
      <c r="AF81" s="27">
        <f t="shared" si="40"/>
        <v>0.35032451357087774</v>
      </c>
      <c r="AG81" s="27">
        <f t="shared" si="95"/>
        <v>0.98942015874218436</v>
      </c>
      <c r="AH81" s="27">
        <f t="shared" si="96"/>
        <v>1</v>
      </c>
      <c r="AI81" s="27">
        <f t="shared" si="97"/>
        <v>29.13</v>
      </c>
      <c r="AJ81" s="27">
        <f t="shared" si="98"/>
        <v>-0.62965297312926427</v>
      </c>
      <c r="AK81" s="27">
        <f t="shared" si="99"/>
        <v>6.5021640969081318</v>
      </c>
      <c r="AL81" s="28">
        <v>1145332</v>
      </c>
      <c r="AM81" s="28">
        <v>8035</v>
      </c>
      <c r="AN81" s="28">
        <v>6264</v>
      </c>
      <c r="AO81" s="28"/>
      <c r="AP81" s="28">
        <v>3080</v>
      </c>
      <c r="AQ81" s="28"/>
      <c r="AR81" s="28">
        <f t="shared" si="113"/>
        <v>1162711</v>
      </c>
      <c r="AS81" s="28">
        <v>170300</v>
      </c>
      <c r="AT81" s="28">
        <v>37912</v>
      </c>
      <c r="AU81" s="28">
        <v>13406</v>
      </c>
      <c r="AV81" s="28">
        <v>35591</v>
      </c>
      <c r="AW81" s="28"/>
      <c r="AX81" s="28"/>
      <c r="AY81" s="28"/>
      <c r="AZ81" s="28"/>
      <c r="BA81" s="28"/>
      <c r="BB81" s="28"/>
      <c r="BC81" s="28"/>
      <c r="BD81" s="28"/>
      <c r="BE81" s="28"/>
      <c r="BF81" s="28">
        <f t="shared" si="100"/>
        <v>257209</v>
      </c>
      <c r="BG81" s="27">
        <f t="shared" si="101"/>
        <v>0.26489815611962042</v>
      </c>
      <c r="BH81" s="27">
        <f t="shared" si="55"/>
        <v>4.5204911181179508</v>
      </c>
      <c r="BI81" s="27">
        <f t="shared" si="102"/>
        <v>0.98526111278598461</v>
      </c>
      <c r="BJ81" s="27">
        <f t="shared" si="103"/>
        <v>0.86162614838516538</v>
      </c>
      <c r="BK81" s="27">
        <f t="shared" si="104"/>
        <v>21.909652422737931</v>
      </c>
      <c r="BL81" s="27">
        <f t="shared" si="105"/>
        <v>-0.73486066726585997</v>
      </c>
      <c r="BM81" s="27">
        <f t="shared" si="106"/>
        <v>6.2401969385080083</v>
      </c>
      <c r="BN81" s="27">
        <f t="shared" si="114"/>
        <v>1.2886479403679221</v>
      </c>
      <c r="BO81" s="27">
        <f t="shared" si="111"/>
        <v>2.4354078158444143</v>
      </c>
      <c r="BP81" s="27">
        <f t="shared" si="111"/>
        <v>0.98734063576408448</v>
      </c>
      <c r="BQ81" s="27">
        <f t="shared" si="111"/>
        <v>0.93081307419258263</v>
      </c>
      <c r="BR81" s="27">
        <f t="shared" si="111"/>
        <v>25.519826211368965</v>
      </c>
      <c r="BS81" s="27">
        <f t="shared" si="108"/>
        <v>5.1055567344058792</v>
      </c>
      <c r="BT81" s="27">
        <f t="shared" si="109"/>
        <v>-0.68225682019756206</v>
      </c>
      <c r="BU81" s="27">
        <f t="shared" si="110"/>
        <v>6.37118051770807</v>
      </c>
      <c r="BV81" s="69"/>
      <c r="BW81" s="33" t="s">
        <v>141</v>
      </c>
      <c r="BX81" s="69">
        <v>-25.088385520763939</v>
      </c>
      <c r="BY81" s="69"/>
      <c r="BZ81" s="69"/>
      <c r="CA81" s="69"/>
      <c r="CB81" s="69"/>
      <c r="CC81" s="69"/>
      <c r="CD81" s="69"/>
      <c r="CE81" s="69">
        <v>-25.088385520763939</v>
      </c>
      <c r="CI81" s="72"/>
    </row>
    <row r="82" spans="1:87" s="71" customFormat="1">
      <c r="A82" s="68" t="s">
        <v>101</v>
      </c>
      <c r="B82" s="16" t="s">
        <v>79</v>
      </c>
      <c r="C82" s="69">
        <v>84</v>
      </c>
      <c r="D82" s="69">
        <v>85</v>
      </c>
      <c r="E82" s="69">
        <v>84.5</v>
      </c>
      <c r="F82" s="69">
        <v>4</v>
      </c>
      <c r="G82" s="69">
        <v>3</v>
      </c>
      <c r="H82" s="69">
        <v>3.5</v>
      </c>
      <c r="I82" s="5" t="s">
        <v>132</v>
      </c>
      <c r="J82" s="26">
        <v>16935</v>
      </c>
      <c r="K82" s="26"/>
      <c r="L82" s="26"/>
      <c r="M82" s="26"/>
      <c r="N82" s="28"/>
      <c r="O82" s="26"/>
      <c r="P82" s="28">
        <f t="shared" si="112"/>
        <v>16935</v>
      </c>
      <c r="Q82" s="28">
        <v>16438</v>
      </c>
      <c r="R82" s="28">
        <v>8395</v>
      </c>
      <c r="S82" s="28">
        <v>5935</v>
      </c>
      <c r="T82" s="28">
        <v>3095</v>
      </c>
      <c r="U82" s="28"/>
      <c r="V82" s="28"/>
      <c r="W82" s="28"/>
      <c r="X82" s="28"/>
      <c r="Y82" s="28"/>
      <c r="Z82" s="28"/>
      <c r="AA82" s="28"/>
      <c r="AB82" s="28"/>
      <c r="AC82" s="28"/>
      <c r="AD82" s="28">
        <f t="shared" si="93"/>
        <v>33863</v>
      </c>
      <c r="AE82" s="27">
        <f t="shared" si="94"/>
        <v>0</v>
      </c>
      <c r="AF82" s="27">
        <f t="shared" si="40"/>
        <v>0.50010335764698932</v>
      </c>
      <c r="AG82" s="27">
        <f t="shared" si="95"/>
        <v>1</v>
      </c>
      <c r="AH82" s="27">
        <f t="shared" si="96"/>
        <v>0.9086023093051413</v>
      </c>
      <c r="AI82" s="27">
        <f t="shared" si="97"/>
        <v>24.360868499542274</v>
      </c>
      <c r="AJ82" s="27">
        <f t="shared" si="98"/>
        <v>-0.36674824959249147</v>
      </c>
      <c r="AK82" s="27">
        <f t="shared" si="99"/>
        <v>7.1567968585146966</v>
      </c>
      <c r="AL82" s="28">
        <v>12353</v>
      </c>
      <c r="AM82" s="28"/>
      <c r="AN82" s="28"/>
      <c r="AO82" s="28"/>
      <c r="AP82" s="28"/>
      <c r="AQ82" s="28"/>
      <c r="AR82" s="28">
        <f t="shared" si="113"/>
        <v>12353</v>
      </c>
      <c r="AS82" s="28">
        <v>139491</v>
      </c>
      <c r="AT82" s="28">
        <v>46398</v>
      </c>
      <c r="AU82" s="28">
        <v>15603</v>
      </c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>
        <f t="shared" si="100"/>
        <v>201492</v>
      </c>
      <c r="BG82" s="27">
        <f t="shared" si="101"/>
        <v>0</v>
      </c>
      <c r="BH82" s="27">
        <f t="shared" si="55"/>
        <v>6.1307644968534733E-2</v>
      </c>
      <c r="BI82" s="27">
        <f t="shared" si="102"/>
        <v>1</v>
      </c>
      <c r="BJ82" s="27">
        <f t="shared" si="103"/>
        <v>1</v>
      </c>
      <c r="BK82" s="27">
        <f t="shared" si="104"/>
        <v>29.13</v>
      </c>
      <c r="BL82" s="27">
        <f t="shared" si="105"/>
        <v>-0.47804692714521368</v>
      </c>
      <c r="BM82" s="27">
        <f t="shared" si="106"/>
        <v>6.8796631514084181</v>
      </c>
      <c r="BN82" s="27">
        <f t="shared" si="114"/>
        <v>0</v>
      </c>
      <c r="BO82" s="27">
        <f t="shared" si="111"/>
        <v>0.28070550130776201</v>
      </c>
      <c r="BP82" s="27">
        <f t="shared" si="111"/>
        <v>1</v>
      </c>
      <c r="BQ82" s="27">
        <f t="shared" si="111"/>
        <v>0.95430115465257059</v>
      </c>
      <c r="BR82" s="27">
        <f t="shared" si="111"/>
        <v>26.745434249771137</v>
      </c>
      <c r="BS82" s="27">
        <f t="shared" si="108"/>
        <v>3.3722852243440316</v>
      </c>
      <c r="BT82" s="27">
        <f t="shared" si="109"/>
        <v>-0.42239758836885255</v>
      </c>
      <c r="BU82" s="27">
        <f t="shared" si="110"/>
        <v>7.0182300049615574</v>
      </c>
      <c r="BV82" s="69"/>
      <c r="BW82" s="33" t="s">
        <v>141</v>
      </c>
      <c r="BX82" s="69">
        <v>-25.266044858982902</v>
      </c>
      <c r="BY82" s="69"/>
      <c r="BZ82" s="69"/>
      <c r="CA82" s="69"/>
      <c r="CB82" s="69"/>
      <c r="CC82" s="69"/>
      <c r="CD82" s="69"/>
      <c r="CE82" s="69">
        <v>-25.266044858982902</v>
      </c>
      <c r="CI82" s="72"/>
    </row>
    <row r="83" spans="1:87">
      <c r="A83" s="63" t="s">
        <v>101</v>
      </c>
      <c r="B83" s="15" t="s">
        <v>80</v>
      </c>
      <c r="C83" s="60">
        <v>85</v>
      </c>
      <c r="D83" s="60">
        <v>86</v>
      </c>
      <c r="E83" s="60">
        <v>85.5</v>
      </c>
      <c r="F83" s="60">
        <v>3</v>
      </c>
      <c r="G83" s="60">
        <v>2</v>
      </c>
      <c r="H83" s="60">
        <v>2.5</v>
      </c>
      <c r="I83" s="2" t="s">
        <v>132</v>
      </c>
      <c r="J83" s="23">
        <v>8761</v>
      </c>
      <c r="K83" s="23"/>
      <c r="L83" s="23"/>
      <c r="M83" s="23"/>
      <c r="N83" s="25"/>
      <c r="O83" s="23"/>
      <c r="P83" s="25">
        <f t="shared" si="112"/>
        <v>8761</v>
      </c>
      <c r="Q83" s="25">
        <v>21825</v>
      </c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>
        <f t="shared" si="93"/>
        <v>21825</v>
      </c>
      <c r="AE83" s="24">
        <f t="shared" si="94"/>
        <v>0</v>
      </c>
      <c r="AF83" s="24">
        <f t="shared" si="40"/>
        <v>0.40142038946162656</v>
      </c>
      <c r="AG83" s="24">
        <f t="shared" si="95"/>
        <v>1</v>
      </c>
      <c r="AH83" s="24">
        <f t="shared" si="96"/>
        <v>1</v>
      </c>
      <c r="AI83" s="24">
        <f t="shared" si="97"/>
        <v>29.13</v>
      </c>
      <c r="AJ83" s="24"/>
      <c r="AK83" s="24"/>
      <c r="AL83" s="25">
        <v>42198</v>
      </c>
      <c r="AM83" s="25">
        <v>2893</v>
      </c>
      <c r="AN83" s="25">
        <v>2354</v>
      </c>
      <c r="AO83" s="25"/>
      <c r="AP83" s="25"/>
      <c r="AQ83" s="25"/>
      <c r="AR83" s="25">
        <f t="shared" si="113"/>
        <v>47445</v>
      </c>
      <c r="AS83" s="25">
        <v>58316</v>
      </c>
      <c r="AT83" s="25">
        <v>8560</v>
      </c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>
        <f t="shared" si="100"/>
        <v>66876</v>
      </c>
      <c r="BG83" s="24">
        <f t="shared" si="101"/>
        <v>0</v>
      </c>
      <c r="BH83" s="24">
        <f t="shared" si="55"/>
        <v>0.70944733536694782</v>
      </c>
      <c r="BI83" s="24">
        <f t="shared" si="102"/>
        <v>1</v>
      </c>
      <c r="BJ83" s="24">
        <f t="shared" si="103"/>
        <v>1</v>
      </c>
      <c r="BK83" s="24">
        <f t="shared" si="104"/>
        <v>29.13</v>
      </c>
      <c r="BL83" s="24">
        <f t="shared" si="105"/>
        <v>-0.83331396260971391</v>
      </c>
      <c r="BM83" s="24">
        <f t="shared" si="106"/>
        <v>5.9950482331018122</v>
      </c>
      <c r="BN83" s="24">
        <f t="shared" si="114"/>
        <v>0</v>
      </c>
      <c r="BO83" s="24">
        <f t="shared" si="111"/>
        <v>0.55543386241428716</v>
      </c>
      <c r="BP83" s="24">
        <f t="shared" si="111"/>
        <v>1</v>
      </c>
      <c r="BQ83" s="24">
        <f t="shared" si="111"/>
        <v>1</v>
      </c>
      <c r="BR83" s="24">
        <f t="shared" si="111"/>
        <v>29.13</v>
      </c>
      <c r="BS83" s="24">
        <f t="shared" si="108"/>
        <v>0</v>
      </c>
      <c r="BT83" s="24">
        <f t="shared" si="109"/>
        <v>-0.83331396260971391</v>
      </c>
      <c r="BU83" s="24">
        <f t="shared" si="110"/>
        <v>5.9950482331018122</v>
      </c>
      <c r="BV83" s="60">
        <v>0.39</v>
      </c>
      <c r="BW83" s="32"/>
      <c r="BX83" s="65">
        <v>-25.24383744170553</v>
      </c>
      <c r="BY83" s="65">
        <v>-25.132800355318679</v>
      </c>
      <c r="BZ83" s="65"/>
      <c r="CA83" s="65"/>
      <c r="CB83" s="65"/>
      <c r="CC83" s="65"/>
      <c r="CD83" s="65"/>
      <c r="CE83" s="65">
        <v>-25.188318898512104</v>
      </c>
      <c r="CI83" s="67"/>
    </row>
    <row r="84" spans="1:87" s="71" customFormat="1">
      <c r="A84" s="68" t="s">
        <v>101</v>
      </c>
      <c r="B84" s="16" t="s">
        <v>81</v>
      </c>
      <c r="C84" s="69">
        <v>86</v>
      </c>
      <c r="D84" s="69">
        <v>86.5</v>
      </c>
      <c r="E84" s="69">
        <v>86.25</v>
      </c>
      <c r="F84" s="69">
        <v>2</v>
      </c>
      <c r="G84" s="69">
        <v>1.5</v>
      </c>
      <c r="H84" s="69">
        <v>1.75</v>
      </c>
      <c r="I84" s="5" t="s">
        <v>132</v>
      </c>
      <c r="J84" s="26">
        <v>33022</v>
      </c>
      <c r="K84" s="26">
        <v>842</v>
      </c>
      <c r="L84" s="26"/>
      <c r="M84" s="26"/>
      <c r="N84" s="28"/>
      <c r="O84" s="26"/>
      <c r="P84" s="28">
        <f t="shared" si="112"/>
        <v>33864</v>
      </c>
      <c r="Q84" s="28">
        <v>37376</v>
      </c>
      <c r="R84" s="28"/>
      <c r="S84" s="28"/>
      <c r="T84" s="28">
        <v>20914</v>
      </c>
      <c r="U84" s="28"/>
      <c r="V84" s="28"/>
      <c r="W84" s="28"/>
      <c r="X84" s="28"/>
      <c r="Y84" s="28"/>
      <c r="Z84" s="28"/>
      <c r="AA84" s="28"/>
      <c r="AB84" s="28"/>
      <c r="AC84" s="28"/>
      <c r="AD84" s="28">
        <f t="shared" si="93"/>
        <v>58290</v>
      </c>
      <c r="AE84" s="27">
        <f t="shared" si="94"/>
        <v>0</v>
      </c>
      <c r="AF84" s="27">
        <f t="shared" si="40"/>
        <v>0.58095728255275347</v>
      </c>
      <c r="AG84" s="27">
        <f t="shared" si="95"/>
        <v>1</v>
      </c>
      <c r="AH84" s="27">
        <f t="shared" si="96"/>
        <v>0.64120775433178934</v>
      </c>
      <c r="AI84" s="27">
        <f t="shared" si="97"/>
        <v>10.408220621032765</v>
      </c>
      <c r="AJ84" s="27"/>
      <c r="AK84" s="27"/>
      <c r="AL84" s="28">
        <v>34801</v>
      </c>
      <c r="AM84" s="28">
        <v>1047</v>
      </c>
      <c r="AN84" s="28"/>
      <c r="AO84" s="28"/>
      <c r="AP84" s="28"/>
      <c r="AQ84" s="28"/>
      <c r="AR84" s="28">
        <f t="shared" si="113"/>
        <v>35848</v>
      </c>
      <c r="AS84" s="28">
        <v>23271</v>
      </c>
      <c r="AT84" s="28">
        <v>5138</v>
      </c>
      <c r="AU84" s="28">
        <v>2905</v>
      </c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>
        <f t="shared" si="100"/>
        <v>31314</v>
      </c>
      <c r="BG84" s="27">
        <f t="shared" si="101"/>
        <v>0</v>
      </c>
      <c r="BH84" s="27">
        <f t="shared" si="55"/>
        <v>1.1447914670754296</v>
      </c>
      <c r="BI84" s="27">
        <f t="shared" si="102"/>
        <v>1</v>
      </c>
      <c r="BJ84" s="27">
        <f t="shared" si="103"/>
        <v>1</v>
      </c>
      <c r="BK84" s="27">
        <f t="shared" si="104"/>
        <v>29.13</v>
      </c>
      <c r="BL84" s="27">
        <f t="shared" si="105"/>
        <v>-0.65602094623352036</v>
      </c>
      <c r="BM84" s="27">
        <f t="shared" si="106"/>
        <v>6.4365078438785339</v>
      </c>
      <c r="BN84" s="27">
        <f t="shared" si="114"/>
        <v>0</v>
      </c>
      <c r="BO84" s="27">
        <f t="shared" si="111"/>
        <v>0.86287437481409146</v>
      </c>
      <c r="BP84" s="27">
        <f t="shared" si="111"/>
        <v>1</v>
      </c>
      <c r="BQ84" s="27">
        <f t="shared" si="111"/>
        <v>0.82060387716589467</v>
      </c>
      <c r="BR84" s="27">
        <f t="shared" si="111"/>
        <v>19.769110310516382</v>
      </c>
      <c r="BS84" s="27">
        <f t="shared" si="108"/>
        <v>13.238297154746204</v>
      </c>
      <c r="BT84" s="27">
        <f t="shared" si="109"/>
        <v>-0.65602094623352036</v>
      </c>
      <c r="BU84" s="27">
        <f t="shared" si="110"/>
        <v>6.4365078438785339</v>
      </c>
      <c r="BV84" s="69"/>
      <c r="BW84" s="33" t="s">
        <v>141</v>
      </c>
      <c r="BX84" s="69">
        <v>-25.221630024428162</v>
      </c>
      <c r="BY84" s="69"/>
      <c r="BZ84" s="69"/>
      <c r="CA84" s="69"/>
      <c r="CB84" s="69"/>
      <c r="CC84" s="69"/>
      <c r="CD84" s="69"/>
      <c r="CE84" s="69">
        <v>-25.221630024428162</v>
      </c>
      <c r="CI84" s="72"/>
    </row>
    <row r="85" spans="1:87" s="71" customFormat="1">
      <c r="A85" s="68" t="s">
        <v>101</v>
      </c>
      <c r="B85" s="16" t="s">
        <v>82</v>
      </c>
      <c r="C85" s="69">
        <v>86.5</v>
      </c>
      <c r="D85" s="69">
        <v>87</v>
      </c>
      <c r="E85" s="69">
        <v>86.75</v>
      </c>
      <c r="F85" s="69">
        <v>1.5</v>
      </c>
      <c r="G85" s="69">
        <v>1</v>
      </c>
      <c r="H85" s="69">
        <v>1.25</v>
      </c>
      <c r="I85" s="5" t="s">
        <v>132</v>
      </c>
      <c r="J85" s="26">
        <v>1385</v>
      </c>
      <c r="K85" s="26"/>
      <c r="L85" s="26"/>
      <c r="M85" s="26"/>
      <c r="N85" s="28"/>
      <c r="O85" s="26"/>
      <c r="P85" s="28">
        <f t="shared" si="112"/>
        <v>1385</v>
      </c>
      <c r="Q85" s="28">
        <v>207932</v>
      </c>
      <c r="R85" s="28">
        <v>11035</v>
      </c>
      <c r="S85" s="28">
        <v>2714</v>
      </c>
      <c r="T85" s="28">
        <v>15658</v>
      </c>
      <c r="U85" s="28"/>
      <c r="V85" s="28"/>
      <c r="W85" s="28"/>
      <c r="X85" s="28"/>
      <c r="Y85" s="28"/>
      <c r="Z85" s="28"/>
      <c r="AA85" s="28"/>
      <c r="AB85" s="28"/>
      <c r="AC85" s="28"/>
      <c r="AD85" s="28">
        <f t="shared" si="93"/>
        <v>237339</v>
      </c>
      <c r="AE85" s="27">
        <f t="shared" si="94"/>
        <v>0</v>
      </c>
      <c r="AF85" s="27">
        <f t="shared" si="40"/>
        <v>5.8355348257134306E-3</v>
      </c>
      <c r="AG85" s="27">
        <f t="shared" si="95"/>
        <v>1</v>
      </c>
      <c r="AH85" s="27">
        <f t="shared" si="96"/>
        <v>0.93402685610034597</v>
      </c>
      <c r="AI85" s="27">
        <f t="shared" si="97"/>
        <v>25.687521351316054</v>
      </c>
      <c r="AJ85" s="27">
        <f>LOG((R85+U85+V85+W85+AA85)/(Q85+T85+Z85))</f>
        <v>-1.3066800384522392</v>
      </c>
      <c r="AK85" s="27">
        <f t="shared" si="99"/>
        <v>4.8163667042539249</v>
      </c>
      <c r="AL85" s="28">
        <v>5844</v>
      </c>
      <c r="AM85" s="28"/>
      <c r="AN85" s="28"/>
      <c r="AO85" s="28"/>
      <c r="AP85" s="28"/>
      <c r="AQ85" s="28"/>
      <c r="AR85" s="28">
        <f t="shared" si="113"/>
        <v>5844</v>
      </c>
      <c r="AS85" s="28">
        <v>285225</v>
      </c>
      <c r="AT85" s="28">
        <v>23051</v>
      </c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>
        <f t="shared" si="100"/>
        <v>308276</v>
      </c>
      <c r="BG85" s="27">
        <f t="shared" si="101"/>
        <v>0</v>
      </c>
      <c r="BH85" s="27">
        <f t="shared" si="55"/>
        <v>1.8957038497969352E-2</v>
      </c>
      <c r="BI85" s="27">
        <f t="shared" si="102"/>
        <v>1</v>
      </c>
      <c r="BJ85" s="27">
        <f t="shared" si="103"/>
        <v>1</v>
      </c>
      <c r="BK85" s="27">
        <f t="shared" si="104"/>
        <v>29.13</v>
      </c>
      <c r="BL85" s="27">
        <f t="shared" si="105"/>
        <v>-1.0924978180771179</v>
      </c>
      <c r="BM85" s="27">
        <f t="shared" si="106"/>
        <v>5.3496804329879764</v>
      </c>
      <c r="BN85" s="27">
        <f t="shared" si="114"/>
        <v>0</v>
      </c>
      <c r="BO85" s="27">
        <f t="shared" si="111"/>
        <v>1.2396286661841392E-2</v>
      </c>
      <c r="BP85" s="27">
        <f t="shared" si="111"/>
        <v>1</v>
      </c>
      <c r="BQ85" s="27">
        <f t="shared" si="111"/>
        <v>0.96701342805017299</v>
      </c>
      <c r="BR85" s="27">
        <f t="shared" si="111"/>
        <v>27.408760675658026</v>
      </c>
      <c r="BS85" s="27">
        <f t="shared" si="108"/>
        <v>2.4341999965743204</v>
      </c>
      <c r="BT85" s="27">
        <f t="shared" si="109"/>
        <v>-1.1995889282646786</v>
      </c>
      <c r="BU85" s="27">
        <f t="shared" si="110"/>
        <v>5.0830235686209502</v>
      </c>
      <c r="BV85" s="69"/>
      <c r="BW85" s="33" t="s">
        <v>141</v>
      </c>
      <c r="BX85" s="69">
        <v>-26.531867643793028</v>
      </c>
      <c r="BY85" s="69"/>
      <c r="BZ85" s="69"/>
      <c r="CA85" s="69"/>
      <c r="CB85" s="69"/>
      <c r="CC85" s="69"/>
      <c r="CD85" s="69"/>
      <c r="CE85" s="69">
        <v>-26.531867643793028</v>
      </c>
      <c r="CI85" s="72"/>
    </row>
    <row r="86" spans="1:87" s="71" customFormat="1">
      <c r="A86" s="68" t="s">
        <v>101</v>
      </c>
      <c r="B86" s="16" t="s">
        <v>83</v>
      </c>
      <c r="C86" s="69">
        <v>87</v>
      </c>
      <c r="D86" s="69">
        <v>87.5</v>
      </c>
      <c r="E86" s="69">
        <v>87.25</v>
      </c>
      <c r="F86" s="69">
        <v>1</v>
      </c>
      <c r="G86" s="69">
        <v>0.5</v>
      </c>
      <c r="H86" s="69">
        <v>0.75</v>
      </c>
      <c r="I86" s="70" t="s">
        <v>133</v>
      </c>
      <c r="J86" s="26"/>
      <c r="K86" s="26"/>
      <c r="L86" s="26"/>
      <c r="M86" s="26"/>
      <c r="N86" s="28"/>
      <c r="O86" s="26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7"/>
      <c r="AF86" s="27"/>
      <c r="AG86" s="27"/>
      <c r="AH86" s="27"/>
      <c r="AI86" s="27"/>
      <c r="AJ86" s="27"/>
      <c r="AK86" s="27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69"/>
      <c r="BW86" s="33" t="s">
        <v>138</v>
      </c>
      <c r="BX86" s="69">
        <v>-25.599156118143462</v>
      </c>
      <c r="BY86" s="69">
        <v>-25.510326449033982</v>
      </c>
      <c r="BZ86" s="69"/>
      <c r="CA86" s="69"/>
      <c r="CB86" s="69"/>
      <c r="CC86" s="69"/>
      <c r="CD86" s="69"/>
      <c r="CE86" s="69">
        <v>-25.554741283588722</v>
      </c>
      <c r="CI86" s="72"/>
    </row>
    <row r="87" spans="1:87" s="71" customFormat="1">
      <c r="A87" s="68" t="s">
        <v>101</v>
      </c>
      <c r="B87" s="16" t="s">
        <v>84</v>
      </c>
      <c r="C87" s="69">
        <v>87.5</v>
      </c>
      <c r="D87" s="69">
        <v>88</v>
      </c>
      <c r="E87" s="69">
        <v>87.75</v>
      </c>
      <c r="F87" s="69">
        <v>0.5</v>
      </c>
      <c r="G87" s="69">
        <v>0</v>
      </c>
      <c r="H87" s="69">
        <v>0.25</v>
      </c>
      <c r="I87" s="70" t="s">
        <v>98</v>
      </c>
      <c r="J87" s="26"/>
      <c r="K87" s="26"/>
      <c r="L87" s="26"/>
      <c r="M87" s="26"/>
      <c r="N87" s="28"/>
      <c r="O87" s="26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7"/>
      <c r="AF87" s="27"/>
      <c r="AG87" s="27"/>
      <c r="AH87" s="27"/>
      <c r="AI87" s="27"/>
      <c r="AJ87" s="27"/>
      <c r="AK87" s="27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69"/>
      <c r="BW87" s="33" t="s">
        <v>138</v>
      </c>
      <c r="BX87" s="69">
        <v>-27.098156784365983</v>
      </c>
      <c r="BY87" s="69">
        <v>-27.275816122584946</v>
      </c>
      <c r="BZ87" s="69"/>
      <c r="CA87" s="69"/>
      <c r="CB87" s="69"/>
      <c r="CC87" s="69"/>
      <c r="CD87" s="69"/>
      <c r="CE87" s="69">
        <v>-27.186986453475463</v>
      </c>
      <c r="CI87" s="72"/>
    </row>
    <row r="88" spans="1:87" s="71" customFormat="1">
      <c r="A88" s="68" t="s">
        <v>101</v>
      </c>
      <c r="B88" s="16" t="s">
        <v>85</v>
      </c>
      <c r="C88" s="69">
        <v>88</v>
      </c>
      <c r="D88" s="69">
        <v>89</v>
      </c>
      <c r="E88" s="69">
        <v>88.5</v>
      </c>
      <c r="F88" s="69">
        <v>0</v>
      </c>
      <c r="G88" s="69">
        <v>-1</v>
      </c>
      <c r="H88" s="69">
        <v>-0.5</v>
      </c>
      <c r="I88" s="5" t="s">
        <v>132</v>
      </c>
      <c r="J88" s="26"/>
      <c r="K88" s="26"/>
      <c r="L88" s="26"/>
      <c r="M88" s="26"/>
      <c r="N88" s="28"/>
      <c r="O88" s="26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77"/>
      <c r="AF88" s="27"/>
      <c r="AG88" s="27"/>
      <c r="AH88" s="27"/>
      <c r="AI88" s="27"/>
      <c r="AJ88" s="27"/>
      <c r="AK88" s="27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7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69"/>
      <c r="BW88" s="33" t="s">
        <v>138</v>
      </c>
      <c r="BX88" s="69">
        <v>-24.82189651343549</v>
      </c>
      <c r="BY88" s="69"/>
      <c r="BZ88" s="69"/>
      <c r="CA88" s="69"/>
      <c r="CB88" s="69"/>
      <c r="CC88" s="69"/>
      <c r="CD88" s="69"/>
      <c r="CE88" s="69">
        <v>-24.82189651343549</v>
      </c>
      <c r="CI88" s="72"/>
    </row>
    <row r="89" spans="1:87" s="71" customFormat="1">
      <c r="A89" s="68" t="s">
        <v>101</v>
      </c>
      <c r="B89" s="16" t="s">
        <v>86</v>
      </c>
      <c r="C89" s="69">
        <v>89</v>
      </c>
      <c r="D89" s="69">
        <v>90</v>
      </c>
      <c r="E89" s="69">
        <v>89.5</v>
      </c>
      <c r="F89" s="69">
        <v>-1</v>
      </c>
      <c r="G89" s="69">
        <v>-2</v>
      </c>
      <c r="H89" s="69">
        <v>-1.5</v>
      </c>
      <c r="I89" s="5" t="s">
        <v>132</v>
      </c>
      <c r="J89" s="26">
        <v>846</v>
      </c>
      <c r="K89" s="26"/>
      <c r="L89" s="26"/>
      <c r="M89" s="26"/>
      <c r="N89" s="28"/>
      <c r="O89" s="26"/>
      <c r="P89" s="28">
        <f t="shared" ref="P89:P95" si="115">SUM(J89:O89)</f>
        <v>846</v>
      </c>
      <c r="Q89" s="28">
        <v>37342</v>
      </c>
      <c r="R89" s="28"/>
      <c r="S89" s="28"/>
      <c r="T89" s="28">
        <v>1186</v>
      </c>
      <c r="U89" s="28"/>
      <c r="V89" s="28"/>
      <c r="W89" s="28"/>
      <c r="X89" s="28"/>
      <c r="Y89" s="28"/>
      <c r="Z89" s="28"/>
      <c r="AA89" s="28"/>
      <c r="AB89" s="28"/>
      <c r="AC89" s="28"/>
      <c r="AD89" s="28">
        <f t="shared" ref="AD89:AD95" si="116">SUM(Q89:AC89)</f>
        <v>38528</v>
      </c>
      <c r="AE89" s="27">
        <f t="shared" ref="AE89:AE95" si="117">(N89/P89)*100</f>
        <v>0</v>
      </c>
      <c r="AF89" s="27">
        <f t="shared" si="40"/>
        <v>2.1958056478405315E-2</v>
      </c>
      <c r="AG89" s="27">
        <f t="shared" ref="AG89:AG95" si="118">(Q89+T89+U89+Z89+AA89)/(Q89+T89+U89+Z89+AA89+N89)</f>
        <v>1</v>
      </c>
      <c r="AH89" s="27">
        <f t="shared" ref="AH89:AH95" si="119">(Q89+R89+S89)/(Q89+R89+S89+T89+V89+X89+Z89)</f>
        <v>0.96921719269102991</v>
      </c>
      <c r="AI89" s="27">
        <f t="shared" ref="AI89:AI95" si="120">(52.18*AH89)-23.05</f>
        <v>27.523753114617943</v>
      </c>
      <c r="AJ89" s="27"/>
      <c r="AK89" s="27"/>
      <c r="AL89" s="28"/>
      <c r="AM89" s="28"/>
      <c r="AN89" s="28"/>
      <c r="AO89" s="28"/>
      <c r="AP89" s="28"/>
      <c r="AQ89" s="28"/>
      <c r="AR89" s="28"/>
      <c r="AS89" s="28">
        <v>45413</v>
      </c>
      <c r="AT89" s="28"/>
      <c r="AU89" s="28"/>
      <c r="AV89" s="28">
        <v>3424</v>
      </c>
      <c r="AW89" s="28"/>
      <c r="AX89" s="28"/>
      <c r="AY89" s="28"/>
      <c r="AZ89" s="28"/>
      <c r="BA89" s="28"/>
      <c r="BB89" s="28"/>
      <c r="BC89" s="28"/>
      <c r="BD89" s="28"/>
      <c r="BE89" s="28"/>
      <c r="BF89" s="28">
        <f t="shared" ref="BF89:BF95" si="121">SUM(AS89:BE89)</f>
        <v>48837</v>
      </c>
      <c r="BG89" s="27"/>
      <c r="BH89" s="27">
        <f t="shared" si="55"/>
        <v>0</v>
      </c>
      <c r="BI89" s="27">
        <f t="shared" ref="BI89:BI95" si="122">(AS89+AV89+AW89+BB89+BC89)/(AS89+AV89+AW89+BB89+BC89+AP89)</f>
        <v>1</v>
      </c>
      <c r="BJ89" s="27">
        <f t="shared" ref="BJ89:BJ95" si="123">(AS89+AT89+AU89)/(AS89+AT89+AU89+AV89+AX89+AZ89+BB89)</f>
        <v>0.92988922333476665</v>
      </c>
      <c r="BK89" s="27">
        <f t="shared" ref="BK89:BK95" si="124">(52.18*BJ89)-23.05</f>
        <v>25.471619673608121</v>
      </c>
      <c r="BL89" s="27"/>
      <c r="BM89" s="27"/>
      <c r="BN89" s="27">
        <f t="shared" ref="BN89:BR95" si="125">SUM(AE89,BG89)/COUNT(AE89,BG89)</f>
        <v>0</v>
      </c>
      <c r="BO89" s="27">
        <f t="shared" si="125"/>
        <v>1.0979028239202658E-2</v>
      </c>
      <c r="BP89" s="27">
        <f t="shared" si="125"/>
        <v>1</v>
      </c>
      <c r="BQ89" s="27">
        <f t="shared" si="125"/>
        <v>0.94955320801289833</v>
      </c>
      <c r="BR89" s="27">
        <f t="shared" si="125"/>
        <v>26.497686394113032</v>
      </c>
      <c r="BS89" s="27">
        <f t="shared" ref="BS89:BS95" si="126">STDEV(AI89,BK89)</f>
        <v>1.4510774720377291</v>
      </c>
      <c r="BT89" s="27"/>
      <c r="BU89" s="27"/>
      <c r="BV89" s="69"/>
      <c r="BW89" s="33" t="s">
        <v>141</v>
      </c>
      <c r="BX89" s="69">
        <v>-24.944037308461027</v>
      </c>
      <c r="BY89" s="69"/>
      <c r="BZ89" s="69"/>
      <c r="CA89" s="69"/>
      <c r="CB89" s="69"/>
      <c r="CC89" s="69"/>
      <c r="CD89" s="69"/>
      <c r="CE89" s="69">
        <v>-24.944037308461027</v>
      </c>
      <c r="CI89" s="72"/>
    </row>
    <row r="90" spans="1:87">
      <c r="A90" s="63" t="s">
        <v>101</v>
      </c>
      <c r="B90" s="15" t="s">
        <v>87</v>
      </c>
      <c r="C90" s="60">
        <v>90</v>
      </c>
      <c r="D90" s="60">
        <v>91.5</v>
      </c>
      <c r="E90" s="60">
        <v>90.75</v>
      </c>
      <c r="F90" s="60">
        <v>-2</v>
      </c>
      <c r="G90" s="60">
        <v>-3.5</v>
      </c>
      <c r="H90" s="60">
        <v>-2.75</v>
      </c>
      <c r="I90" s="2" t="s">
        <v>132</v>
      </c>
      <c r="J90" s="23">
        <v>3886</v>
      </c>
      <c r="K90" s="23"/>
      <c r="L90" s="23"/>
      <c r="M90" s="23"/>
      <c r="N90" s="25"/>
      <c r="O90" s="23"/>
      <c r="P90" s="25">
        <f t="shared" si="115"/>
        <v>3886</v>
      </c>
      <c r="Q90" s="25">
        <v>65529</v>
      </c>
      <c r="R90" s="25">
        <v>2359</v>
      </c>
      <c r="S90" s="25">
        <v>1609</v>
      </c>
      <c r="T90" s="25">
        <v>3177</v>
      </c>
      <c r="U90" s="25"/>
      <c r="V90" s="25"/>
      <c r="W90" s="25"/>
      <c r="X90" s="25"/>
      <c r="Y90" s="25"/>
      <c r="Z90" s="25">
        <v>843</v>
      </c>
      <c r="AA90" s="25"/>
      <c r="AB90" s="25"/>
      <c r="AC90" s="25"/>
      <c r="AD90" s="25">
        <f t="shared" si="116"/>
        <v>73517</v>
      </c>
      <c r="AE90" s="24">
        <f t="shared" si="117"/>
        <v>0</v>
      </c>
      <c r="AF90" s="24">
        <f t="shared" si="40"/>
        <v>5.2858522518601139E-2</v>
      </c>
      <c r="AG90" s="24">
        <f t="shared" si="118"/>
        <v>1</v>
      </c>
      <c r="AH90" s="24">
        <f t="shared" si="119"/>
        <v>0.94531876980834362</v>
      </c>
      <c r="AI90" s="24">
        <f t="shared" si="120"/>
        <v>26.276733408599366</v>
      </c>
      <c r="AJ90" s="24">
        <f t="shared" ref="AJ90:AJ95" si="127">LOG((R90+U90+V90+W90+AA90)/(Q90+T90+Z90))</f>
        <v>-1.4695629490484494</v>
      </c>
      <c r="AK90" s="24">
        <f t="shared" ref="AK90:AK95" si="128">(2.49*AJ90)+8.07</f>
        <v>4.4107882568693615</v>
      </c>
      <c r="AL90" s="25">
        <v>3198</v>
      </c>
      <c r="AM90" s="25"/>
      <c r="AN90" s="25"/>
      <c r="AO90" s="25">
        <v>263</v>
      </c>
      <c r="AP90" s="25">
        <v>486</v>
      </c>
      <c r="AQ90" s="25"/>
      <c r="AR90" s="25">
        <f t="shared" ref="AR90:AR95" si="129">SUM(AL90:AQ90)</f>
        <v>3947</v>
      </c>
      <c r="AS90" s="25">
        <v>70547</v>
      </c>
      <c r="AT90" s="25">
        <v>2987</v>
      </c>
      <c r="AU90" s="25">
        <v>889</v>
      </c>
      <c r="AV90" s="25">
        <v>5281</v>
      </c>
      <c r="AW90" s="25"/>
      <c r="AX90" s="25"/>
      <c r="AY90" s="25"/>
      <c r="AZ90" s="25"/>
      <c r="BA90" s="25"/>
      <c r="BB90" s="25">
        <v>1347</v>
      </c>
      <c r="BC90" s="25"/>
      <c r="BD90" s="25"/>
      <c r="BE90" s="25"/>
      <c r="BF90" s="25">
        <f t="shared" si="121"/>
        <v>81051</v>
      </c>
      <c r="BG90" s="24">
        <f t="shared" ref="BG90:BG95" si="130">(AP90/AR90)*100</f>
        <v>12.31314922726121</v>
      </c>
      <c r="BH90" s="24">
        <f t="shared" si="55"/>
        <v>4.869773352580474E-2</v>
      </c>
      <c r="BI90" s="24">
        <f t="shared" si="122"/>
        <v>0.99374203268049599</v>
      </c>
      <c r="BJ90" s="24">
        <f t="shared" si="123"/>
        <v>0.91822432789231467</v>
      </c>
      <c r="BK90" s="24">
        <f t="shared" si="124"/>
        <v>24.862945429420979</v>
      </c>
      <c r="BL90" s="24">
        <f t="shared" ref="BL90:BL95" si="131">LOG((AT90+AW90+AX90+AY90+BC90)/(AS90+AV90+BB90))</f>
        <v>-1.4122414155500047</v>
      </c>
      <c r="BM90" s="24">
        <f t="shared" ref="BM90:BM95" si="132">(2.49*BL90)+8.07</f>
        <v>4.5535188752804885</v>
      </c>
      <c r="BN90" s="24">
        <f t="shared" si="125"/>
        <v>6.156574613630605</v>
      </c>
      <c r="BO90" s="24">
        <f t="shared" si="125"/>
        <v>5.077812802220294E-2</v>
      </c>
      <c r="BP90" s="24">
        <f t="shared" si="125"/>
        <v>0.996871016340248</v>
      </c>
      <c r="BQ90" s="24">
        <f t="shared" si="125"/>
        <v>0.93177154885032909</v>
      </c>
      <c r="BR90" s="24">
        <f t="shared" si="125"/>
        <v>25.569839419010172</v>
      </c>
      <c r="BS90" s="24">
        <f t="shared" si="126"/>
        <v>0.99969906723706314</v>
      </c>
      <c r="BT90" s="24">
        <f t="shared" ref="BT90:BU95" si="133">SUM(AJ90,BL90)/COUNT(AJ90,BL90)</f>
        <v>-1.4409021822992272</v>
      </c>
      <c r="BU90" s="24">
        <f t="shared" si="133"/>
        <v>4.482153566074925</v>
      </c>
      <c r="BV90" s="65"/>
      <c r="BW90" s="32"/>
      <c r="BX90" s="65">
        <v>-24.688652009771264</v>
      </c>
      <c r="BY90" s="65">
        <v>-24.988452143015767</v>
      </c>
      <c r="BZ90" s="65">
        <v>-25.021763268931824</v>
      </c>
      <c r="CA90" s="65"/>
      <c r="CB90" s="65"/>
      <c r="CC90" s="65"/>
      <c r="CD90" s="65"/>
      <c r="CE90" s="65">
        <v>-24.899622473906287</v>
      </c>
      <c r="CI90" s="67"/>
    </row>
    <row r="91" spans="1:87">
      <c r="A91" s="63" t="s">
        <v>101</v>
      </c>
      <c r="B91" s="15" t="s">
        <v>88</v>
      </c>
      <c r="C91" s="60">
        <v>91.5</v>
      </c>
      <c r="D91" s="60">
        <v>93</v>
      </c>
      <c r="E91" s="60">
        <v>92.25</v>
      </c>
      <c r="F91" s="60">
        <v>-3.5</v>
      </c>
      <c r="G91" s="60">
        <v>-5</v>
      </c>
      <c r="H91" s="60">
        <v>-4.25</v>
      </c>
      <c r="I91" s="2" t="s">
        <v>132</v>
      </c>
      <c r="J91" s="25">
        <v>83817</v>
      </c>
      <c r="K91" s="25">
        <v>8699</v>
      </c>
      <c r="L91" s="25">
        <v>8732</v>
      </c>
      <c r="M91" s="25">
        <v>5061</v>
      </c>
      <c r="N91" s="25">
        <v>5058</v>
      </c>
      <c r="O91" s="25"/>
      <c r="P91" s="25">
        <f t="shared" si="115"/>
        <v>111367</v>
      </c>
      <c r="Q91" s="25">
        <v>423332</v>
      </c>
      <c r="R91" s="25">
        <v>30411</v>
      </c>
      <c r="S91" s="25">
        <v>5794</v>
      </c>
      <c r="T91" s="25">
        <v>61020</v>
      </c>
      <c r="U91" s="25"/>
      <c r="V91" s="25">
        <v>5062</v>
      </c>
      <c r="W91" s="25"/>
      <c r="X91" s="25"/>
      <c r="Y91" s="25"/>
      <c r="Z91" s="25">
        <v>10059</v>
      </c>
      <c r="AA91" s="25"/>
      <c r="AB91" s="25"/>
      <c r="AC91" s="25"/>
      <c r="AD91" s="25">
        <f t="shared" si="116"/>
        <v>535678</v>
      </c>
      <c r="AE91" s="24">
        <f t="shared" si="117"/>
        <v>4.5417403719234608</v>
      </c>
      <c r="AF91" s="24">
        <f t="shared" si="40"/>
        <v>0.20789914836898285</v>
      </c>
      <c r="AG91" s="24">
        <f t="shared" si="118"/>
        <v>0.9898732453866006</v>
      </c>
      <c r="AH91" s="24">
        <f t="shared" si="119"/>
        <v>0.85786050575158956</v>
      </c>
      <c r="AI91" s="24">
        <f t="shared" si="120"/>
        <v>21.71316119011794</v>
      </c>
      <c r="AJ91" s="24">
        <f t="shared" si="127"/>
        <v>-1.1441902057722115</v>
      </c>
      <c r="AK91" s="24">
        <f t="shared" si="128"/>
        <v>5.2209663876271932</v>
      </c>
      <c r="AL91" s="25">
        <v>90305</v>
      </c>
      <c r="AM91" s="25">
        <v>9249</v>
      </c>
      <c r="AN91" s="25">
        <v>9925</v>
      </c>
      <c r="AO91" s="25">
        <v>7053</v>
      </c>
      <c r="AP91" s="25">
        <v>5049</v>
      </c>
      <c r="AQ91" s="25"/>
      <c r="AR91" s="25">
        <f t="shared" si="129"/>
        <v>121581</v>
      </c>
      <c r="AS91" s="25">
        <v>445376</v>
      </c>
      <c r="AT91" s="25">
        <v>26387</v>
      </c>
      <c r="AU91" s="25">
        <v>6678</v>
      </c>
      <c r="AV91" s="25">
        <v>60037</v>
      </c>
      <c r="AW91" s="25"/>
      <c r="AX91" s="25">
        <v>5741</v>
      </c>
      <c r="AY91" s="25"/>
      <c r="AZ91" s="25">
        <v>14263</v>
      </c>
      <c r="BA91" s="25"/>
      <c r="BB91" s="25"/>
      <c r="BC91" s="25"/>
      <c r="BD91" s="25"/>
      <c r="BE91" s="25"/>
      <c r="BF91" s="25">
        <f t="shared" si="121"/>
        <v>558482</v>
      </c>
      <c r="BG91" s="24">
        <f t="shared" si="130"/>
        <v>4.1527870308683106</v>
      </c>
      <c r="BH91" s="24">
        <f t="shared" si="55"/>
        <v>0.21769904849216268</v>
      </c>
      <c r="BI91" s="24">
        <f t="shared" si="122"/>
        <v>0.99010896011848093</v>
      </c>
      <c r="BJ91" s="24">
        <f t="shared" si="123"/>
        <v>0.85668114639325887</v>
      </c>
      <c r="BK91" s="24">
        <f t="shared" si="124"/>
        <v>21.651622218800245</v>
      </c>
      <c r="BL91" s="24">
        <f t="shared" si="131"/>
        <v>-1.1967627173209459</v>
      </c>
      <c r="BM91" s="24">
        <f t="shared" si="132"/>
        <v>5.0900608338708446</v>
      </c>
      <c r="BN91" s="24">
        <f t="shared" si="125"/>
        <v>4.3472637013958852</v>
      </c>
      <c r="BO91" s="24">
        <f t="shared" si="125"/>
        <v>0.21279909843057276</v>
      </c>
      <c r="BP91" s="24">
        <f t="shared" si="125"/>
        <v>0.98999110275254076</v>
      </c>
      <c r="BQ91" s="24">
        <f t="shared" si="125"/>
        <v>0.85727082607242422</v>
      </c>
      <c r="BR91" s="24">
        <f t="shared" si="125"/>
        <v>21.682391704459093</v>
      </c>
      <c r="BS91" s="24">
        <f t="shared" si="126"/>
        <v>4.3514623925986762E-2</v>
      </c>
      <c r="BT91" s="24">
        <f t="shared" si="133"/>
        <v>-1.1704764615465786</v>
      </c>
      <c r="BU91" s="24">
        <f t="shared" si="133"/>
        <v>5.1555136107490185</v>
      </c>
      <c r="BV91" s="65"/>
      <c r="BW91" s="32"/>
      <c r="BX91" s="65">
        <v>-23.511658894070621</v>
      </c>
      <c r="BY91" s="65">
        <v>-23.422829224961141</v>
      </c>
      <c r="BZ91" s="65"/>
      <c r="CA91" s="65"/>
      <c r="CB91" s="65"/>
      <c r="CC91" s="65"/>
      <c r="CD91" s="65"/>
      <c r="CE91" s="65">
        <v>-23.467244059515881</v>
      </c>
      <c r="CI91" s="67"/>
    </row>
    <row r="92" spans="1:87">
      <c r="A92" s="63" t="s">
        <v>101</v>
      </c>
      <c r="B92" s="15" t="s">
        <v>89</v>
      </c>
      <c r="C92" s="60">
        <v>93</v>
      </c>
      <c r="D92" s="60">
        <v>94.5</v>
      </c>
      <c r="E92" s="60">
        <v>93.75</v>
      </c>
      <c r="F92" s="60">
        <v>-5</v>
      </c>
      <c r="G92" s="60">
        <v>-6.5</v>
      </c>
      <c r="H92" s="60">
        <v>-5.75</v>
      </c>
      <c r="I92" s="2" t="s">
        <v>132</v>
      </c>
      <c r="J92" s="25">
        <v>19962</v>
      </c>
      <c r="K92" s="25">
        <v>2407</v>
      </c>
      <c r="L92" s="25">
        <v>1255</v>
      </c>
      <c r="M92" s="25">
        <v>3530</v>
      </c>
      <c r="N92" s="25"/>
      <c r="O92" s="25"/>
      <c r="P92" s="25">
        <f t="shared" si="115"/>
        <v>27154</v>
      </c>
      <c r="Q92" s="25">
        <v>137258</v>
      </c>
      <c r="R92" s="25">
        <v>27246</v>
      </c>
      <c r="S92" s="25"/>
      <c r="T92" s="25">
        <v>9943</v>
      </c>
      <c r="U92" s="25"/>
      <c r="V92" s="25"/>
      <c r="W92" s="25"/>
      <c r="X92" s="25"/>
      <c r="Y92" s="25"/>
      <c r="Z92" s="25"/>
      <c r="AA92" s="25"/>
      <c r="AB92" s="25"/>
      <c r="AC92" s="25"/>
      <c r="AD92" s="25">
        <f t="shared" si="116"/>
        <v>174447</v>
      </c>
      <c r="AE92" s="24">
        <f t="shared" si="117"/>
        <v>0</v>
      </c>
      <c r="AF92" s="24">
        <f t="shared" si="40"/>
        <v>0.15565759227731057</v>
      </c>
      <c r="AG92" s="24">
        <f t="shared" si="118"/>
        <v>1</v>
      </c>
      <c r="AH92" s="24">
        <f t="shared" si="119"/>
        <v>0.94300274581964727</v>
      </c>
      <c r="AI92" s="24">
        <f t="shared" si="120"/>
        <v>26.155883276869194</v>
      </c>
      <c r="AJ92" s="24">
        <f t="shared" si="127"/>
        <v>-0.7326080080769698</v>
      </c>
      <c r="AK92" s="24">
        <f t="shared" si="128"/>
        <v>6.2458060598883449</v>
      </c>
      <c r="AL92" s="25">
        <v>14599</v>
      </c>
      <c r="AM92" s="25">
        <v>2385</v>
      </c>
      <c r="AN92" s="25">
        <v>2169</v>
      </c>
      <c r="AO92" s="25"/>
      <c r="AP92" s="25">
        <v>2279</v>
      </c>
      <c r="AQ92" s="25"/>
      <c r="AR92" s="25">
        <f t="shared" si="129"/>
        <v>21432</v>
      </c>
      <c r="AS92" s="25">
        <v>416131</v>
      </c>
      <c r="AT92" s="25">
        <v>15667</v>
      </c>
      <c r="AU92" s="25">
        <v>4432</v>
      </c>
      <c r="AV92" s="25">
        <v>39274</v>
      </c>
      <c r="AW92" s="25"/>
      <c r="AX92" s="25"/>
      <c r="AY92" s="25"/>
      <c r="AZ92" s="25"/>
      <c r="BA92" s="25"/>
      <c r="BB92" s="25"/>
      <c r="BC92" s="25"/>
      <c r="BD92" s="25"/>
      <c r="BE92" s="25"/>
      <c r="BF92" s="25">
        <f t="shared" si="121"/>
        <v>475504</v>
      </c>
      <c r="BG92" s="24">
        <f t="shared" si="130"/>
        <v>10.633631952220977</v>
      </c>
      <c r="BH92" s="24">
        <f t="shared" si="55"/>
        <v>4.5072176048992225E-2</v>
      </c>
      <c r="BI92" s="24">
        <f t="shared" si="122"/>
        <v>0.99502058188619225</v>
      </c>
      <c r="BJ92" s="24">
        <f t="shared" si="123"/>
        <v>0.917405531814664</v>
      </c>
      <c r="BK92" s="24">
        <f t="shared" si="124"/>
        <v>24.820220650089166</v>
      </c>
      <c r="BL92" s="24">
        <f t="shared" si="131"/>
        <v>-1.4634119511020109</v>
      </c>
      <c r="BM92" s="24">
        <f t="shared" si="132"/>
        <v>4.4261042417559926</v>
      </c>
      <c r="BN92" s="24">
        <f t="shared" si="125"/>
        <v>5.3168159761104885</v>
      </c>
      <c r="BO92" s="24">
        <f t="shared" si="125"/>
        <v>0.1003648841631514</v>
      </c>
      <c r="BP92" s="24">
        <f t="shared" si="125"/>
        <v>0.99751029094309618</v>
      </c>
      <c r="BQ92" s="24">
        <f t="shared" si="125"/>
        <v>0.93020413881715558</v>
      </c>
      <c r="BR92" s="24">
        <f t="shared" si="125"/>
        <v>25.48805196347918</v>
      </c>
      <c r="BS92" s="24">
        <f t="shared" si="126"/>
        <v>0.94445610077359454</v>
      </c>
      <c r="BT92" s="24">
        <f t="shared" si="133"/>
        <v>-1.0980099795894904</v>
      </c>
      <c r="BU92" s="24">
        <f t="shared" si="133"/>
        <v>5.3359551508221692</v>
      </c>
      <c r="BV92" s="65"/>
      <c r="BW92" s="32"/>
      <c r="BX92" s="65">
        <v>-23.889184987785924</v>
      </c>
      <c r="BY92" s="65"/>
      <c r="BZ92" s="65"/>
      <c r="CA92" s="65"/>
      <c r="CB92" s="65"/>
      <c r="CC92" s="65"/>
      <c r="CD92" s="65"/>
      <c r="CE92" s="65">
        <v>-23.889184987785924</v>
      </c>
      <c r="CI92" s="67"/>
    </row>
    <row r="93" spans="1:87">
      <c r="A93" s="63" t="s">
        <v>101</v>
      </c>
      <c r="B93" s="15" t="s">
        <v>90</v>
      </c>
      <c r="C93" s="60">
        <v>94.5</v>
      </c>
      <c r="D93" s="60">
        <v>96</v>
      </c>
      <c r="E93" s="60">
        <v>95.25</v>
      </c>
      <c r="F93" s="60">
        <v>-6.5</v>
      </c>
      <c r="G93" s="60">
        <v>-8</v>
      </c>
      <c r="H93" s="60">
        <v>-7.25</v>
      </c>
      <c r="I93" s="2" t="s">
        <v>132</v>
      </c>
      <c r="J93" s="23">
        <v>265681</v>
      </c>
      <c r="K93" s="23">
        <v>20955</v>
      </c>
      <c r="L93" s="23">
        <v>17108</v>
      </c>
      <c r="M93" s="23">
        <v>14408</v>
      </c>
      <c r="N93" s="25">
        <v>1709</v>
      </c>
      <c r="O93" s="23"/>
      <c r="P93" s="25">
        <f t="shared" si="115"/>
        <v>319861</v>
      </c>
      <c r="Q93" s="25">
        <v>1292104</v>
      </c>
      <c r="R93" s="25">
        <v>95140</v>
      </c>
      <c r="S93" s="25">
        <v>45092</v>
      </c>
      <c r="T93" s="25">
        <v>242045</v>
      </c>
      <c r="U93" s="25"/>
      <c r="V93" s="25">
        <v>10999</v>
      </c>
      <c r="W93" s="25"/>
      <c r="X93" s="25">
        <v>10316</v>
      </c>
      <c r="Y93" s="25"/>
      <c r="Z93" s="25">
        <v>36171</v>
      </c>
      <c r="AA93" s="25"/>
      <c r="AB93" s="25"/>
      <c r="AC93" s="25"/>
      <c r="AD93" s="25">
        <f t="shared" si="116"/>
        <v>1731867</v>
      </c>
      <c r="AE93" s="24">
        <f t="shared" si="117"/>
        <v>0.53429458421001619</v>
      </c>
      <c r="AF93" s="24">
        <f t="shared" si="40"/>
        <v>0.18469143415747283</v>
      </c>
      <c r="AG93" s="24">
        <f t="shared" si="118"/>
        <v>0.99891286992797201</v>
      </c>
      <c r="AH93" s="24">
        <f t="shared" si="119"/>
        <v>0.82704734254997636</v>
      </c>
      <c r="AI93" s="24">
        <f t="shared" si="120"/>
        <v>20.105330334257768</v>
      </c>
      <c r="AJ93" s="24">
        <f t="shared" si="127"/>
        <v>-1.1701131704494809</v>
      </c>
      <c r="AK93" s="24">
        <f t="shared" si="128"/>
        <v>5.1564182055807919</v>
      </c>
      <c r="AL93" s="25">
        <v>282976</v>
      </c>
      <c r="AM93" s="25">
        <v>31428</v>
      </c>
      <c r="AN93" s="25">
        <v>27519</v>
      </c>
      <c r="AO93" s="25">
        <v>13123</v>
      </c>
      <c r="AP93" s="25">
        <v>1557</v>
      </c>
      <c r="AQ93" s="25"/>
      <c r="AR93" s="25">
        <f t="shared" si="129"/>
        <v>356603</v>
      </c>
      <c r="AS93" s="25">
        <v>1438477</v>
      </c>
      <c r="AT93" s="25">
        <v>108083</v>
      </c>
      <c r="AU93" s="25">
        <v>52887</v>
      </c>
      <c r="AV93" s="25">
        <v>280712</v>
      </c>
      <c r="AW93" s="25"/>
      <c r="AX93" s="25">
        <v>15391</v>
      </c>
      <c r="AY93" s="25"/>
      <c r="AZ93" s="25">
        <v>9006</v>
      </c>
      <c r="BA93" s="25"/>
      <c r="BB93" s="25">
        <v>49697</v>
      </c>
      <c r="BC93" s="25"/>
      <c r="BD93" s="25"/>
      <c r="BE93" s="25"/>
      <c r="BF93" s="25">
        <f t="shared" si="121"/>
        <v>1954253</v>
      </c>
      <c r="BG93" s="24">
        <f t="shared" si="130"/>
        <v>0.43661999478411567</v>
      </c>
      <c r="BH93" s="24">
        <f t="shared" si="55"/>
        <v>0.18247534991631073</v>
      </c>
      <c r="BI93" s="24">
        <f t="shared" si="122"/>
        <v>0.99912055909170761</v>
      </c>
      <c r="BJ93" s="24">
        <f t="shared" si="123"/>
        <v>0.81844418302031519</v>
      </c>
      <c r="BK93" s="24">
        <f t="shared" si="124"/>
        <v>19.656417470000047</v>
      </c>
      <c r="BL93" s="24">
        <f t="shared" si="131"/>
        <v>-1.1561243271340023</v>
      </c>
      <c r="BM93" s="24">
        <f t="shared" si="132"/>
        <v>5.1912504254363343</v>
      </c>
      <c r="BN93" s="24">
        <f t="shared" si="125"/>
        <v>0.4854572894970659</v>
      </c>
      <c r="BO93" s="24">
        <f t="shared" si="125"/>
        <v>0.18358339203689178</v>
      </c>
      <c r="BP93" s="24">
        <f t="shared" si="125"/>
        <v>0.99901671450983986</v>
      </c>
      <c r="BQ93" s="24">
        <f t="shared" si="125"/>
        <v>0.82274576278514577</v>
      </c>
      <c r="BR93" s="24">
        <f t="shared" si="125"/>
        <v>19.880873902128908</v>
      </c>
      <c r="BS93" s="24">
        <f t="shared" si="126"/>
        <v>0.31742933047851091</v>
      </c>
      <c r="BT93" s="24">
        <f t="shared" si="133"/>
        <v>-1.1631187487917416</v>
      </c>
      <c r="BU93" s="24">
        <f t="shared" si="133"/>
        <v>5.1738343155085627</v>
      </c>
      <c r="BV93" s="65"/>
      <c r="BW93" s="32"/>
      <c r="BX93" s="65">
        <v>-24.100155451920944</v>
      </c>
      <c r="BY93" s="65">
        <v>-23.878081279147235</v>
      </c>
      <c r="BZ93" s="65"/>
      <c r="CA93" s="65"/>
      <c r="CB93" s="65"/>
      <c r="CC93" s="65"/>
      <c r="CD93" s="65"/>
      <c r="CE93" s="65">
        <v>-23.98911836553409</v>
      </c>
      <c r="CI93" s="67"/>
    </row>
    <row r="94" spans="1:87">
      <c r="A94" s="63" t="s">
        <v>101</v>
      </c>
      <c r="B94" s="15" t="s">
        <v>91</v>
      </c>
      <c r="C94" s="60">
        <v>96</v>
      </c>
      <c r="D94" s="60">
        <v>97.5</v>
      </c>
      <c r="E94" s="60">
        <v>96.75</v>
      </c>
      <c r="F94" s="60">
        <v>-8</v>
      </c>
      <c r="G94" s="60">
        <v>-9.5</v>
      </c>
      <c r="H94" s="60">
        <v>-8.75</v>
      </c>
      <c r="I94" s="2" t="s">
        <v>132</v>
      </c>
      <c r="J94" s="23">
        <v>213024</v>
      </c>
      <c r="K94" s="23">
        <v>34308</v>
      </c>
      <c r="L94" s="23">
        <v>35995</v>
      </c>
      <c r="M94" s="23">
        <v>36311</v>
      </c>
      <c r="N94" s="25">
        <v>6348</v>
      </c>
      <c r="O94" s="23"/>
      <c r="P94" s="25">
        <f t="shared" si="115"/>
        <v>325986</v>
      </c>
      <c r="Q94" s="25">
        <v>2220620</v>
      </c>
      <c r="R94" s="25">
        <v>127718</v>
      </c>
      <c r="S94" s="25">
        <v>72987</v>
      </c>
      <c r="T94" s="25">
        <v>204631</v>
      </c>
      <c r="U94" s="25"/>
      <c r="V94" s="25"/>
      <c r="W94" s="25"/>
      <c r="X94" s="25"/>
      <c r="Y94" s="25"/>
      <c r="Z94" s="25"/>
      <c r="AA94" s="25"/>
      <c r="AB94" s="25"/>
      <c r="AC94" s="25"/>
      <c r="AD94" s="25">
        <f t="shared" si="116"/>
        <v>2625956</v>
      </c>
      <c r="AE94" s="24">
        <f t="shared" si="117"/>
        <v>1.9473228911671052</v>
      </c>
      <c r="AF94" s="24">
        <f t="shared" si="40"/>
        <v>0.12413993227609298</v>
      </c>
      <c r="AG94" s="24">
        <f t="shared" si="118"/>
        <v>0.99738937217855406</v>
      </c>
      <c r="AH94" s="24">
        <f t="shared" si="119"/>
        <v>0.92207371334477806</v>
      </c>
      <c r="AI94" s="24">
        <f t="shared" si="120"/>
        <v>25.063806362330521</v>
      </c>
      <c r="AJ94" s="24">
        <f t="shared" si="127"/>
        <v>-1.2785045832432964</v>
      </c>
      <c r="AK94" s="24">
        <f t="shared" si="128"/>
        <v>4.8865235877241915</v>
      </c>
      <c r="AL94" s="25">
        <v>165752</v>
      </c>
      <c r="AM94" s="25">
        <v>32146</v>
      </c>
      <c r="AN94" s="25">
        <v>28931</v>
      </c>
      <c r="AO94" s="25">
        <v>21145</v>
      </c>
      <c r="AP94" s="25">
        <v>6110</v>
      </c>
      <c r="AQ94" s="25"/>
      <c r="AR94" s="25">
        <f t="shared" si="129"/>
        <v>254084</v>
      </c>
      <c r="AS94" s="25">
        <v>1866689</v>
      </c>
      <c r="AT94" s="25">
        <v>111434</v>
      </c>
      <c r="AU94" s="25">
        <v>61700</v>
      </c>
      <c r="AV94" s="25">
        <v>223090</v>
      </c>
      <c r="AW94" s="25"/>
      <c r="AX94" s="25"/>
      <c r="AY94" s="25"/>
      <c r="AZ94" s="25"/>
      <c r="BA94" s="25"/>
      <c r="BB94" s="25"/>
      <c r="BC94" s="25"/>
      <c r="BD94" s="25"/>
      <c r="BE94" s="25"/>
      <c r="BF94" s="25">
        <f t="shared" si="121"/>
        <v>2262913</v>
      </c>
      <c r="BG94" s="24">
        <f t="shared" si="130"/>
        <v>2.4047165504321408</v>
      </c>
      <c r="BH94" s="24">
        <f t="shared" si="55"/>
        <v>0.11228182435648211</v>
      </c>
      <c r="BI94" s="24">
        <f t="shared" si="122"/>
        <v>0.99708476927928913</v>
      </c>
      <c r="BJ94" s="24">
        <f t="shared" si="123"/>
        <v>0.90141468098861954</v>
      </c>
      <c r="BK94" s="24">
        <f t="shared" si="124"/>
        <v>23.985818053986169</v>
      </c>
      <c r="BL94" s="24">
        <f t="shared" si="131"/>
        <v>-1.2730826405807194</v>
      </c>
      <c r="BM94" s="24">
        <f t="shared" si="132"/>
        <v>4.9000242249540094</v>
      </c>
      <c r="BN94" s="24">
        <f t="shared" si="125"/>
        <v>2.1760197207996228</v>
      </c>
      <c r="BO94" s="24">
        <f t="shared" si="125"/>
        <v>0.11821087831628754</v>
      </c>
      <c r="BP94" s="24">
        <f t="shared" si="125"/>
        <v>0.99723707072892154</v>
      </c>
      <c r="BQ94" s="24">
        <f t="shared" si="125"/>
        <v>0.91174419716669886</v>
      </c>
      <c r="BR94" s="24">
        <f t="shared" si="125"/>
        <v>24.524812208158345</v>
      </c>
      <c r="BS94" s="24">
        <f t="shared" si="126"/>
        <v>0.76225284287010642</v>
      </c>
      <c r="BT94" s="24">
        <f t="shared" si="133"/>
        <v>-1.2757936119120079</v>
      </c>
      <c r="BU94" s="24">
        <f t="shared" si="133"/>
        <v>4.8932739063391004</v>
      </c>
      <c r="BV94" s="65"/>
      <c r="BW94" s="32"/>
      <c r="BX94" s="65">
        <v>-24.377748167888079</v>
      </c>
      <c r="BY94" s="65"/>
      <c r="BZ94" s="65"/>
      <c r="CA94" s="65"/>
      <c r="CB94" s="65"/>
      <c r="CC94" s="65"/>
      <c r="CD94" s="65"/>
      <c r="CE94" s="65">
        <v>-24.377748167888079</v>
      </c>
      <c r="CI94" s="67"/>
    </row>
    <row r="95" spans="1:87" s="71" customFormat="1">
      <c r="A95" s="68" t="s">
        <v>101</v>
      </c>
      <c r="B95" s="16" t="s">
        <v>92</v>
      </c>
      <c r="C95" s="69">
        <v>97.5</v>
      </c>
      <c r="D95" s="69">
        <v>99</v>
      </c>
      <c r="E95" s="69">
        <v>98.25</v>
      </c>
      <c r="F95" s="69">
        <v>-9.5</v>
      </c>
      <c r="G95" s="69">
        <v>-11</v>
      </c>
      <c r="H95" s="69">
        <v>-10.25</v>
      </c>
      <c r="I95" s="5" t="s">
        <v>132</v>
      </c>
      <c r="J95" s="26">
        <v>159718</v>
      </c>
      <c r="K95" s="26">
        <v>19804</v>
      </c>
      <c r="L95" s="26">
        <v>15489</v>
      </c>
      <c r="M95" s="26">
        <v>4993</v>
      </c>
      <c r="N95" s="28">
        <v>215813</v>
      </c>
      <c r="O95" s="26">
        <v>13546</v>
      </c>
      <c r="P95" s="28">
        <f t="shared" si="115"/>
        <v>429363</v>
      </c>
      <c r="Q95" s="28">
        <v>118578</v>
      </c>
      <c r="R95" s="28">
        <v>7171</v>
      </c>
      <c r="S95" s="28"/>
      <c r="T95" s="28">
        <v>48386</v>
      </c>
      <c r="U95" s="28"/>
      <c r="V95" s="28">
        <v>28418</v>
      </c>
      <c r="W95" s="28"/>
      <c r="X95" s="28"/>
      <c r="Y95" s="28"/>
      <c r="Z95" s="28">
        <v>46738</v>
      </c>
      <c r="AA95" s="28"/>
      <c r="AB95" s="28"/>
      <c r="AC95" s="28"/>
      <c r="AD95" s="28">
        <f t="shared" si="116"/>
        <v>249291</v>
      </c>
      <c r="AE95" s="27">
        <f t="shared" si="117"/>
        <v>50.263529926891692</v>
      </c>
      <c r="AF95" s="27">
        <f>P95/AD95</f>
        <v>1.7223365464457201</v>
      </c>
      <c r="AG95" s="27">
        <f t="shared" si="118"/>
        <v>0.49754257709276745</v>
      </c>
      <c r="AH95" s="27">
        <f t="shared" si="119"/>
        <v>0.50442655370631106</v>
      </c>
      <c r="AI95" s="27">
        <f t="shared" si="120"/>
        <v>3.2709775723953101</v>
      </c>
      <c r="AJ95" s="27">
        <f t="shared" si="127"/>
        <v>-0.7784928015484347</v>
      </c>
      <c r="AK95" s="27">
        <f t="shared" si="128"/>
        <v>6.1315529241443976</v>
      </c>
      <c r="AL95" s="28">
        <v>77063</v>
      </c>
      <c r="AM95" s="28">
        <v>9879</v>
      </c>
      <c r="AN95" s="28">
        <v>4337</v>
      </c>
      <c r="AO95" s="28">
        <v>973</v>
      </c>
      <c r="AP95" s="28">
        <v>92858</v>
      </c>
      <c r="AQ95" s="28">
        <v>3504</v>
      </c>
      <c r="AR95" s="28">
        <f t="shared" si="129"/>
        <v>188614</v>
      </c>
      <c r="AS95" s="28">
        <v>79132</v>
      </c>
      <c r="AT95" s="28">
        <v>6257</v>
      </c>
      <c r="AU95" s="28">
        <v>2472</v>
      </c>
      <c r="AV95" s="28">
        <v>37879</v>
      </c>
      <c r="AW95" s="28"/>
      <c r="AX95" s="28">
        <v>3284</v>
      </c>
      <c r="AY95" s="28"/>
      <c r="AZ95" s="28">
        <v>7272</v>
      </c>
      <c r="BA95" s="28"/>
      <c r="BB95" s="28">
        <v>25461</v>
      </c>
      <c r="BC95" s="28"/>
      <c r="BD95" s="28"/>
      <c r="BE95" s="28"/>
      <c r="BF95" s="28">
        <f t="shared" si="121"/>
        <v>161757</v>
      </c>
      <c r="BG95" s="27">
        <f t="shared" si="130"/>
        <v>49.231764344110196</v>
      </c>
      <c r="BH95" s="27">
        <f t="shared" si="55"/>
        <v>1.1660330001174601</v>
      </c>
      <c r="BI95" s="27">
        <f t="shared" si="122"/>
        <v>0.60541367441465177</v>
      </c>
      <c r="BJ95" s="27">
        <f t="shared" si="123"/>
        <v>0.54316660175448361</v>
      </c>
      <c r="BK95" s="27">
        <f t="shared" si="124"/>
        <v>5.2924332795489555</v>
      </c>
      <c r="BL95" s="27">
        <f t="shared" si="131"/>
        <v>-1.174135625054612</v>
      </c>
      <c r="BM95" s="27">
        <f t="shared" si="132"/>
        <v>5.1464022936140168</v>
      </c>
      <c r="BN95" s="27">
        <f t="shared" si="125"/>
        <v>49.747647135500941</v>
      </c>
      <c r="BO95" s="27">
        <f t="shared" si="125"/>
        <v>1.4441847732815902</v>
      </c>
      <c r="BP95" s="27">
        <f t="shared" si="125"/>
        <v>0.55147812575370958</v>
      </c>
      <c r="BQ95" s="27">
        <f t="shared" si="125"/>
        <v>0.52379657773039734</v>
      </c>
      <c r="BR95" s="27">
        <f t="shared" si="125"/>
        <v>4.2817054259721328</v>
      </c>
      <c r="BS95" s="27">
        <f t="shared" si="126"/>
        <v>1.4293850383965889</v>
      </c>
      <c r="BT95" s="27">
        <f t="shared" si="133"/>
        <v>-0.97631421330152335</v>
      </c>
      <c r="BU95" s="27">
        <f t="shared" si="133"/>
        <v>5.6389776088792072</v>
      </c>
      <c r="BV95" s="69"/>
      <c r="BW95" s="33" t="s">
        <v>141</v>
      </c>
      <c r="BX95" s="69">
        <v>-25.565844992227408</v>
      </c>
      <c r="BY95" s="69"/>
      <c r="BZ95" s="69"/>
      <c r="CA95" s="69"/>
      <c r="CB95" s="69"/>
      <c r="CC95" s="69"/>
      <c r="CD95" s="69"/>
      <c r="CE95" s="69">
        <v>-25.565844992227408</v>
      </c>
      <c r="CI95" s="72"/>
    </row>
    <row r="98" spans="1:4">
      <c r="A98" s="82" t="s">
        <v>140</v>
      </c>
      <c r="B98" s="82"/>
      <c r="C98" s="82"/>
    </row>
    <row r="99" spans="1:4">
      <c r="A99" s="22" t="s">
        <v>104</v>
      </c>
      <c r="B99" s="22" t="s">
        <v>105</v>
      </c>
      <c r="C99" s="22" t="s">
        <v>106</v>
      </c>
      <c r="D99" s="22"/>
    </row>
    <row r="100" spans="1:4">
      <c r="A100" s="75" t="s">
        <v>165</v>
      </c>
      <c r="B100" s="38" t="s">
        <v>107</v>
      </c>
      <c r="C100" s="76" t="s">
        <v>108</v>
      </c>
    </row>
    <row r="101" spans="1:4">
      <c r="A101" s="75" t="s">
        <v>166</v>
      </c>
      <c r="B101" s="38" t="s">
        <v>110</v>
      </c>
      <c r="C101" s="76" t="s">
        <v>111</v>
      </c>
    </row>
    <row r="102" spans="1:4">
      <c r="A102" s="75" t="s">
        <v>167</v>
      </c>
      <c r="B102" s="38" t="s">
        <v>113</v>
      </c>
      <c r="C102" s="76" t="s">
        <v>114</v>
      </c>
    </row>
    <row r="103" spans="1:4">
      <c r="A103" s="75" t="s">
        <v>168</v>
      </c>
      <c r="B103" s="38" t="s">
        <v>113</v>
      </c>
      <c r="C103" s="76" t="s">
        <v>116</v>
      </c>
    </row>
    <row r="104" spans="1:4" ht="18">
      <c r="A104" s="38" t="s">
        <v>169</v>
      </c>
      <c r="B104" s="38" t="s">
        <v>118</v>
      </c>
      <c r="C104" s="38" t="s">
        <v>157</v>
      </c>
    </row>
    <row r="105" spans="1:4">
      <c r="A105" s="66"/>
      <c r="B105" s="66"/>
    </row>
    <row r="106" spans="1:4">
      <c r="A106" s="13" t="s">
        <v>170</v>
      </c>
      <c r="B106" s="66"/>
    </row>
    <row r="107" spans="1:4">
      <c r="A107" s="13" t="s">
        <v>171</v>
      </c>
      <c r="B107" s="66"/>
    </row>
    <row r="108" spans="1:4">
      <c r="A108" s="66"/>
      <c r="B108" s="66"/>
    </row>
    <row r="109" spans="1:4">
      <c r="A109" s="66"/>
      <c r="B109" s="66"/>
    </row>
    <row r="110" spans="1:4">
      <c r="B110" s="66"/>
    </row>
    <row r="111" spans="1:4">
      <c r="B111" s="66"/>
    </row>
  </sheetData>
  <mergeCells count="7">
    <mergeCell ref="BN1:BU1"/>
    <mergeCell ref="BX1:CE1"/>
    <mergeCell ref="F1:H1"/>
    <mergeCell ref="C1:E1"/>
    <mergeCell ref="A98:C98"/>
    <mergeCell ref="J1:AK1"/>
    <mergeCell ref="AL1:B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F680A-DA3B-4C70-A565-C00029A97451}">
  <dimension ref="A1"/>
  <sheetViews>
    <sheetView workbookViewId="0">
      <selection activeCell="A2" sqref="A2"/>
    </sheetView>
  </sheetViews>
  <sheetFormatPr defaultRowHeight="15"/>
  <sheetData>
    <row r="1" spans="1:1">
      <c r="A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table S1</vt:lpstr>
      <vt:lpstr>G50588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Jennifer Olivarez</cp:lastModifiedBy>
  <cp:lastPrinted>2021-06-03T15:34:23Z</cp:lastPrinted>
  <dcterms:created xsi:type="dcterms:W3CDTF">2020-03-26T16:08:16Z</dcterms:created>
  <dcterms:modified xsi:type="dcterms:W3CDTF">2023-03-07T20:50:38Z</dcterms:modified>
</cp:coreProperties>
</file>