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ones\Desktop\El Kef final files July 2022\"/>
    </mc:Choice>
  </mc:AlternateContent>
  <xr:revisionPtr revIDLastSave="0" documentId="13_ncr:1_{02FD0FBB-F24D-4E78-82AD-5CD8F3D417F7}" xr6:coauthVersionLast="36" xr6:coauthVersionMax="36" xr10:uidLastSave="{00000000-0000-0000-0000-000000000000}"/>
  <bookViews>
    <workbookView xWindow="30" yWindow="30" windowWidth="28770" windowHeight="16170" firstSheet="5" activeTab="11" xr2:uid="{7F346C89-C41F-4FE0-A25A-17474F2D8C83}"/>
  </bookViews>
  <sheets>
    <sheet name="TABLE A1" sheetId="1" r:id="rId1"/>
    <sheet name="TABLE A2" sheetId="2" r:id="rId2"/>
    <sheet name="TABLE A3" sheetId="3" r:id="rId3"/>
    <sheet name="TABLE A4" sheetId="4" r:id="rId4"/>
    <sheet name="TABLE A5" sheetId="5" r:id="rId5"/>
    <sheet name="TABLE A6" sheetId="6" r:id="rId6"/>
    <sheet name="TABLE A7" sheetId="7" r:id="rId7"/>
    <sheet name="TABLE A8" sheetId="8" r:id="rId8"/>
    <sheet name="TABLE A9" sheetId="9" r:id="rId9"/>
    <sheet name="TABLE A10" sheetId="10" r:id="rId10"/>
    <sheet name="TABLE A11" sheetId="11" r:id="rId11"/>
    <sheet name="TABLE A12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0" i="4" l="1"/>
  <c r="G541" i="4"/>
  <c r="G542" i="4"/>
  <c r="G543" i="4"/>
  <c r="G539" i="4"/>
  <c r="G538" i="4"/>
  <c r="G534" i="4"/>
  <c r="G535" i="4"/>
  <c r="G536" i="4"/>
  <c r="G537" i="4"/>
  <c r="G533" i="4"/>
  <c r="G528" i="4"/>
  <c r="G529" i="4"/>
  <c r="G530" i="4"/>
  <c r="G531" i="4"/>
  <c r="G532" i="4"/>
  <c r="G527" i="4"/>
  <c r="G520" i="4"/>
  <c r="G521" i="4"/>
  <c r="G522" i="4"/>
  <c r="G523" i="4"/>
  <c r="G524" i="4"/>
  <c r="G525" i="4"/>
  <c r="G526" i="4"/>
  <c r="G519" i="4"/>
  <c r="G513" i="4"/>
  <c r="G514" i="4"/>
  <c r="G515" i="4"/>
  <c r="G516" i="4"/>
  <c r="G517" i="4"/>
  <c r="G518" i="4"/>
  <c r="G512" i="4"/>
  <c r="G502" i="4"/>
  <c r="G503" i="4"/>
  <c r="G504" i="4"/>
  <c r="G505" i="4"/>
  <c r="G506" i="4"/>
  <c r="G507" i="4"/>
  <c r="G508" i="4"/>
  <c r="G509" i="4"/>
  <c r="G510" i="4"/>
  <c r="G511" i="4"/>
  <c r="G501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420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05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367" i="4"/>
  <c r="G265" i="4" l="1"/>
  <c r="G266" i="4"/>
  <c r="G267" i="4"/>
  <c r="G268" i="4"/>
  <c r="G269" i="4"/>
  <c r="G270" i="4"/>
  <c r="G271" i="4"/>
  <c r="G272" i="4"/>
  <c r="G273" i="4"/>
  <c r="G274" i="4"/>
  <c r="G275" i="4"/>
  <c r="G276" i="4"/>
  <c r="G277" i="4"/>
  <c r="G264" i="4"/>
  <c r="G261" i="4"/>
  <c r="G262" i="4"/>
  <c r="G263" i="4"/>
  <c r="G254" i="4"/>
  <c r="G255" i="4"/>
  <c r="G256" i="4"/>
  <c r="G257" i="4"/>
  <c r="G258" i="4"/>
  <c r="G259" i="4"/>
  <c r="G260" i="4"/>
  <c r="G253" i="4"/>
  <c r="G245" i="4"/>
  <c r="G246" i="4"/>
  <c r="G247" i="4"/>
  <c r="G248" i="4"/>
  <c r="G249" i="4"/>
  <c r="G250" i="4"/>
  <c r="G251" i="4"/>
  <c r="G252" i="4"/>
  <c r="G244" i="4"/>
  <c r="G237" i="4"/>
  <c r="G238" i="4"/>
  <c r="G239" i="4"/>
  <c r="G240" i="4"/>
  <c r="G241" i="4"/>
  <c r="G242" i="4"/>
  <c r="G243" i="4"/>
  <c r="G236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17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89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54" i="4"/>
  <c r="G48" i="4"/>
  <c r="G49" i="4"/>
  <c r="G50" i="4"/>
  <c r="G51" i="4"/>
  <c r="G52" i="4"/>
  <c r="G53" i="4"/>
  <c r="G47" i="4"/>
  <c r="G43" i="4"/>
  <c r="G44" i="4"/>
  <c r="G45" i="4"/>
  <c r="G46" i="4"/>
  <c r="G42" i="4"/>
  <c r="G41" i="4"/>
  <c r="G35" i="4"/>
  <c r="G36" i="4"/>
  <c r="G37" i="4"/>
  <c r="G38" i="4"/>
  <c r="G39" i="4"/>
  <c r="G40" i="4"/>
  <c r="G34" i="4"/>
  <c r="G27" i="4"/>
  <c r="G28" i="4"/>
  <c r="G29" i="4"/>
  <c r="G30" i="4"/>
  <c r="G31" i="4"/>
  <c r="G32" i="4"/>
  <c r="G33" i="4"/>
  <c r="G26" i="4"/>
  <c r="G21" i="4"/>
  <c r="G22" i="4"/>
  <c r="G23" i="4"/>
  <c r="G24" i="4"/>
  <c r="G25" i="4"/>
  <c r="G20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E327" i="6"/>
  <c r="F327" i="6" s="1"/>
  <c r="E326" i="6"/>
  <c r="F326" i="6" s="1"/>
  <c r="E325" i="6"/>
  <c r="F325" i="6" s="1"/>
  <c r="E331" i="6"/>
  <c r="F331" i="6" s="1"/>
  <c r="E329" i="6"/>
  <c r="F329" i="6" s="1"/>
  <c r="E350" i="6"/>
  <c r="F350" i="6" s="1"/>
  <c r="E330" i="6"/>
  <c r="F330" i="6" s="1"/>
  <c r="E360" i="6"/>
  <c r="F360" i="6" s="1"/>
  <c r="E359" i="6"/>
  <c r="F359" i="6" s="1"/>
  <c r="E348" i="6"/>
  <c r="F348" i="6" s="1"/>
  <c r="E337" i="6"/>
  <c r="F337" i="6" s="1"/>
  <c r="E328" i="6"/>
  <c r="F328" i="6" s="1"/>
  <c r="E388" i="6"/>
  <c r="F388" i="6" s="1"/>
  <c r="E366" i="6"/>
  <c r="F366" i="6" s="1"/>
  <c r="E349" i="6"/>
  <c r="F349" i="6" s="1"/>
  <c r="E346" i="6"/>
  <c r="F346" i="6" s="1"/>
  <c r="E369" i="6"/>
  <c r="F369" i="6" s="1"/>
  <c r="E386" i="6"/>
  <c r="F386" i="6" s="1"/>
  <c r="E380" i="6"/>
  <c r="F380" i="6" s="1"/>
  <c r="E362" i="6"/>
  <c r="F362" i="6" s="1"/>
  <c r="E356" i="6"/>
  <c r="F356" i="6" s="1"/>
  <c r="E352" i="6"/>
  <c r="F352" i="6" s="1"/>
  <c r="E338" i="6"/>
  <c r="F338" i="6" s="1"/>
  <c r="E351" i="6"/>
  <c r="F351" i="6" s="1"/>
  <c r="E381" i="6"/>
  <c r="F381" i="6" s="1"/>
  <c r="E355" i="6"/>
  <c r="F355" i="6" s="1"/>
  <c r="E347" i="6"/>
  <c r="F347" i="6" s="1"/>
  <c r="E361" i="6"/>
  <c r="F361" i="6" s="1"/>
  <c r="E358" i="6"/>
  <c r="F358" i="6" s="1"/>
  <c r="E383" i="6"/>
  <c r="F383" i="6" s="1"/>
  <c r="E367" i="6"/>
  <c r="F367" i="6" s="1"/>
  <c r="E364" i="6"/>
  <c r="F364" i="6" s="1"/>
  <c r="E332" i="6"/>
  <c r="F332" i="6" s="1"/>
  <c r="E376" i="6"/>
  <c r="F376" i="6" s="1"/>
  <c r="E357" i="6"/>
  <c r="F357" i="6" s="1"/>
  <c r="E333" i="6"/>
  <c r="F333" i="6" s="1"/>
  <c r="E345" i="6"/>
  <c r="F345" i="6" s="1"/>
  <c r="E343" i="6"/>
  <c r="F343" i="6" s="1"/>
  <c r="E334" i="6"/>
  <c r="F334" i="6" s="1"/>
  <c r="E384" i="6"/>
  <c r="F384" i="6" s="1"/>
  <c r="E378" i="6"/>
  <c r="F378" i="6" s="1"/>
  <c r="E341" i="6"/>
  <c r="F341" i="6" s="1"/>
  <c r="E363" i="6"/>
  <c r="F363" i="6" s="1"/>
  <c r="E344" i="6"/>
  <c r="F344" i="6" s="1"/>
  <c r="E382" i="6"/>
  <c r="F382" i="6" s="1"/>
  <c r="E342" i="6"/>
  <c r="F342" i="6" s="1"/>
  <c r="E379" i="6"/>
  <c r="F379" i="6" s="1"/>
  <c r="E365" i="6"/>
  <c r="F365" i="6" s="1"/>
  <c r="E339" i="6"/>
  <c r="F339" i="6" s="1"/>
  <c r="E368" i="6"/>
  <c r="F368" i="6" s="1"/>
  <c r="E340" i="6"/>
  <c r="F340" i="6" s="1"/>
  <c r="E390" i="6"/>
  <c r="F390" i="6" s="1"/>
  <c r="E370" i="6"/>
  <c r="F370" i="6" s="1"/>
  <c r="E353" i="6"/>
  <c r="F353" i="6" s="1"/>
  <c r="E336" i="6"/>
  <c r="F336" i="6" s="1"/>
  <c r="E335" i="6"/>
  <c r="F335" i="6" s="1"/>
  <c r="E385" i="6"/>
  <c r="F385" i="6" s="1"/>
  <c r="E387" i="6"/>
  <c r="F387" i="6" s="1"/>
  <c r="E354" i="6"/>
  <c r="F354" i="6" s="1"/>
  <c r="E373" i="6"/>
  <c r="F373" i="6" s="1"/>
  <c r="E389" i="6"/>
  <c r="F389" i="6" s="1"/>
  <c r="E371" i="6"/>
  <c r="F371" i="6" s="1"/>
  <c r="E377" i="6"/>
  <c r="F377" i="6" s="1"/>
  <c r="E374" i="6"/>
  <c r="F374" i="6" s="1"/>
  <c r="E375" i="6"/>
  <c r="F375" i="6" s="1"/>
  <c r="E372" i="6"/>
  <c r="F372" i="6" s="1"/>
  <c r="E323" i="6"/>
  <c r="F323" i="6" s="1"/>
  <c r="E322" i="6"/>
  <c r="F322" i="6" s="1"/>
  <c r="E321" i="6"/>
  <c r="F321" i="6" s="1"/>
  <c r="E320" i="6"/>
  <c r="F320" i="6" s="1"/>
  <c r="E319" i="6"/>
  <c r="F319" i="6" s="1"/>
  <c r="E318" i="6"/>
  <c r="F318" i="6" s="1"/>
  <c r="E317" i="6"/>
  <c r="F317" i="6" s="1"/>
  <c r="E316" i="6"/>
  <c r="F316" i="6" s="1"/>
  <c r="E315" i="6"/>
  <c r="F315" i="6" s="1"/>
  <c r="E314" i="6"/>
  <c r="F314" i="6" s="1"/>
  <c r="E313" i="6"/>
  <c r="F313" i="6" s="1"/>
  <c r="E312" i="6"/>
  <c r="F312" i="6" s="1"/>
  <c r="E311" i="6"/>
  <c r="F311" i="6" s="1"/>
  <c r="E310" i="6"/>
  <c r="F310" i="6" s="1"/>
  <c r="E309" i="6"/>
  <c r="F309" i="6" s="1"/>
  <c r="E308" i="6"/>
  <c r="F308" i="6" s="1"/>
  <c r="E307" i="6"/>
  <c r="F307" i="6" s="1"/>
  <c r="E306" i="6"/>
  <c r="F306" i="6" s="1"/>
  <c r="E305" i="6"/>
  <c r="F305" i="6" s="1"/>
  <c r="E304" i="6"/>
  <c r="F304" i="6" s="1"/>
  <c r="E303" i="6"/>
  <c r="F303" i="6" s="1"/>
  <c r="E302" i="6"/>
  <c r="F302" i="6" s="1"/>
  <c r="E301" i="6"/>
  <c r="F301" i="6" s="1"/>
  <c r="E300" i="6"/>
  <c r="F300" i="6" s="1"/>
  <c r="E299" i="6"/>
  <c r="F299" i="6" s="1"/>
  <c r="E298" i="6"/>
  <c r="F298" i="6" s="1"/>
  <c r="E297" i="6"/>
  <c r="F297" i="6" s="1"/>
  <c r="E296" i="6"/>
  <c r="F296" i="6" s="1"/>
  <c r="E295" i="6"/>
  <c r="F295" i="6" s="1"/>
  <c r="E294" i="6"/>
  <c r="F294" i="6" s="1"/>
  <c r="E293" i="6"/>
  <c r="F293" i="6" s="1"/>
  <c r="E292" i="6"/>
  <c r="F292" i="6" s="1"/>
  <c r="E291" i="6"/>
  <c r="F291" i="6" s="1"/>
  <c r="E290" i="6"/>
  <c r="F290" i="6" s="1"/>
  <c r="E289" i="6"/>
  <c r="F289" i="6" s="1"/>
  <c r="E288" i="6"/>
  <c r="F288" i="6" s="1"/>
  <c r="E287" i="6"/>
  <c r="F287" i="6" s="1"/>
  <c r="E286" i="6"/>
  <c r="F286" i="6" s="1"/>
  <c r="E285" i="6"/>
  <c r="F285" i="6" s="1"/>
  <c r="E284" i="6"/>
  <c r="F284" i="6" s="1"/>
  <c r="E283" i="6"/>
  <c r="F283" i="6" s="1"/>
  <c r="E282" i="6"/>
  <c r="F282" i="6" s="1"/>
  <c r="E281" i="6"/>
  <c r="F281" i="6" s="1"/>
  <c r="E280" i="6"/>
  <c r="F280" i="6" s="1"/>
  <c r="E279" i="6"/>
  <c r="F279" i="6" s="1"/>
  <c r="E278" i="6"/>
  <c r="F278" i="6" s="1"/>
  <c r="E277" i="6"/>
  <c r="F277" i="6" s="1"/>
  <c r="E276" i="6"/>
  <c r="F276" i="6" s="1"/>
  <c r="E275" i="6"/>
  <c r="F275" i="6" s="1"/>
  <c r="E274" i="6"/>
  <c r="F274" i="6" s="1"/>
  <c r="E273" i="6"/>
  <c r="F273" i="6" s="1"/>
  <c r="E272" i="6"/>
  <c r="F272" i="6" s="1"/>
  <c r="E271" i="6"/>
  <c r="F271" i="6" s="1"/>
  <c r="E270" i="6"/>
  <c r="F270" i="6" s="1"/>
  <c r="E269" i="6"/>
  <c r="F269" i="6" s="1"/>
  <c r="E268" i="6"/>
  <c r="F268" i="6" s="1"/>
  <c r="E267" i="6"/>
  <c r="F267" i="6" s="1"/>
  <c r="E266" i="6"/>
  <c r="F266" i="6" s="1"/>
  <c r="E265" i="6"/>
  <c r="F265" i="6" s="1"/>
  <c r="E264" i="6"/>
  <c r="F264" i="6" s="1"/>
  <c r="E263" i="6"/>
  <c r="F263" i="6" s="1"/>
  <c r="E262" i="6"/>
  <c r="F262" i="6" s="1"/>
  <c r="E261" i="6"/>
  <c r="F261" i="6" s="1"/>
  <c r="E260" i="6"/>
  <c r="F260" i="6" s="1"/>
  <c r="E259" i="6"/>
  <c r="F259" i="6" s="1"/>
  <c r="E258" i="6"/>
  <c r="F258" i="6" s="1"/>
  <c r="F559" i="5"/>
  <c r="E558" i="5"/>
  <c r="F558" i="5" s="1"/>
  <c r="E557" i="5"/>
  <c r="E556" i="5"/>
  <c r="E555" i="5"/>
  <c r="E554" i="5"/>
  <c r="F554" i="5" s="1"/>
  <c r="F553" i="5"/>
  <c r="E552" i="5"/>
  <c r="E551" i="5"/>
  <c r="F551" i="5" s="1"/>
  <c r="F550" i="5"/>
  <c r="E549" i="5"/>
  <c r="E548" i="5"/>
  <c r="F548" i="5" s="1"/>
  <c r="F547" i="5"/>
  <c r="E546" i="5"/>
  <c r="E545" i="5"/>
  <c r="F545" i="5" s="1"/>
  <c r="F544" i="5"/>
  <c r="E543" i="5"/>
  <c r="F542" i="5"/>
  <c r="E541" i="5"/>
  <c r="F541" i="5" s="1"/>
  <c r="F540" i="5"/>
  <c r="E539" i="5"/>
  <c r="E538" i="5"/>
  <c r="F538" i="5" s="1"/>
  <c r="E537" i="5"/>
  <c r="E536" i="5"/>
  <c r="F536" i="5" s="1"/>
  <c r="F535" i="5"/>
  <c r="F534" i="5"/>
  <c r="E533" i="5"/>
  <c r="E532" i="5"/>
  <c r="F532" i="5" s="1"/>
  <c r="E531" i="5"/>
  <c r="F530" i="5"/>
  <c r="E529" i="5"/>
  <c r="F529" i="5" s="1"/>
  <c r="E528" i="5"/>
  <c r="F527" i="5"/>
  <c r="E526" i="5"/>
  <c r="F526" i="5" s="1"/>
  <c r="E525" i="5"/>
  <c r="F524" i="5"/>
  <c r="E523" i="5"/>
  <c r="F522" i="5"/>
  <c r="E521" i="5"/>
  <c r="E520" i="5"/>
  <c r="F519" i="5"/>
  <c r="E518" i="5"/>
  <c r="E517" i="5"/>
  <c r="E516" i="5"/>
  <c r="E515" i="5"/>
  <c r="F515" i="5" s="1"/>
  <c r="F514" i="5"/>
  <c r="E513" i="5"/>
  <c r="E512" i="5"/>
  <c r="F512" i="5" s="1"/>
  <c r="E511" i="5"/>
  <c r="F510" i="5"/>
  <c r="F509" i="5"/>
  <c r="E508" i="5"/>
  <c r="E507" i="5"/>
  <c r="E506" i="5"/>
  <c r="F506" i="5" s="1"/>
  <c r="E505" i="5"/>
  <c r="E504" i="5"/>
  <c r="F503" i="5"/>
  <c r="E502" i="5"/>
  <c r="F501" i="5"/>
  <c r="E500" i="5"/>
  <c r="F500" i="5" s="1"/>
  <c r="E499" i="5"/>
  <c r="E498" i="5"/>
  <c r="E497" i="5"/>
  <c r="E496" i="5"/>
  <c r="F495" i="5"/>
  <c r="E494" i="5"/>
  <c r="F493" i="5"/>
  <c r="E492" i="5"/>
  <c r="E491" i="5"/>
  <c r="F491" i="5" s="1"/>
  <c r="E490" i="5"/>
  <c r="F489" i="5"/>
  <c r="E488" i="5"/>
  <c r="F488" i="5" s="1"/>
  <c r="E487" i="5"/>
  <c r="E486" i="5"/>
  <c r="E485" i="5"/>
  <c r="E484" i="5"/>
  <c r="E483" i="5"/>
  <c r="F483" i="5" s="1"/>
  <c r="E482" i="5"/>
  <c r="E481" i="5"/>
  <c r="E480" i="5"/>
  <c r="F480" i="5" s="1"/>
  <c r="E479" i="5"/>
  <c r="E478" i="5"/>
  <c r="E477" i="5"/>
  <c r="E476" i="5"/>
  <c r="E475" i="5"/>
  <c r="F475" i="5" s="1"/>
  <c r="E474" i="5"/>
  <c r="E473" i="5"/>
  <c r="E472" i="5"/>
  <c r="F472" i="5" s="1"/>
  <c r="E471" i="5"/>
  <c r="E470" i="5"/>
  <c r="E469" i="5"/>
  <c r="E468" i="5"/>
  <c r="E467" i="5"/>
  <c r="F467" i="5" s="1"/>
  <c r="E466" i="5"/>
  <c r="E465" i="5"/>
  <c r="E464" i="5"/>
  <c r="F464" i="5" s="1"/>
  <c r="E463" i="5"/>
  <c r="E462" i="5"/>
  <c r="E461" i="5"/>
  <c r="E460" i="5"/>
  <c r="F460" i="5" s="1"/>
  <c r="E459" i="5"/>
  <c r="E458" i="5"/>
  <c r="E457" i="5"/>
  <c r="E456" i="5"/>
  <c r="E455" i="5"/>
  <c r="E454" i="5"/>
  <c r="F454" i="5" s="1"/>
  <c r="E453" i="5"/>
  <c r="F453" i="5" s="1"/>
  <c r="E452" i="5"/>
  <c r="F451" i="5"/>
  <c r="E450" i="5"/>
  <c r="F450" i="5" s="1"/>
  <c r="E449" i="5"/>
  <c r="E448" i="5"/>
  <c r="E447" i="5"/>
  <c r="E446" i="5"/>
  <c r="E445" i="5"/>
  <c r="E444" i="5"/>
  <c r="E443" i="5"/>
  <c r="F443" i="5" s="1"/>
  <c r="E442" i="5"/>
  <c r="F442" i="5" s="1"/>
  <c r="E441" i="5"/>
  <c r="E440" i="5"/>
  <c r="E439" i="5"/>
  <c r="E438" i="5"/>
  <c r="E437" i="5"/>
  <c r="E436" i="5"/>
  <c r="E435" i="5"/>
  <c r="F435" i="5" s="1"/>
  <c r="E434" i="5"/>
  <c r="F434" i="5" s="1"/>
  <c r="E433" i="5"/>
  <c r="E432" i="5"/>
  <c r="E431" i="5"/>
  <c r="E430" i="5"/>
  <c r="F429" i="5"/>
  <c r="E428" i="5"/>
  <c r="E427" i="5"/>
  <c r="E426" i="5"/>
  <c r="E425" i="5"/>
  <c r="E424" i="5"/>
  <c r="F424" i="5" s="1"/>
  <c r="E423" i="5"/>
  <c r="F423" i="5" s="1"/>
  <c r="E422" i="5"/>
  <c r="E421" i="5"/>
  <c r="E420" i="5"/>
  <c r="E419" i="5"/>
  <c r="E418" i="5"/>
  <c r="E417" i="5"/>
  <c r="E416" i="5"/>
  <c r="E415" i="5"/>
  <c r="F415" i="5" s="1"/>
  <c r="E414" i="5"/>
  <c r="E413" i="5"/>
  <c r="E412" i="5"/>
  <c r="E411" i="5"/>
  <c r="F411" i="5" s="1"/>
  <c r="E410" i="5"/>
  <c r="E409" i="5"/>
  <c r="E408" i="5"/>
  <c r="F407" i="5"/>
  <c r="E406" i="5"/>
  <c r="E405" i="5"/>
  <c r="E404" i="5"/>
  <c r="F404" i="5" s="1"/>
  <c r="E403" i="5"/>
  <c r="E402" i="5"/>
  <c r="E401" i="5"/>
  <c r="E400" i="5"/>
  <c r="E399" i="5"/>
  <c r="E398" i="5"/>
  <c r="E397" i="5"/>
  <c r="E396" i="5"/>
  <c r="F396" i="5" s="1"/>
  <c r="E395" i="5"/>
  <c r="E394" i="5"/>
  <c r="F393" i="5"/>
  <c r="E392" i="5"/>
  <c r="E391" i="5"/>
  <c r="E390" i="5"/>
  <c r="F390" i="5" s="1"/>
  <c r="E389" i="5"/>
  <c r="E388" i="5"/>
  <c r="E387" i="5"/>
  <c r="E386" i="5"/>
  <c r="E385" i="5"/>
  <c r="F385" i="5" s="1"/>
  <c r="E384" i="5"/>
  <c r="E383" i="5"/>
  <c r="E382" i="5"/>
  <c r="E381" i="5"/>
  <c r="F381" i="5" s="1"/>
  <c r="F380" i="5"/>
  <c r="E379" i="5"/>
  <c r="E378" i="5"/>
  <c r="E377" i="5"/>
  <c r="E376" i="5"/>
  <c r="E375" i="5"/>
  <c r="E374" i="5"/>
  <c r="F374" i="5" s="1"/>
  <c r="E373" i="5"/>
  <c r="E372" i="5"/>
  <c r="E371" i="5"/>
  <c r="F370" i="5"/>
  <c r="E369" i="5"/>
  <c r="E368" i="5"/>
  <c r="F368" i="5" s="1"/>
  <c r="E367" i="5"/>
  <c r="E366" i="5"/>
  <c r="E365" i="5"/>
  <c r="F364" i="5"/>
  <c r="E363" i="5"/>
  <c r="E362" i="5"/>
  <c r="F361" i="5"/>
  <c r="E360" i="5"/>
  <c r="F360" i="5" s="1"/>
  <c r="E359" i="5"/>
  <c r="E358" i="5"/>
  <c r="E357" i="5"/>
  <c r="F357" i="5" s="1"/>
  <c r="E356" i="5"/>
  <c r="E355" i="5"/>
  <c r="E354" i="5"/>
  <c r="E353" i="5"/>
  <c r="F353" i="5" s="1"/>
  <c r="E352" i="5"/>
  <c r="F351" i="5"/>
  <c r="E350" i="5"/>
  <c r="F350" i="5" s="1"/>
  <c r="E349" i="5"/>
  <c r="E348" i="5"/>
  <c r="E347" i="5"/>
  <c r="F346" i="5"/>
  <c r="E345" i="5"/>
  <c r="E344" i="5"/>
  <c r="F344" i="5" s="1"/>
  <c r="F343" i="5"/>
  <c r="E342" i="5"/>
  <c r="E341" i="5"/>
  <c r="F341" i="5" s="1"/>
  <c r="E340" i="5"/>
  <c r="F340" i="5" s="1"/>
  <c r="E339" i="5"/>
  <c r="E338" i="5"/>
  <c r="F337" i="5"/>
  <c r="E336" i="5"/>
  <c r="F335" i="5"/>
  <c r="E334" i="5"/>
  <c r="F334" i="5" s="1"/>
  <c r="E333" i="5"/>
  <c r="E332" i="5"/>
  <c r="E331" i="5"/>
  <c r="E330" i="5"/>
  <c r="F330" i="5" s="1"/>
  <c r="F329" i="5"/>
  <c r="E328" i="5"/>
  <c r="F328" i="5" s="1"/>
  <c r="E327" i="5"/>
  <c r="F327" i="5" s="1"/>
  <c r="F326" i="5"/>
  <c r="E325" i="5"/>
  <c r="E324" i="5"/>
  <c r="F324" i="5" s="1"/>
  <c r="F323" i="5"/>
  <c r="E322" i="5"/>
  <c r="F322" i="5" s="1"/>
  <c r="E321" i="5"/>
  <c r="F321" i="5" s="1"/>
  <c r="E320" i="5"/>
  <c r="E319" i="5"/>
  <c r="F318" i="5"/>
  <c r="E317" i="5"/>
  <c r="F316" i="5"/>
  <c r="E315" i="5"/>
  <c r="F315" i="5" s="1"/>
  <c r="F314" i="5"/>
  <c r="E313" i="5"/>
  <c r="F313" i="5" s="1"/>
  <c r="F312" i="5"/>
  <c r="E311" i="5"/>
  <c r="F310" i="5"/>
  <c r="E309" i="5"/>
  <c r="E308" i="5"/>
  <c r="F307" i="5"/>
  <c r="E306" i="5"/>
  <c r="E305" i="5"/>
  <c r="E304" i="5"/>
  <c r="F304" i="5" s="1"/>
  <c r="F303" i="5"/>
  <c r="E302" i="5"/>
  <c r="F301" i="5"/>
  <c r="E300" i="5"/>
  <c r="F299" i="5"/>
  <c r="E298" i="5"/>
  <c r="E297" i="5"/>
  <c r="F296" i="5"/>
  <c r="E295" i="5"/>
  <c r="F294" i="5"/>
  <c r="E293" i="5"/>
  <c r="F293" i="5" s="1"/>
  <c r="E292" i="5"/>
  <c r="F291" i="5"/>
  <c r="E290" i="5"/>
  <c r="F290" i="5" s="1"/>
  <c r="E289" i="5"/>
  <c r="F288" i="5"/>
  <c r="E287" i="5"/>
  <c r="F287" i="5" s="1"/>
  <c r="E286" i="5"/>
  <c r="F285" i="5"/>
  <c r="E284" i="5"/>
  <c r="F284" i="5" s="1"/>
  <c r="F283" i="5"/>
  <c r="E282" i="5"/>
  <c r="E281" i="5"/>
  <c r="F281" i="5" s="1"/>
  <c r="F280" i="5"/>
  <c r="E279" i="5"/>
  <c r="F279" i="5" s="1"/>
  <c r="F278" i="5"/>
  <c r="E277" i="5"/>
  <c r="E276" i="5"/>
  <c r="E275" i="5"/>
  <c r="F275" i="5" s="1"/>
  <c r="F274" i="5"/>
  <c r="E273" i="5"/>
  <c r="E272" i="5"/>
  <c r="F272" i="5" s="1"/>
  <c r="E271" i="5"/>
  <c r="F270" i="5"/>
  <c r="E269" i="5"/>
  <c r="F269" i="5" s="1"/>
  <c r="E268" i="5"/>
  <c r="E267" i="5"/>
  <c r="F266" i="5"/>
  <c r="F265" i="5"/>
  <c r="E264" i="5"/>
  <c r="F263" i="5"/>
  <c r="E262" i="5"/>
  <c r="F261" i="5"/>
  <c r="E260" i="5"/>
  <c r="F259" i="5"/>
  <c r="F258" i="5"/>
  <c r="E257" i="5"/>
  <c r="E256" i="5"/>
  <c r="E255" i="5"/>
  <c r="F255" i="5" s="1"/>
  <c r="E254" i="5"/>
  <c r="E253" i="5"/>
  <c r="E252" i="5"/>
  <c r="E251" i="5"/>
  <c r="F251" i="5" s="1"/>
  <c r="E250" i="5"/>
  <c r="E249" i="5"/>
  <c r="E248" i="5"/>
  <c r="E247" i="5"/>
  <c r="F247" i="5" s="1"/>
  <c r="E246" i="5"/>
  <c r="E245" i="5"/>
  <c r="E244" i="5"/>
  <c r="F244" i="5" s="1"/>
  <c r="E243" i="5"/>
  <c r="F243" i="5" s="1"/>
  <c r="E242" i="5"/>
  <c r="E352" i="4"/>
  <c r="F352" i="4" s="1"/>
  <c r="G352" i="4" s="1"/>
  <c r="E324" i="4"/>
  <c r="F324" i="4" s="1"/>
  <c r="G324" i="4" s="1"/>
  <c r="E321" i="4"/>
  <c r="F321" i="4" s="1"/>
  <c r="G321" i="4" s="1"/>
  <c r="E349" i="4"/>
  <c r="F349" i="4" s="1"/>
  <c r="G349" i="4" s="1"/>
  <c r="E309" i="4"/>
  <c r="F309" i="4" s="1"/>
  <c r="G309" i="4" s="1"/>
  <c r="E318" i="4"/>
  <c r="F318" i="4" s="1"/>
  <c r="G318" i="4" s="1"/>
  <c r="E311" i="4"/>
  <c r="F311" i="4" s="1"/>
  <c r="G311" i="4" s="1"/>
  <c r="E348" i="4"/>
  <c r="F348" i="4" s="1"/>
  <c r="G348" i="4" s="1"/>
  <c r="E346" i="4"/>
  <c r="F346" i="4" s="1"/>
  <c r="G346" i="4" s="1"/>
  <c r="E323" i="4"/>
  <c r="F323" i="4" s="1"/>
  <c r="G323" i="4" s="1"/>
  <c r="E308" i="4"/>
  <c r="F308" i="4" s="1"/>
  <c r="G308" i="4" s="1"/>
  <c r="E362" i="4"/>
  <c r="F362" i="4" s="1"/>
  <c r="G362" i="4" s="1"/>
  <c r="E319" i="4"/>
  <c r="F319" i="4" s="1"/>
  <c r="G319" i="4" s="1"/>
  <c r="E320" i="4"/>
  <c r="F320" i="4" s="1"/>
  <c r="G320" i="4" s="1"/>
  <c r="E313" i="4"/>
  <c r="F313" i="4" s="1"/>
  <c r="G313" i="4" s="1"/>
  <c r="E347" i="4"/>
  <c r="F347" i="4" s="1"/>
  <c r="G347" i="4" s="1"/>
  <c r="E357" i="4"/>
  <c r="F357" i="4" s="1"/>
  <c r="G357" i="4" s="1"/>
  <c r="E325" i="4"/>
  <c r="F325" i="4" s="1"/>
  <c r="G325" i="4" s="1"/>
  <c r="E350" i="4"/>
  <c r="F350" i="4" s="1"/>
  <c r="G350" i="4" s="1"/>
  <c r="E316" i="4"/>
  <c r="F316" i="4" s="1"/>
  <c r="G316" i="4" s="1"/>
  <c r="E306" i="4"/>
  <c r="F306" i="4" s="1"/>
  <c r="G306" i="4" s="1"/>
  <c r="E332" i="4"/>
  <c r="F332" i="4" s="1"/>
  <c r="G332" i="4" s="1"/>
  <c r="E354" i="4"/>
  <c r="F354" i="4" s="1"/>
  <c r="G354" i="4" s="1"/>
  <c r="E340" i="4"/>
  <c r="F340" i="4" s="1"/>
  <c r="G340" i="4" s="1"/>
  <c r="E341" i="4"/>
  <c r="F341" i="4" s="1"/>
  <c r="G341" i="4" s="1"/>
  <c r="E317" i="4"/>
  <c r="F317" i="4" s="1"/>
  <c r="G317" i="4" s="1"/>
  <c r="E322" i="4"/>
  <c r="F322" i="4" s="1"/>
  <c r="G322" i="4" s="1"/>
  <c r="E326" i="4"/>
  <c r="F326" i="4" s="1"/>
  <c r="G326" i="4" s="1"/>
  <c r="E360" i="4"/>
  <c r="F360" i="4" s="1"/>
  <c r="G360" i="4" s="1"/>
  <c r="E334" i="4"/>
  <c r="F334" i="4" s="1"/>
  <c r="G334" i="4" s="1"/>
  <c r="E307" i="4"/>
  <c r="F307" i="4" s="1"/>
  <c r="G307" i="4" s="1"/>
  <c r="E333" i="4"/>
  <c r="F333" i="4" s="1"/>
  <c r="G333" i="4" s="1"/>
  <c r="E342" i="4"/>
  <c r="F342" i="4" s="1"/>
  <c r="G342" i="4" s="1"/>
  <c r="E331" i="4"/>
  <c r="F331" i="4" s="1"/>
  <c r="G331" i="4" s="1"/>
  <c r="E305" i="4"/>
  <c r="F305" i="4" s="1"/>
  <c r="G305" i="4" s="1"/>
  <c r="E327" i="4"/>
  <c r="F327" i="4" s="1"/>
  <c r="G327" i="4" s="1"/>
  <c r="E315" i="4"/>
  <c r="F315" i="4" s="1"/>
  <c r="G315" i="4" s="1"/>
  <c r="E344" i="4"/>
  <c r="F344" i="4" s="1"/>
  <c r="G344" i="4" s="1"/>
  <c r="E314" i="4"/>
  <c r="F314" i="4" s="1"/>
  <c r="G314" i="4" s="1"/>
  <c r="E345" i="4"/>
  <c r="F345" i="4" s="1"/>
  <c r="G345" i="4" s="1"/>
  <c r="E355" i="4"/>
  <c r="F355" i="4" s="1"/>
  <c r="G355" i="4" s="1"/>
  <c r="E356" i="4"/>
  <c r="F356" i="4" s="1"/>
  <c r="G356" i="4" s="1"/>
  <c r="E337" i="4"/>
  <c r="F337" i="4" s="1"/>
  <c r="G337" i="4" s="1"/>
  <c r="E364" i="4"/>
  <c r="F364" i="4" s="1"/>
  <c r="G364" i="4" s="1"/>
  <c r="E310" i="4"/>
  <c r="F310" i="4" s="1"/>
  <c r="G310" i="4" s="1"/>
  <c r="E358" i="4"/>
  <c r="F358" i="4" s="1"/>
  <c r="G358" i="4" s="1"/>
  <c r="E335" i="4"/>
  <c r="F335" i="4" s="1"/>
  <c r="G335" i="4" s="1"/>
  <c r="E338" i="4"/>
  <c r="F338" i="4" s="1"/>
  <c r="G338" i="4" s="1"/>
  <c r="E312" i="4"/>
  <c r="F312" i="4" s="1"/>
  <c r="G312" i="4" s="1"/>
  <c r="E353" i="4"/>
  <c r="F353" i="4" s="1"/>
  <c r="G353" i="4" s="1"/>
  <c r="E359" i="4"/>
  <c r="F359" i="4" s="1"/>
  <c r="G359" i="4" s="1"/>
  <c r="E336" i="4"/>
  <c r="F336" i="4" s="1"/>
  <c r="G336" i="4" s="1"/>
  <c r="E330" i="4"/>
  <c r="F330" i="4" s="1"/>
  <c r="G330" i="4" s="1"/>
  <c r="E343" i="4"/>
  <c r="F343" i="4" s="1"/>
  <c r="G343" i="4" s="1"/>
  <c r="E328" i="4"/>
  <c r="F328" i="4" s="1"/>
  <c r="G328" i="4" s="1"/>
  <c r="E351" i="4"/>
  <c r="F351" i="4" s="1"/>
  <c r="G351" i="4" s="1"/>
  <c r="E339" i="4"/>
  <c r="F339" i="4" s="1"/>
  <c r="G339" i="4" s="1"/>
  <c r="E363" i="4"/>
  <c r="F363" i="4" s="1"/>
  <c r="G363" i="4" s="1"/>
  <c r="E365" i="4"/>
  <c r="F365" i="4" s="1"/>
  <c r="G365" i="4" s="1"/>
  <c r="E329" i="4"/>
  <c r="F329" i="4" s="1"/>
  <c r="G329" i="4" s="1"/>
  <c r="E361" i="4"/>
  <c r="F361" i="4" s="1"/>
  <c r="G361" i="4" s="1"/>
  <c r="E304" i="4"/>
  <c r="F304" i="4" s="1"/>
  <c r="G304" i="4" s="1"/>
  <c r="E303" i="4"/>
  <c r="F303" i="4" s="1"/>
  <c r="G303" i="4" s="1"/>
  <c r="E283" i="4"/>
  <c r="F283" i="4" s="1"/>
  <c r="G283" i="4" s="1"/>
  <c r="E288" i="4"/>
  <c r="F288" i="4" s="1"/>
  <c r="G288" i="4" s="1"/>
  <c r="E292" i="4"/>
  <c r="F292" i="4" s="1"/>
  <c r="G292" i="4" s="1"/>
  <c r="E300" i="4"/>
  <c r="F300" i="4" s="1"/>
  <c r="G300" i="4" s="1"/>
  <c r="E285" i="4"/>
  <c r="F285" i="4" s="1"/>
  <c r="G285" i="4" s="1"/>
  <c r="E290" i="4"/>
  <c r="F290" i="4" s="1"/>
  <c r="G290" i="4" s="1"/>
  <c r="E294" i="4"/>
  <c r="F294" i="4" s="1"/>
  <c r="G294" i="4" s="1"/>
  <c r="E293" i="4"/>
  <c r="F293" i="4" s="1"/>
  <c r="G293" i="4" s="1"/>
  <c r="E301" i="4"/>
  <c r="F301" i="4" s="1"/>
  <c r="G301" i="4" s="1"/>
  <c r="E299" i="4"/>
  <c r="F299" i="4" s="1"/>
  <c r="G299" i="4" s="1"/>
  <c r="E287" i="4"/>
  <c r="F287" i="4" s="1"/>
  <c r="G287" i="4" s="1"/>
  <c r="E291" i="4"/>
  <c r="F291" i="4" s="1"/>
  <c r="G291" i="4" s="1"/>
  <c r="E297" i="4"/>
  <c r="F297" i="4" s="1"/>
  <c r="G297" i="4" s="1"/>
  <c r="E289" i="4"/>
  <c r="F289" i="4" s="1"/>
  <c r="G289" i="4" s="1"/>
  <c r="E286" i="4"/>
  <c r="F286" i="4" s="1"/>
  <c r="G286" i="4" s="1"/>
  <c r="E296" i="4"/>
  <c r="F296" i="4" s="1"/>
  <c r="G296" i="4" s="1"/>
  <c r="E295" i="4"/>
  <c r="F295" i="4" s="1"/>
  <c r="G295" i="4" s="1"/>
  <c r="E298" i="4"/>
  <c r="F298" i="4" s="1"/>
  <c r="G298" i="4" s="1"/>
  <c r="E284" i="4"/>
  <c r="F284" i="4" s="1"/>
  <c r="G284" i="4" s="1"/>
  <c r="E282" i="4"/>
  <c r="F282" i="4" s="1"/>
  <c r="G282" i="4" s="1"/>
  <c r="E281" i="4"/>
  <c r="F281" i="4" s="1"/>
  <c r="G281" i="4" s="1"/>
  <c r="E280" i="4"/>
  <c r="F280" i="4" s="1"/>
  <c r="G280" i="4" s="1"/>
  <c r="E279" i="4"/>
  <c r="F279" i="4" s="1"/>
  <c r="G279" i="4" s="1"/>
  <c r="F325" i="5" l="1"/>
  <c r="F248" i="5"/>
  <c r="F260" i="5"/>
  <c r="F309" i="5"/>
  <c r="F356" i="5"/>
  <c r="F295" i="5"/>
  <c r="F300" i="5"/>
  <c r="F420" i="5"/>
  <c r="F439" i="5"/>
  <c r="F458" i="5"/>
  <c r="F539" i="5"/>
  <c r="F339" i="5"/>
  <c r="F414" i="5"/>
  <c r="F276" i="5"/>
  <c r="F320" i="5"/>
  <c r="F363" i="5"/>
  <c r="F399" i="5"/>
  <c r="F408" i="5"/>
  <c r="F497" i="5"/>
  <c r="F256" i="5"/>
  <c r="F336" i="5"/>
  <c r="F426" i="5"/>
  <c r="F445" i="5"/>
  <c r="F478" i="5"/>
  <c r="F347" i="5"/>
  <c r="F375" i="5"/>
  <c r="F405" i="5"/>
  <c r="F431" i="5"/>
  <c r="F494" i="5"/>
  <c r="F557" i="5"/>
  <c r="F252" i="5"/>
  <c r="F317" i="5"/>
  <c r="F395" i="5"/>
  <c r="F401" i="5"/>
  <c r="F457" i="5"/>
  <c r="F479" i="5"/>
  <c r="F371" i="5"/>
  <c r="F418" i="5"/>
  <c r="F428" i="5"/>
  <c r="F437" i="5"/>
  <c r="F447" i="5"/>
  <c r="F474" i="5"/>
  <c r="F463" i="5"/>
  <c r="F282" i="5"/>
  <c r="F298" i="5"/>
  <c r="F333" i="5"/>
  <c r="F366" i="5"/>
  <c r="F384" i="5"/>
  <c r="F388" i="5"/>
  <c r="F400" i="5"/>
  <c r="F419" i="5"/>
  <c r="F427" i="5"/>
  <c r="F430" i="5"/>
  <c r="F438" i="5"/>
  <c r="F446" i="5"/>
  <c r="F465" i="5"/>
  <c r="F486" i="5"/>
  <c r="F496" i="5"/>
  <c r="F533" i="5"/>
  <c r="F242" i="5"/>
  <c r="F254" i="5"/>
  <c r="F373" i="5"/>
  <c r="F433" i="5"/>
  <c r="F499" i="5"/>
  <c r="F271" i="5"/>
  <c r="F286" i="5"/>
  <c r="F306" i="5"/>
  <c r="F378" i="5"/>
  <c r="F264" i="5"/>
  <c r="F268" i="5"/>
  <c r="F354" i="5"/>
  <c r="F358" i="5"/>
  <c r="F367" i="5"/>
  <c r="F389" i="5"/>
  <c r="F397" i="5"/>
  <c r="F412" i="5"/>
  <c r="F416" i="5"/>
  <c r="F470" i="5"/>
  <c r="F482" i="5"/>
  <c r="F487" i="5"/>
  <c r="F490" i="5"/>
  <c r="F505" i="5"/>
  <c r="F250" i="5"/>
  <c r="F289" i="5"/>
  <c r="F349" i="5"/>
  <c r="F441" i="5"/>
  <c r="F392" i="5"/>
  <c r="F273" i="5"/>
  <c r="F331" i="5"/>
  <c r="F379" i="5"/>
  <c r="F382" i="5"/>
  <c r="F386" i="5"/>
  <c r="F456" i="5"/>
  <c r="F466" i="5"/>
  <c r="F471" i="5"/>
  <c r="F511" i="5"/>
  <c r="F521" i="5"/>
  <c r="F246" i="5"/>
  <c r="F377" i="5"/>
  <c r="F403" i="5"/>
  <c r="F422" i="5"/>
  <c r="F449" i="5"/>
  <c r="F518" i="5"/>
  <c r="F292" i="5"/>
  <c r="F352" i="5"/>
  <c r="F410" i="5"/>
  <c r="F452" i="5"/>
  <c r="F502" i="5"/>
  <c r="F249" i="5"/>
  <c r="F257" i="5"/>
  <c r="F267" i="5"/>
  <c r="F297" i="5"/>
  <c r="F302" i="5"/>
  <c r="F305" i="5"/>
  <c r="F308" i="5"/>
  <c r="F311" i="5"/>
  <c r="F332" i="5"/>
  <c r="F338" i="5"/>
  <c r="F355" i="5"/>
  <c r="F369" i="5"/>
  <c r="F372" i="5"/>
  <c r="F383" i="5"/>
  <c r="F391" i="5"/>
  <c r="F394" i="5"/>
  <c r="F402" i="5"/>
  <c r="F413" i="5"/>
  <c r="F421" i="5"/>
  <c r="F432" i="5"/>
  <c r="F440" i="5"/>
  <c r="F448" i="5"/>
  <c r="F459" i="5"/>
  <c r="F473" i="5"/>
  <c r="F481" i="5"/>
  <c r="F492" i="5"/>
  <c r="F498" i="5"/>
  <c r="F504" i="5"/>
  <c r="F461" i="5"/>
  <c r="F468" i="5"/>
  <c r="F476" i="5"/>
  <c r="F484" i="5"/>
  <c r="F507" i="5"/>
  <c r="F513" i="5"/>
  <c r="F516" i="5"/>
  <c r="F525" i="5"/>
  <c r="F528" i="5"/>
  <c r="F531" i="5"/>
  <c r="F537" i="5"/>
  <c r="F543" i="5"/>
  <c r="F546" i="5"/>
  <c r="F549" i="5"/>
  <c r="F552" i="5"/>
  <c r="F555" i="5"/>
  <c r="F245" i="5"/>
  <c r="F253" i="5"/>
  <c r="F262" i="5"/>
  <c r="F277" i="5"/>
  <c r="F319" i="5"/>
  <c r="F342" i="5"/>
  <c r="F345" i="5"/>
  <c r="F348" i="5"/>
  <c r="F359" i="5"/>
  <c r="F362" i="5"/>
  <c r="F365" i="5"/>
  <c r="F376" i="5"/>
  <c r="F387" i="5"/>
  <c r="F398" i="5"/>
  <c r="F406" i="5"/>
  <c r="F409" i="5"/>
  <c r="F417" i="5"/>
  <c r="F425" i="5"/>
  <c r="F436" i="5"/>
  <c r="F444" i="5"/>
  <c r="F455" i="5"/>
  <c r="F462" i="5"/>
  <c r="F469" i="5"/>
  <c r="F477" i="5"/>
  <c r="F485" i="5"/>
  <c r="F508" i="5"/>
  <c r="F517" i="5"/>
  <c r="F520" i="5"/>
  <c r="F523" i="5"/>
  <c r="F556" i="5"/>
</calcChain>
</file>

<file path=xl/sharedStrings.xml><?xml version="1.0" encoding="utf-8"?>
<sst xmlns="http://schemas.openxmlformats.org/spreadsheetml/2006/main" count="7576" uniqueCount="717">
  <si>
    <t>A</t>
  </si>
  <si>
    <t>R</t>
  </si>
  <si>
    <t>CC</t>
  </si>
  <si>
    <t>B</t>
  </si>
  <si>
    <t>C</t>
  </si>
  <si>
    <t>D</t>
  </si>
  <si>
    <t>E</t>
  </si>
  <si>
    <t>T</t>
  </si>
  <si>
    <t>Hole</t>
  </si>
  <si>
    <t xml:space="preserve">Core </t>
  </si>
  <si>
    <t>Type</t>
  </si>
  <si>
    <t>Section</t>
  </si>
  <si>
    <t>Curated length</t>
  </si>
  <si>
    <t>Curated top depth</t>
  </si>
  <si>
    <t xml:space="preserve">Curated bottom depth </t>
  </si>
  <si>
    <t>Composite top depth</t>
  </si>
  <si>
    <t>(m)</t>
  </si>
  <si>
    <t>(mbs)</t>
  </si>
  <si>
    <t>(mcd)</t>
  </si>
  <si>
    <t>Core</t>
  </si>
  <si>
    <t>Interval</t>
  </si>
  <si>
    <t>Tie</t>
  </si>
  <si>
    <t>Append</t>
  </si>
  <si>
    <t>end</t>
  </si>
  <si>
    <t>(cm)</t>
  </si>
  <si>
    <t>Curated depth</t>
  </si>
  <si>
    <t>Composite depth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</si>
  <si>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</si>
  <si>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</si>
  <si>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</si>
  <si>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</si>
  <si>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</si>
  <si>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</si>
  <si>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</si>
  <si>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</si>
  <si>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</si>
  <si>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</si>
  <si>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</si>
  <si>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</si>
  <si>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</si>
  <si>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</si>
  <si>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</si>
  <si>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</si>
  <si>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</si>
  <si>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</si>
  <si>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</si>
  <si>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</si>
  <si>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</si>
  <si>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</si>
  <si>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</si>
  <si>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</si>
  <si>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</si>
  <si>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</si>
  <si>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</si>
  <si>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</si>
  <si>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</si>
  <si>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</si>
  <si>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</si>
  <si>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</si>
  <si>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</si>
  <si>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</si>
  <si>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</si>
  <si>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</si>
  <si>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</si>
  <si>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</si>
  <si>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</si>
  <si>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</si>
  <si>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</si>
  <si>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</si>
  <si>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</si>
  <si>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</si>
  <si>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</si>
  <si>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</si>
  <si>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</si>
  <si>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</si>
  <si>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</si>
  <si>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</si>
  <si>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</si>
  <si>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</si>
  <si>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</si>
  <si>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</si>
  <si>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</si>
  <si>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</si>
  <si>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</si>
  <si>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</si>
  <si>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</si>
  <si>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</si>
  <si>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</si>
  <si>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</si>
  <si>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</si>
  <si>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</si>
  <si>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</si>
  <si>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</si>
  <si>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</si>
  <si>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</si>
  <si>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</si>
  <si>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</si>
  <si>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</si>
  <si>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</si>
  <si>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</si>
  <si>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</si>
  <si>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</si>
  <si>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</si>
  <si>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</si>
  <si>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</si>
  <si>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</si>
  <si>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</si>
  <si>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</si>
  <si>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</si>
  <si>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</si>
  <si>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</si>
  <si>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</si>
  <si>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</si>
  <si>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</si>
  <si>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</si>
  <si>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</si>
  <si>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</si>
  <si>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</si>
  <si>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</si>
  <si>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</si>
  <si>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</si>
  <si>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</si>
  <si>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</si>
  <si>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</si>
  <si>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</si>
  <si>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</si>
  <si>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</si>
  <si>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</si>
  <si>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</si>
  <si>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</si>
  <si>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</si>
  <si>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</si>
  <si>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</si>
  <si>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</si>
  <si>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</si>
  <si>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</si>
  <si>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</si>
  <si>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</si>
  <si>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</si>
  <si>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</si>
  <si>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</si>
  <si>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</si>
  <si>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</si>
  <si>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</si>
  <si>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</si>
  <si>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</si>
  <si>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</si>
  <si>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</si>
  <si>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</si>
  <si>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</si>
  <si>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</si>
  <si>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</si>
  <si>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</si>
  <si>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</si>
  <si>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</si>
  <si>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</si>
  <si>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</si>
  <si>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</si>
  <si>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</si>
  <si>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</si>
  <si>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</si>
  <si>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</si>
  <si>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</si>
  <si>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</si>
  <si>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</si>
  <si>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</si>
  <si>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</si>
  <si>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</si>
  <si>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</si>
  <si>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</si>
  <si>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</si>
  <si>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</si>
  <si>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</si>
  <si>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</si>
  <si>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</si>
  <si>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</si>
  <si>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</si>
  <si>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</si>
  <si>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</si>
  <si>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</si>
  <si>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</si>
  <si>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</si>
  <si>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</si>
  <si>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</si>
  <si>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</si>
  <si>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</si>
  <si>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</si>
  <si>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</si>
  <si>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</si>
  <si>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</si>
  <si>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</si>
  <si>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</si>
  <si>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</si>
  <si>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Offset</t>
  </si>
  <si>
    <t>APPENDIX TABLE 2. EL KEF SPLICE</t>
  </si>
  <si>
    <t>APPENDIX TABLE 1. SECTION SUMMARY FOR EL KEF HOLES A, B, C, D, E AND T</t>
  </si>
  <si>
    <t>APPENDIX TABLE 3. OFFSETS TO CONVERT EL KEF CORE/SAMPLE DEPTH IN MBS TO MCD</t>
  </si>
  <si>
    <t>Top interval</t>
  </si>
  <si>
    <t>Bottom interval</t>
  </si>
  <si>
    <t>Midpoint interval</t>
  </si>
  <si>
    <t>TOC</t>
  </si>
  <si>
    <t>(weight %)</t>
  </si>
  <si>
    <t>APPENDIX TABLE 4. COLOUMETRIC DATA FOR EL KEF HOLES A, B, C AND E</t>
  </si>
  <si>
    <t>Contributing lab</t>
  </si>
  <si>
    <t>NOCS</t>
  </si>
  <si>
    <t>Yale</t>
  </si>
  <si>
    <r>
      <t>δ</t>
    </r>
    <r>
      <rPr>
        <vertAlign val="superscript"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C </t>
    </r>
  </si>
  <si>
    <r>
      <t>δ</t>
    </r>
    <r>
      <rPr>
        <vertAlign val="superscript"/>
        <sz val="11"/>
        <color theme="1"/>
        <rFont val="Arial"/>
        <family val="2"/>
      </rPr>
      <t>18</t>
    </r>
    <r>
      <rPr>
        <sz val="11"/>
        <color theme="1"/>
        <rFont val="Arial"/>
        <family val="2"/>
      </rPr>
      <t>O</t>
    </r>
  </si>
  <si>
    <t>(‰)</t>
  </si>
  <si>
    <r>
      <t>APPENDIX TABLE 5. BULK CARBONATE STABLE ISOTOPES (δ</t>
    </r>
    <r>
      <rPr>
        <vertAlign val="superscript"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>C AND δ</t>
    </r>
    <r>
      <rPr>
        <vertAlign val="superscript"/>
        <sz val="11"/>
        <color theme="1"/>
        <rFont val="Arial"/>
        <family val="2"/>
      </rPr>
      <t>18</t>
    </r>
    <r>
      <rPr>
        <sz val="11"/>
        <color theme="1"/>
        <rFont val="Arial"/>
        <family val="2"/>
      </rPr>
      <t>O) FOR EL KEF HOLES A, C , D AND E</t>
    </r>
  </si>
  <si>
    <r>
      <t>CaCO</t>
    </r>
    <r>
      <rPr>
        <vertAlign val="subscript"/>
        <sz val="11"/>
        <color theme="1"/>
        <rFont val="Arial"/>
        <family val="2"/>
      </rPr>
      <t>3</t>
    </r>
  </si>
  <si>
    <r>
      <t>APPENDIX TABLE 6. BULK ORGANIC δ</t>
    </r>
    <r>
      <rPr>
        <vertAlign val="superscript"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>C STABLE ISOTOPES FOR EL KEF HOLES A, B , C AND E</t>
    </r>
  </si>
  <si>
    <t>N. romeinii</t>
  </si>
  <si>
    <t>N. parvulum</t>
  </si>
  <si>
    <t>Z. sigmoides</t>
  </si>
  <si>
    <t>C. reinhardtii</t>
  </si>
  <si>
    <t>M. inversus</t>
  </si>
  <si>
    <t>C. ultimus</t>
  </si>
  <si>
    <t>N. primitivus</t>
  </si>
  <si>
    <t>N. denticulatus</t>
  </si>
  <si>
    <t>N. digitosus</t>
  </si>
  <si>
    <t>N. perfectus</t>
  </si>
  <si>
    <t>N. cruciatus</t>
  </si>
  <si>
    <t>B. sparsus</t>
  </si>
  <si>
    <t>C. primus</t>
  </si>
  <si>
    <t>C. intermedius</t>
  </si>
  <si>
    <t>C. cavus</t>
  </si>
  <si>
    <t>C. pelagicus</t>
  </si>
  <si>
    <t>E. subpertusa</t>
  </si>
  <si>
    <t>P. dimorphosus</t>
  </si>
  <si>
    <t>P. tenuiculus</t>
  </si>
  <si>
    <t>P. bisulcus</t>
  </si>
  <si>
    <t>REWORKING</t>
  </si>
  <si>
    <t>G. nanum</t>
  </si>
  <si>
    <t>N. frequens</t>
  </si>
  <si>
    <t>M. prinsii</t>
  </si>
  <si>
    <t>P. regularis</t>
  </si>
  <si>
    <t>Preservation</t>
  </si>
  <si>
    <t>84-86</t>
  </si>
  <si>
    <t>?</t>
  </si>
  <si>
    <t>F</t>
  </si>
  <si>
    <t>VA</t>
  </si>
  <si>
    <t>VR</t>
  </si>
  <si>
    <t>76-77</t>
  </si>
  <si>
    <t>92-93</t>
  </si>
  <si>
    <t>71-72</t>
  </si>
  <si>
    <t>??</t>
  </si>
  <si>
    <t>51-52</t>
  </si>
  <si>
    <t>61-62</t>
  </si>
  <si>
    <t>M</t>
  </si>
  <si>
    <t>81-82</t>
  </si>
  <si>
    <t>41-42</t>
  </si>
  <si>
    <t>F-C</t>
  </si>
  <si>
    <t>P</t>
  </si>
  <si>
    <t>72-74</t>
  </si>
  <si>
    <t>0-1</t>
  </si>
  <si>
    <t>1 to 2</t>
  </si>
  <si>
    <t>8 to 12</t>
  </si>
  <si>
    <t>15-16</t>
  </si>
  <si>
    <t>20-21</t>
  </si>
  <si>
    <t>25-26</t>
  </si>
  <si>
    <t>29-32</t>
  </si>
  <si>
    <t>35-36</t>
  </si>
  <si>
    <t>45-46</t>
  </si>
  <si>
    <t>50-51</t>
  </si>
  <si>
    <t>55-56</t>
  </si>
  <si>
    <t>60-61</t>
  </si>
  <si>
    <t>65-66</t>
  </si>
  <si>
    <t>70-71</t>
  </si>
  <si>
    <t>74-75</t>
  </si>
  <si>
    <t>78-79</t>
  </si>
  <si>
    <t>83-84</t>
  </si>
  <si>
    <t>88-89</t>
  </si>
  <si>
    <t>94-95</t>
  </si>
  <si>
    <t>98-99</t>
  </si>
  <si>
    <t>102-103</t>
  </si>
  <si>
    <t>110-111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</si>
  <si>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</si>
  <si>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</si>
  <si>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</si>
  <si>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</si>
  <si>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</si>
  <si>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</si>
  <si>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</si>
  <si>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</si>
  <si>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</si>
  <si>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</si>
  <si>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</si>
  <si>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</si>
  <si>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</si>
  <si>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</si>
  <si>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15-17</t>
  </si>
  <si>
    <t>16-17</t>
  </si>
  <si>
    <t>17-18</t>
  </si>
  <si>
    <t>18-19</t>
  </si>
  <si>
    <t>19-20</t>
  </si>
  <si>
    <t>19.5-21</t>
  </si>
  <si>
    <t>21-22</t>
  </si>
  <si>
    <t>22-23</t>
  </si>
  <si>
    <t>23-24</t>
  </si>
  <si>
    <t>24-25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</si>
  <si>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</si>
  <si>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</si>
  <si>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</si>
  <si>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</si>
  <si>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</si>
  <si>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</si>
  <si>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</si>
  <si>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</si>
  <si>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</si>
  <si>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36-37</t>
  </si>
  <si>
    <t>37-38</t>
  </si>
  <si>
    <t>38-39</t>
  </si>
  <si>
    <t>39-40</t>
  </si>
  <si>
    <t>40-41</t>
  </si>
  <si>
    <t>42-43</t>
  </si>
  <si>
    <t>43-44</t>
  </si>
  <si>
    <t>44-45</t>
  </si>
  <si>
    <t>46-47</t>
  </si>
  <si>
    <t>47-48</t>
  </si>
  <si>
    <t>48-49</t>
  </si>
  <si>
    <t>49-50</t>
  </si>
  <si>
    <t>52-53</t>
  </si>
  <si>
    <t>53-54</t>
  </si>
  <si>
    <t>54-55</t>
  </si>
  <si>
    <t>56-57.5</t>
  </si>
  <si>
    <t>57-58</t>
  </si>
  <si>
    <t>58-59</t>
  </si>
  <si>
    <t>59-60</t>
  </si>
  <si>
    <t>62-63</t>
  </si>
  <si>
    <t>63-64</t>
  </si>
  <si>
    <t>64-65</t>
  </si>
  <si>
    <t>66-67</t>
  </si>
  <si>
    <t>67-68</t>
  </si>
  <si>
    <t>68-69</t>
  </si>
  <si>
    <t>69-70</t>
  </si>
  <si>
    <t>72-73</t>
  </si>
  <si>
    <t>73-74</t>
  </si>
  <si>
    <t>75-76</t>
  </si>
  <si>
    <t>77-78</t>
  </si>
  <si>
    <t>79-80</t>
  </si>
  <si>
    <t>80-81</t>
  </si>
  <si>
    <t>82-83</t>
  </si>
  <si>
    <t>84-85</t>
  </si>
  <si>
    <t>85-86</t>
  </si>
  <si>
    <t>86-87</t>
  </si>
  <si>
    <t>87-88</t>
  </si>
  <si>
    <t>89-90</t>
  </si>
  <si>
    <t>90-91</t>
  </si>
  <si>
    <t>91-92</t>
  </si>
  <si>
    <t>93-94</t>
  </si>
  <si>
    <t>95-96</t>
  </si>
  <si>
    <t>96-97</t>
  </si>
  <si>
    <t>97-98</t>
  </si>
  <si>
    <t>99-100</t>
  </si>
  <si>
    <t>100-101</t>
  </si>
  <si>
    <t>101-102</t>
  </si>
  <si>
    <t>103-104</t>
  </si>
  <si>
    <t>104-105</t>
  </si>
  <si>
    <t>105-106</t>
  </si>
  <si>
    <t xml:space="preserve"> </t>
  </si>
  <si>
    <t>106-107</t>
  </si>
  <si>
    <t>107-108</t>
  </si>
  <si>
    <t>108-109</t>
  </si>
  <si>
    <t>109-110</t>
  </si>
  <si>
    <t>111-112</t>
  </si>
  <si>
    <t>112-113</t>
  </si>
  <si>
    <t>113-114</t>
  </si>
  <si>
    <t>114-115</t>
  </si>
  <si>
    <t>115-116</t>
  </si>
  <si>
    <t>116-117</t>
  </si>
  <si>
    <t>117-118</t>
  </si>
  <si>
    <t>118-119</t>
  </si>
  <si>
    <t>119-120</t>
  </si>
  <si>
    <t>120-121</t>
  </si>
  <si>
    <t>121-122</t>
  </si>
  <si>
    <t>122-123</t>
  </si>
  <si>
    <t>123-124</t>
  </si>
  <si>
    <t>124-125</t>
  </si>
  <si>
    <t>125-126</t>
  </si>
  <si>
    <t>126-127</t>
  </si>
  <si>
    <t>127-128</t>
  </si>
  <si>
    <t>128-129</t>
  </si>
  <si>
    <t>129-130</t>
  </si>
  <si>
    <t>130-131</t>
  </si>
  <si>
    <t>131-132</t>
  </si>
  <si>
    <t>132-133</t>
  </si>
  <si>
    <t>133-134</t>
  </si>
  <si>
    <t>134-135</t>
  </si>
  <si>
    <t>135-136</t>
  </si>
  <si>
    <t>136-137</t>
  </si>
  <si>
    <t>137-138</t>
  </si>
  <si>
    <t>138-139</t>
  </si>
  <si>
    <t>139-140</t>
  </si>
  <si>
    <t>140-141</t>
  </si>
  <si>
    <t>141-142</t>
  </si>
  <si>
    <t>142-143</t>
  </si>
  <si>
    <t>143-144</t>
  </si>
  <si>
    <t>144-145</t>
  </si>
  <si>
    <t>145-146</t>
  </si>
  <si>
    <t>146-147</t>
  </si>
  <si>
    <t>147-148</t>
  </si>
  <si>
    <t>148-149</t>
  </si>
  <si>
    <t>149-150</t>
  </si>
  <si>
    <t>150-151</t>
  </si>
  <si>
    <t>2 to 3</t>
  </si>
  <si>
    <t>Sample depth</t>
  </si>
  <si>
    <t>Abundance</t>
  </si>
  <si>
    <t>APPENDIX TABLE 7. BIOSTRATIGRAPHIC RANGES OF CALCAREOUS NANNOPLANKTON TAXA (HOLE A)</t>
  </si>
  <si>
    <r>
      <t xml:space="preserve">Hornibrooking </t>
    </r>
    <r>
      <rPr>
        <sz val="11"/>
        <color theme="1"/>
        <rFont val="Arial"/>
        <family val="2"/>
      </rPr>
      <t>sp.</t>
    </r>
  </si>
  <si>
    <t>M. attenuatus</t>
  </si>
  <si>
    <t>70-73</t>
  </si>
  <si>
    <t>110-113</t>
  </si>
  <si>
    <t>80-83</t>
  </si>
  <si>
    <t>G</t>
  </si>
  <si>
    <t>120-123</t>
  </si>
  <si>
    <t>123-126</t>
  </si>
  <si>
    <t>131.5-133</t>
  </si>
  <si>
    <t>116-118</t>
  </si>
  <si>
    <t>142.5-143</t>
  </si>
  <si>
    <t>143-146</t>
  </si>
  <si>
    <t>91.5-92</t>
  </si>
  <si>
    <t>138-141</t>
  </si>
  <si>
    <t>141.5-142</t>
  </si>
  <si>
    <t>147-147.5</t>
  </si>
  <si>
    <t xml:space="preserve">Sample depth </t>
  </si>
  <si>
    <r>
      <t xml:space="preserve">Neocredpiolithus </t>
    </r>
    <r>
      <rPr>
        <sz val="11"/>
        <color theme="1"/>
        <rFont val="Arial"/>
        <family val="2"/>
      </rPr>
      <t>sp.</t>
    </r>
  </si>
  <si>
    <r>
      <t xml:space="preserve">Prinsius </t>
    </r>
    <r>
      <rPr>
        <sz val="11"/>
        <color theme="1"/>
        <rFont val="Arial"/>
        <family val="2"/>
      </rPr>
      <t>sp.</t>
    </r>
  </si>
  <si>
    <t xml:space="preserve">Note: Letters in table represent qualitative abundances, with VA= very abundant,  A= abundant, C= common, F= few, R= rare and VR= very rare. Preservation is P= Poor, M=moderate, or G=good. </t>
  </si>
  <si>
    <t>APPENDIX TABLE 8. BIOSTRATIGRAPHIC RANGES OF CALCAREOUS NANNOPLANKTON TAXA (HOLE C)</t>
  </si>
  <si>
    <t>G. fluckegeri</t>
  </si>
  <si>
    <t>P. martinii</t>
  </si>
  <si>
    <t>P. stoveri</t>
  </si>
  <si>
    <t>R?</t>
  </si>
  <si>
    <t>Co</t>
  </si>
  <si>
    <t>1?</t>
  </si>
  <si>
    <t>5 to 6</t>
  </si>
  <si>
    <t>APPENDIX TABLE 9. BIOSTRATIGRAPHIC RANGES OF CALCAREOUS NANNOPLANKTON TAXA (HOLE E)</t>
  </si>
  <si>
    <r>
      <t xml:space="preserve">Hornibrooking </t>
    </r>
    <r>
      <rPr>
        <sz val="12"/>
        <color theme="1"/>
        <rFont val="Arial"/>
        <family val="2"/>
      </rPr>
      <t>sp.</t>
    </r>
  </si>
  <si>
    <r>
      <t xml:space="preserve">Neocredpiolithus </t>
    </r>
    <r>
      <rPr>
        <sz val="12"/>
        <color rgb="FF000000"/>
        <rFont val="Arial"/>
        <family val="2"/>
      </rPr>
      <t>sp.</t>
    </r>
  </si>
  <si>
    <t>Ne. fossus</t>
  </si>
  <si>
    <t>Ne. neocrassus</t>
  </si>
  <si>
    <t>W. barnesiae</t>
  </si>
  <si>
    <t>L .duocavus</t>
  </si>
  <si>
    <r>
      <t xml:space="preserve">Calciosolenia </t>
    </r>
    <r>
      <rPr>
        <sz val="11"/>
        <color theme="1"/>
        <rFont val="Arial"/>
        <family val="2"/>
      </rPr>
      <t>sp.</t>
    </r>
  </si>
  <si>
    <r>
      <t xml:space="preserve">Cervisiella </t>
    </r>
    <r>
      <rPr>
        <sz val="11"/>
        <color theme="1"/>
        <rFont val="Arial"/>
        <family val="2"/>
      </rPr>
      <t xml:space="preserve">spp. </t>
    </r>
  </si>
  <si>
    <r>
      <t xml:space="preserve">Braarudosphaera </t>
    </r>
    <r>
      <rPr>
        <sz val="11"/>
        <color theme="1"/>
        <rFont val="Arial"/>
        <family val="2"/>
      </rPr>
      <t>spp.</t>
    </r>
  </si>
  <si>
    <r>
      <t xml:space="preserve">Micrantholithus </t>
    </r>
    <r>
      <rPr>
        <sz val="11"/>
        <color theme="1"/>
        <rFont val="Arial"/>
        <family val="2"/>
      </rPr>
      <t>spp.</t>
    </r>
  </si>
  <si>
    <r>
      <t xml:space="preserve">Praeprinsius </t>
    </r>
    <r>
      <rPr>
        <sz val="11"/>
        <color theme="1"/>
        <rFont val="Arial"/>
        <family val="2"/>
      </rPr>
      <t>spp.</t>
    </r>
  </si>
  <si>
    <t>F. petalosa</t>
  </si>
  <si>
    <r>
      <t xml:space="preserve">Biscutum </t>
    </r>
    <r>
      <rPr>
        <sz val="11"/>
        <color theme="1"/>
        <rFont val="Arial"/>
        <family val="2"/>
      </rPr>
      <t xml:space="preserve">spp. </t>
    </r>
  </si>
  <si>
    <t>L. duocavus</t>
  </si>
  <si>
    <r>
      <t xml:space="preserve">Calciosolenia </t>
    </r>
    <r>
      <rPr>
        <sz val="11"/>
        <color theme="1"/>
        <rFont val="Arial"/>
        <family val="2"/>
      </rPr>
      <t xml:space="preserve">sp. </t>
    </r>
  </si>
  <si>
    <r>
      <t xml:space="preserve">Braarudosphaera </t>
    </r>
    <r>
      <rPr>
        <sz val="11"/>
        <color theme="1"/>
        <rFont val="Arial"/>
        <family val="2"/>
      </rPr>
      <t xml:space="preserve">spp. </t>
    </r>
  </si>
  <si>
    <r>
      <t xml:space="preserve">Micrantholithus </t>
    </r>
    <r>
      <rPr>
        <sz val="11"/>
        <color theme="1"/>
        <rFont val="Arial"/>
        <family val="2"/>
      </rPr>
      <t xml:space="preserve">spp. </t>
    </r>
  </si>
  <si>
    <r>
      <rPr>
        <sz val="12"/>
        <color theme="1"/>
        <rFont val="Arial"/>
        <family val="2"/>
      </rPr>
      <t>Large</t>
    </r>
    <r>
      <rPr>
        <i/>
        <sz val="12"/>
        <color theme="1"/>
        <rFont val="Arial"/>
        <family val="2"/>
      </rPr>
      <t xml:space="preserve"> Biscutum </t>
    </r>
    <r>
      <rPr>
        <sz val="12"/>
        <color theme="1"/>
        <rFont val="Arial"/>
        <family val="2"/>
      </rPr>
      <t>sp.</t>
    </r>
  </si>
  <si>
    <r>
      <t xml:space="preserve">Calciosolenia </t>
    </r>
    <r>
      <rPr>
        <sz val="12"/>
        <color theme="1"/>
        <rFont val="Arial"/>
        <family val="2"/>
      </rPr>
      <t>sp.</t>
    </r>
  </si>
  <si>
    <r>
      <t xml:space="preserve">Cervisiella </t>
    </r>
    <r>
      <rPr>
        <sz val="12"/>
        <color theme="1"/>
        <rFont val="Arial"/>
        <family val="2"/>
      </rPr>
      <t xml:space="preserve">spp. </t>
    </r>
  </si>
  <si>
    <r>
      <t xml:space="preserve">Braarudosphaera </t>
    </r>
    <r>
      <rPr>
        <sz val="12"/>
        <color theme="1"/>
        <rFont val="Arial"/>
        <family val="2"/>
      </rPr>
      <t xml:space="preserve">spp. </t>
    </r>
  </si>
  <si>
    <r>
      <t xml:space="preserve">Micrantholithus </t>
    </r>
    <r>
      <rPr>
        <sz val="12"/>
        <color theme="1"/>
        <rFont val="Arial"/>
        <family val="2"/>
      </rPr>
      <t>spp.</t>
    </r>
  </si>
  <si>
    <r>
      <t xml:space="preserve">Praeprinsius </t>
    </r>
    <r>
      <rPr>
        <sz val="12"/>
        <color theme="1"/>
        <rFont val="Arial"/>
        <family val="2"/>
      </rPr>
      <t>spp.</t>
    </r>
  </si>
  <si>
    <r>
      <t xml:space="preserve">Prinsius </t>
    </r>
    <r>
      <rPr>
        <sz val="12"/>
        <color theme="1"/>
        <rFont val="Arial"/>
        <family val="2"/>
      </rPr>
      <t>sp.</t>
    </r>
  </si>
  <si>
    <r>
      <t xml:space="preserve">Biscutum </t>
    </r>
    <r>
      <rPr>
        <sz val="12"/>
        <color theme="1"/>
        <rFont val="Arial"/>
        <family val="2"/>
      </rPr>
      <t>spp.</t>
    </r>
  </si>
  <si>
    <t xml:space="preserve">Note: Letters in table represent qualitative abundances, with VA= very abundant,  A= abundant, C= common, F= few, R= rare, VR= very rare, Co= downhole contaminated. Preservation is P= Poor, M=moderate, or G=good. </t>
  </si>
  <si>
    <t>Sample ID</t>
  </si>
  <si>
    <t>Biozone</t>
  </si>
  <si>
    <t>Abathomphalus intermedius</t>
  </si>
  <si>
    <t>Abathomphalus mayaroensis</t>
  </si>
  <si>
    <t>Archaeoglobigerina cretacea</t>
  </si>
  <si>
    <t>Chiloguembelina midwayensis</t>
  </si>
  <si>
    <t>Chiloguembelina morsei</t>
  </si>
  <si>
    <t>Eoglobigerina edita</t>
  </si>
  <si>
    <t>Eoglobigerina eobulloides</t>
  </si>
  <si>
    <t>Gansserina wiedenmayeri</t>
  </si>
  <si>
    <t>Globanomalina archeocompressa</t>
  </si>
  <si>
    <t>Globanomalina planocompressa</t>
  </si>
  <si>
    <t>Globigerinelloides alvarevi</t>
  </si>
  <si>
    <t>Globigerinelloides asper</t>
  </si>
  <si>
    <t>Globigerinelloides subcarinata</t>
  </si>
  <si>
    <t>Globotruncana aegyptica</t>
  </si>
  <si>
    <t>Globotruncana arca</t>
  </si>
  <si>
    <t>Globotruncana dupeublei</t>
  </si>
  <si>
    <t>Globotruncana esnehensis</t>
  </si>
  <si>
    <t>Globotruncanella minuta</t>
  </si>
  <si>
    <t>Globotruncanella petaloidea</t>
  </si>
  <si>
    <t>Globotruncanita conica</t>
  </si>
  <si>
    <t>Globotruncanita insignis</t>
  </si>
  <si>
    <t>Globotruncana spp.</t>
  </si>
  <si>
    <t>Globotruncanita stuartiformis</t>
  </si>
  <si>
    <t>Guembelitria cretacea</t>
  </si>
  <si>
    <t>Hedbergella holmdelensis</t>
  </si>
  <si>
    <t>Hedbergella monmouthensis</t>
  </si>
  <si>
    <t>Heterohelix globulosa</t>
  </si>
  <si>
    <t>Heterohelix labellosa</t>
  </si>
  <si>
    <t>Heterohelix navarroensis</t>
  </si>
  <si>
    <t>Heterohelix punctulata</t>
  </si>
  <si>
    <t>Laeviheterohelix glabrans</t>
  </si>
  <si>
    <t>Parasubbotina pseudobulloides</t>
  </si>
  <si>
    <t>Parasubbotina aff. pseudobulloides</t>
  </si>
  <si>
    <t>Parvularugoglobigerina alabamens</t>
  </si>
  <si>
    <t>Parvularugoglobigerina eugubina</t>
  </si>
  <si>
    <t>Planoglobulina glabrata</t>
  </si>
  <si>
    <t>Plummerita hantkeninoides</t>
  </si>
  <si>
    <t>Praemurica pseudoinconstans</t>
  </si>
  <si>
    <t>Praemurica taurica</t>
  </si>
  <si>
    <t>Pseudoguembelina costulata</t>
  </si>
  <si>
    <t>Pseudoguembelina palpebra</t>
  </si>
  <si>
    <t>Pseudotextularia elegans</t>
  </si>
  <si>
    <t>Pseudotextularia nuttalli</t>
  </si>
  <si>
    <t>Racemiguembelina fructicosa</t>
  </si>
  <si>
    <t>Rosita contusa</t>
  </si>
  <si>
    <t>Rugoglobigerina hexacamerata</t>
  </si>
  <si>
    <t>Rugoglobigerina macrocephala</t>
  </si>
  <si>
    <t>Rugoglobigerina milamensis</t>
  </si>
  <si>
    <t>Rugoglobigerina pilula</t>
  </si>
  <si>
    <t>Rugoglobigerina reicheli</t>
  </si>
  <si>
    <t>Rugoglobigerina rotunda</t>
  </si>
  <si>
    <t>Rugoglobigerina rugosa</t>
  </si>
  <si>
    <t>Rugoglobigerina scotti</t>
  </si>
  <si>
    <t>Rugotruncana subcircumnodifer</t>
  </si>
  <si>
    <t>Subbotina trivialis</t>
  </si>
  <si>
    <t>Woodringina claytonensis</t>
  </si>
  <si>
    <t>Woodringina hornerstownensis</t>
  </si>
  <si>
    <t>El Kef 1A 14R, 38-42cm</t>
  </si>
  <si>
    <t>P1a</t>
  </si>
  <si>
    <t>x</t>
  </si>
  <si>
    <t>El Kef 1A 14R, 49-53cm</t>
  </si>
  <si>
    <t>P alpha</t>
  </si>
  <si>
    <t>El Kef 1A 14R, 72-77cm</t>
  </si>
  <si>
    <t>El Kef 1A 15R, 1-4cm</t>
  </si>
  <si>
    <t>El Kef 1A 15R, 20-24cm</t>
  </si>
  <si>
    <t>El Kef 1A 15R, 50-54cm</t>
  </si>
  <si>
    <t>El Kef 1A 15R, 65-69cm</t>
  </si>
  <si>
    <t>El Kef 1A 15R, 74-78cm</t>
  </si>
  <si>
    <t>El Kef 1A 15R, 88-92cm</t>
  </si>
  <si>
    <t>El Kef 1A 15R, 102-106cm</t>
  </si>
  <si>
    <t>El Kef 1A 15R, 110-113cm</t>
  </si>
  <si>
    <t>El Kef 1A 16R, 1-2cm</t>
  </si>
  <si>
    <t>El Kef 1A 16R, 2-3cm</t>
  </si>
  <si>
    <t>El Kef 1A 16R, 4-5cm</t>
  </si>
  <si>
    <t>El Kef 1A 16R, 5-6cm</t>
  </si>
  <si>
    <t>El Kef 1A 16R, 7-8cm</t>
  </si>
  <si>
    <t>x Rw</t>
  </si>
  <si>
    <t>El Kef 1A 16R, 8-9cm</t>
  </si>
  <si>
    <t>El Kef 1A 16R, 10-11cm</t>
  </si>
  <si>
    <t>El Kef 1A 16R, 11-12cm</t>
  </si>
  <si>
    <t>El Kef 1A 16R, 13-14cm</t>
  </si>
  <si>
    <t>x ?</t>
  </si>
  <si>
    <t>El Kef 1A 16R, 14-14cm</t>
  </si>
  <si>
    <t>El Kef 1A 16R, 20-21cm</t>
  </si>
  <si>
    <t>El Kef 1A 16R, 21-22cm</t>
  </si>
  <si>
    <t>El Kef 1A 16R, 23-24cm</t>
  </si>
  <si>
    <t>El Kef 1A 16R, 24-25cm</t>
  </si>
  <si>
    <t>El Kef 1A 16R, 28-29cm</t>
  </si>
  <si>
    <t>El Kef 1A 16R, 29-30cm</t>
  </si>
  <si>
    <t>El Kef 1A 16R, 31-32cm</t>
  </si>
  <si>
    <t>El Kef 1A 16R, 33-34cm</t>
  </si>
  <si>
    <t>El Kef 1A 16R, 36-37cm</t>
  </si>
  <si>
    <t>El Kef 1A 16R, 37-38m</t>
  </si>
  <si>
    <t>El Kef 1A 16R, 40-41cm</t>
  </si>
  <si>
    <t>El Kef 1A 16R, 41-42cm</t>
  </si>
  <si>
    <t>P0</t>
  </si>
  <si>
    <t>El Kef 1A 16R, 43-44cm</t>
  </si>
  <si>
    <t>El Kef 1A 16R, 45-46cm</t>
  </si>
  <si>
    <t>El Kef 1A 16R, 50-51cm</t>
  </si>
  <si>
    <t>El Kef 1A 16R, 61-62cm</t>
  </si>
  <si>
    <t>El Kef 1A 16R, 70-71cm</t>
  </si>
  <si>
    <t>El Kef 1A 16R, 80-81cm</t>
  </si>
  <si>
    <t>El Kef 1A 16R, 91-92cm</t>
  </si>
  <si>
    <t>El Kef 1A 16R, 99-100cm</t>
  </si>
  <si>
    <t>El Kef 1A 16R, 103-106cm</t>
  </si>
  <si>
    <t>P. hantkeninoides</t>
  </si>
  <si>
    <t>El Kef 1A 16R, 105-106cm</t>
  </si>
  <si>
    <t>El Kef 1A 16R, 108-109cm</t>
  </si>
  <si>
    <t>El Kef 1A 16R, 109-110cm</t>
  </si>
  <si>
    <t>El Kef 1A 16R, 111-112cm</t>
  </si>
  <si>
    <t>El Kef 1A 16R, 115-116cm</t>
  </si>
  <si>
    <t>El Kef 1A 16R, 117-118cm</t>
  </si>
  <si>
    <t>El Kef 1A 16R, 120-121cm</t>
  </si>
  <si>
    <t>El Kef 1A 16R, 127-128cm</t>
  </si>
  <si>
    <t>El Kef 1A 16R, 131-132cm</t>
  </si>
  <si>
    <t>El Kef 1A 16R, 136-137cm</t>
  </si>
  <si>
    <t>El Kef 1A 16R, 140-141cm</t>
  </si>
  <si>
    <t>El Kef 1A 16R, 146-147cm</t>
  </si>
  <si>
    <t>El Kef 1A 17R, 49-52cm</t>
  </si>
  <si>
    <t>El Kef 1A 17R, 80.5-83.5cm</t>
  </si>
  <si>
    <t>El Kef 1A 17R, 115-118cm</t>
  </si>
  <si>
    <t>El Kef 1A 17R, 143.5-145.5cm</t>
  </si>
  <si>
    <r>
      <t xml:space="preserve">Cretaceous </t>
    </r>
    <r>
      <rPr>
        <sz val="11"/>
        <color theme="1"/>
        <rFont val="Arial"/>
        <family val="2"/>
      </rPr>
      <t>spp.</t>
    </r>
  </si>
  <si>
    <r>
      <t xml:space="preserve">Globotruncanella </t>
    </r>
    <r>
      <rPr>
        <sz val="11"/>
        <color theme="1"/>
        <rFont val="Arial"/>
        <family val="2"/>
      </rPr>
      <t>spp.</t>
    </r>
  </si>
  <si>
    <r>
      <t xml:space="preserve">Globotruncanita </t>
    </r>
    <r>
      <rPr>
        <sz val="11"/>
        <color theme="1"/>
        <rFont val="Arial"/>
        <family val="2"/>
      </rPr>
      <t>spp.</t>
    </r>
  </si>
  <si>
    <r>
      <t xml:space="preserve">Hedbergella </t>
    </r>
    <r>
      <rPr>
        <sz val="11"/>
        <color theme="1"/>
        <rFont val="Arial"/>
        <family val="2"/>
      </rPr>
      <t>spp.</t>
    </r>
  </si>
  <si>
    <t>APPENDIX TABLE 10. BIOSTRATIGRAPHIC RANGES OF PLANKTIC FORAMINIFERA TAXA (HOLE A)</t>
  </si>
  <si>
    <t>Eoglobigerina spiralis</t>
  </si>
  <si>
    <t>Globanomalina compressa</t>
  </si>
  <si>
    <t>Globanomalina ehrenbergi</t>
  </si>
  <si>
    <t>Globanomalina imitata</t>
  </si>
  <si>
    <t>Morozovella praeangulata</t>
  </si>
  <si>
    <t>Parasubbotina varianta</t>
  </si>
  <si>
    <t>Praemurica inconstans</t>
  </si>
  <si>
    <t>Praemurica uncinata</t>
  </si>
  <si>
    <t>Subbotina cancellata</t>
  </si>
  <si>
    <t>Subbotina triloculinoides</t>
  </si>
  <si>
    <t>El Kef 3 2R, 46-48cm</t>
  </si>
  <si>
    <t>P2</t>
  </si>
  <si>
    <t>El Kef 3 3R, 23-26cm</t>
  </si>
  <si>
    <t>El Kef 3 4R, 67-70cm</t>
  </si>
  <si>
    <t>El Kef 3 5R, 23-26cm</t>
  </si>
  <si>
    <t>El Kef 3 6R, 81-84cm</t>
  </si>
  <si>
    <t>El Kef 3 7R, 83-86cm</t>
  </si>
  <si>
    <t>El Kef 3 8R, 83-86cm</t>
  </si>
  <si>
    <t>El Kef 3 9R, 33-36cm</t>
  </si>
  <si>
    <t>El Kef 3 10R, 73-76cm</t>
  </si>
  <si>
    <t>El Kef 3 11R, 79-82cm</t>
  </si>
  <si>
    <t>El Kef 3 11R, 123-126cm</t>
  </si>
  <si>
    <t>El Kef 3 12R, 73-76cm</t>
  </si>
  <si>
    <t>El Kef 3 13R, 78-80cm</t>
  </si>
  <si>
    <t>El Kef 3 14R, 22-25cm</t>
  </si>
  <si>
    <t>El Kef 3 14R, 73-76cm</t>
  </si>
  <si>
    <t>El Kef 3 14R, 123-126cm</t>
  </si>
  <si>
    <t>P1c</t>
  </si>
  <si>
    <t>El Kef 3 15R, 123-126cm</t>
  </si>
  <si>
    <t>El Kef 3 16R, 133-136cm</t>
  </si>
  <si>
    <t>El Kef 3 17R, 118-121cm</t>
  </si>
  <si>
    <t>El Kef 3 18R, 144-147cm</t>
  </si>
  <si>
    <t>El Kef 3 19R, 55-58cm</t>
  </si>
  <si>
    <t>El Kef 3 19R, 103-106cm</t>
  </si>
  <si>
    <t>El Kef 3 19R, 146-149cm</t>
  </si>
  <si>
    <t>El Kef 3 20R, 38-41cm</t>
  </si>
  <si>
    <t>El Kef 3 20R, 93-96cm</t>
  </si>
  <si>
    <t>El Kef 3 21R, 4-7cm</t>
  </si>
  <si>
    <t>El Kef 3 21R, 53-56cm</t>
  </si>
  <si>
    <t>El Kef 3 21R, 102-105cm</t>
  </si>
  <si>
    <t>El Kef 3 21R, 141-144cm</t>
  </si>
  <si>
    <t>El Kef 3 22R, 109-122cm</t>
  </si>
  <si>
    <t>El Kef 3 22R, 143-146cm</t>
  </si>
  <si>
    <t>El Kef 3 23R, 49-52cm</t>
  </si>
  <si>
    <t>El Kef 3 23R, 145-150cm</t>
  </si>
  <si>
    <t>El Kef 3 23R, 149-150cm</t>
  </si>
  <si>
    <t>APPENDIX TABLE 11. BIOSTRATIGRAPHIC RANGES OF PLANKTIC FORAMINIFERA TAXA (HOLE C)</t>
  </si>
  <si>
    <t>Archaeoglobigerina blowi</t>
  </si>
  <si>
    <r>
      <t xml:space="preserve">Chiloguembelina </t>
    </r>
    <r>
      <rPr>
        <sz val="11"/>
        <color theme="1"/>
        <rFont val="Arial"/>
        <family val="2"/>
      </rPr>
      <t>spp.</t>
    </r>
  </si>
  <si>
    <r>
      <t xml:space="preserve">Globanomalina </t>
    </r>
    <r>
      <rPr>
        <sz val="11"/>
        <color theme="1"/>
        <rFont val="Arial"/>
        <family val="2"/>
      </rPr>
      <t>spp.</t>
    </r>
  </si>
  <si>
    <r>
      <t xml:space="preserve">Globigerinelloides </t>
    </r>
    <r>
      <rPr>
        <sz val="11"/>
        <color theme="1"/>
        <rFont val="Arial"/>
        <family val="2"/>
      </rPr>
      <t>spp.</t>
    </r>
  </si>
  <si>
    <t>Globoconusa daubjergensis</t>
  </si>
  <si>
    <r>
      <t xml:space="preserve">Globotruncana </t>
    </r>
    <r>
      <rPr>
        <sz val="11"/>
        <color theme="1"/>
        <rFont val="Arial"/>
        <family val="2"/>
      </rPr>
      <t>spp.</t>
    </r>
  </si>
  <si>
    <t>Globotruncana falsostuarti</t>
  </si>
  <si>
    <t>Globotruncanella havanensis</t>
  </si>
  <si>
    <t>Globotruncanita pettersi</t>
  </si>
  <si>
    <t>Globotruncanita stuarti</t>
  </si>
  <si>
    <r>
      <t xml:space="preserve">Heterohelix </t>
    </r>
    <r>
      <rPr>
        <sz val="11"/>
        <color theme="1"/>
        <rFont val="Arial"/>
        <family val="2"/>
      </rPr>
      <t>spp.</t>
    </r>
  </si>
  <si>
    <t>Heterohelix planata</t>
  </si>
  <si>
    <r>
      <t xml:space="preserve">Planoglobulina </t>
    </r>
    <r>
      <rPr>
        <sz val="11"/>
        <color theme="1"/>
        <rFont val="Arial"/>
        <family val="2"/>
      </rPr>
      <t>spp.</t>
    </r>
  </si>
  <si>
    <r>
      <t xml:space="preserve">Plummerita </t>
    </r>
    <r>
      <rPr>
        <sz val="11"/>
        <color theme="1"/>
        <rFont val="Arial"/>
        <family val="2"/>
      </rPr>
      <t>spp.</t>
    </r>
  </si>
  <si>
    <r>
      <t xml:space="preserve">Pseudoguembelina </t>
    </r>
    <r>
      <rPr>
        <sz val="11"/>
        <color theme="1"/>
        <rFont val="Arial"/>
        <family val="2"/>
      </rPr>
      <t>spp.</t>
    </r>
  </si>
  <si>
    <t>Pseudotextularia intermedia</t>
  </si>
  <si>
    <r>
      <t xml:space="preserve">Rugoglobigerina </t>
    </r>
    <r>
      <rPr>
        <sz val="11"/>
        <color theme="1"/>
        <rFont val="Arial"/>
        <family val="2"/>
      </rPr>
      <t>spp.</t>
    </r>
  </si>
  <si>
    <r>
      <t xml:space="preserve">Subbotina </t>
    </r>
    <r>
      <rPr>
        <sz val="11"/>
        <color theme="1"/>
        <rFont val="Arial"/>
        <family val="2"/>
      </rPr>
      <t>spp.</t>
    </r>
  </si>
  <si>
    <t>Subbotina aff. trivialis</t>
  </si>
  <si>
    <r>
      <t xml:space="preserve">Zeauvigerina </t>
    </r>
    <r>
      <rPr>
        <sz val="11"/>
        <color theme="1"/>
        <rFont val="Arial"/>
        <family val="2"/>
      </rPr>
      <t>spp.</t>
    </r>
  </si>
  <si>
    <t>K6E-5R, 10-12 cm</t>
  </si>
  <si>
    <t>P1b</t>
  </si>
  <si>
    <t>K6E-5R, 30-31 cm</t>
  </si>
  <si>
    <t>K6E-5R, 50-51 cm</t>
  </si>
  <si>
    <t>K6E-5R, 70-72 cm</t>
  </si>
  <si>
    <t>K6E-5R, 90-91.5 cm</t>
  </si>
  <si>
    <t>K6E-5R, 110-111.5 cm</t>
  </si>
  <si>
    <t>K6E-5R, 130-131.5 cm</t>
  </si>
  <si>
    <t>K6E-5R, 148.5-150 cm</t>
  </si>
  <si>
    <t>K6E-6R, 2-4 cm</t>
  </si>
  <si>
    <t>K6E-6R, 20-22 cm</t>
  </si>
  <si>
    <t>K6E-6R, 40-42 cm</t>
  </si>
  <si>
    <t>K6E-6R, 60-62 cm</t>
  </si>
  <si>
    <t>K6E-6R, 80-82 cm</t>
  </si>
  <si>
    <t>K6E-6R, 100-102 cm</t>
  </si>
  <si>
    <t>K6E-6R, 120-122 cm</t>
  </si>
  <si>
    <t>K6E-6R, 140-142 cm</t>
  </si>
  <si>
    <t>K6E-7R, 5-7 cm</t>
  </si>
  <si>
    <t>K6E-7R, 25-27 cm</t>
  </si>
  <si>
    <t>K6E-7R, 45-47 cm</t>
  </si>
  <si>
    <t>K6E-7R, 65-67 cm</t>
  </si>
  <si>
    <t>K6E-7R, 85-87 cm</t>
  </si>
  <si>
    <t>K6E-7R, 105-107 cm</t>
  </si>
  <si>
    <t>K6E-7R, 125-127 cm</t>
  </si>
  <si>
    <t>K6E-7R, 146-148 cm</t>
  </si>
  <si>
    <t>K6E-8R, 10-11.5 cm</t>
  </si>
  <si>
    <t>K6E-8R, 30-31.5 cm</t>
  </si>
  <si>
    <t>K6E-8R, 50-51.5 cm</t>
  </si>
  <si>
    <t>K6E-8R, 70-71.5 cm</t>
  </si>
  <si>
    <t>K6E-8R, 90-91.5 cm</t>
  </si>
  <si>
    <t>K6E-8R, 109-110.5 cm</t>
  </si>
  <si>
    <t>K6E-8R, 130-131.5 cm</t>
  </si>
  <si>
    <t>K6E-9R, 2-3.5 cm</t>
  </si>
  <si>
    <t>K6E-9R, 20-21.5 cm</t>
  </si>
  <si>
    <t>K6E-9R, 40-41.5 cm</t>
  </si>
  <si>
    <t>K6E-9R, 60-61.5 cm</t>
  </si>
  <si>
    <t>K6E-9R, 80-81.5 cm</t>
  </si>
  <si>
    <t>K6E-9R, 100-101.5 cm</t>
  </si>
  <si>
    <t>K6E-9R, 120-121.5 cm</t>
  </si>
  <si>
    <t>K6E-9R, 138-140 cm</t>
  </si>
  <si>
    <t>x?</t>
  </si>
  <si>
    <t>x Rw?</t>
  </si>
  <si>
    <t>K6E-10R, 20-22 cm</t>
  </si>
  <si>
    <t>K6E-10R, 50-52 cm</t>
  </si>
  <si>
    <t>K6E-10R, 70-72 cm</t>
  </si>
  <si>
    <t>K6E-10R, 84-86 cm</t>
  </si>
  <si>
    <t>K6E-10R, 100-101 cm</t>
  </si>
  <si>
    <t>K6E-10R, 120-121 cm</t>
  </si>
  <si>
    <t>K6E-10R, 139-140 cm</t>
  </si>
  <si>
    <t>K6E-11R, 1-2.5 cm</t>
  </si>
  <si>
    <t>K6E-11R, 20-21.5 cm</t>
  </si>
  <si>
    <t>K6E-11R, 40-41.5 cm</t>
  </si>
  <si>
    <t>K6E-11R, 60-61.5 cm</t>
  </si>
  <si>
    <t>K6E-11R, 80-81.5 cm</t>
  </si>
  <si>
    <t>K6E-11R, 98.5-100 cm</t>
  </si>
  <si>
    <t>APPENDIX TABLE 12. BIOSTRATIGRAPHIC RANGES OF PLANKTIC FORAMINIFERA TAXA (HOLE E)</t>
  </si>
  <si>
    <t>Composite core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</si>
</sst>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1" quotePrefix="1" applyFont="1" applyAlignment="1">
      <alignment horizontal="center"/>
    </xf>
    <xf numFmtId="0" fontId="1" fillId="0" borderId="0" xfId="1" applyFont="1" applyAlignment="1">
      <alignment horizontal="center"/>
    </xf>
    <xf numFmtId="2" fontId="4" fillId="0" borderId="0" xfId="0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quotePrefix="1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 applyFill="1" applyAlignment="1">
      <alignment horizontal="center"/>
    </xf>
    <xf numFmtId="2" fontId="4" fillId="0" borderId="0" xfId="0" quotePrefix="1" applyNumberFormat="1" applyFont="1" applyFill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4" fillId="0" borderId="3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textRotation="90"/>
    </xf>
    <xf numFmtId="0" fontId="7" fillId="0" borderId="5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/>
    <xf numFmtId="2" fontId="1" fillId="0" borderId="3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indent="1"/>
    </xf>
    <xf numFmtId="0" fontId="7" fillId="0" borderId="2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textRotation="90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10" fillId="0" borderId="2" xfId="0" applyFont="1" applyFill="1" applyBorder="1" applyAlignment="1">
      <alignment horizontal="center" textRotation="90"/>
    </xf>
    <xf numFmtId="0" fontId="10" fillId="0" borderId="3" xfId="0" applyFont="1" applyFill="1" applyBorder="1" applyAlignment="1">
      <alignment horizontal="center" textRotation="90"/>
    </xf>
    <xf numFmtId="0" fontId="8" fillId="0" borderId="2" xfId="0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2" fontId="1" fillId="0" borderId="0" xfId="0" applyNumberFormat="1" applyFont="1"/>
    <xf numFmtId="2" fontId="1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 xr:uid="{4393F787-CE28-4FAE-A150-E2238C0DB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4E088-8C9E-414C-AF48-984B1BB64F33}">
  <dimension ref="A1:H257"/>
  <sheetViews>
    <sheetView workbookViewId="0">
      <selection activeCell="K19" sqref="K19"/>
    </sheetView>
  </sheetViews>
  <sheetFormatPr defaultRowHeight="14.5" x14ac:dyDescent="0.35"/>
  <cols>
    <col min="1" max="1" width="7" style="3" bestFit="1" customWidth="1"/>
    <col min="2" max="2" width="7.26953125" style="3" bestFit="1" customWidth="1"/>
    <col min="3" max="3" width="6.7265625" style="3" bestFit="1" customWidth="1"/>
    <col min="4" max="4" width="10.7265625" style="3" bestFit="1" customWidth="1"/>
    <col min="5" max="5" width="19.54296875" style="3" bestFit="1" customWidth="1"/>
    <col min="6" max="6" width="21.1796875" style="3" bestFit="1" customWidth="1"/>
    <col min="7" max="7" width="26.1796875" style="3" bestFit="1" customWidth="1"/>
    <col min="8" max="8" width="22.54296875" style="3" bestFit="1" customWidth="1"/>
  </cols>
  <sheetData>
    <row r="1" spans="1:8" ht="15" thickBot="1" x14ac:dyDescent="0.4">
      <c r="A1" s="69" t="s">
        <v>195</v>
      </c>
      <c r="B1" s="69"/>
      <c r="C1" s="69"/>
      <c r="D1" s="69"/>
      <c r="E1" s="69"/>
      <c r="F1" s="69"/>
      <c r="G1" s="69"/>
      <c r="H1" s="69"/>
    </row>
    <row r="2" spans="1:8" ht="15" thickTop="1" x14ac:dyDescent="0.35">
      <c r="A2" s="70" t="s">
        <v>8</v>
      </c>
      <c r="B2" s="70" t="s">
        <v>9</v>
      </c>
      <c r="C2" s="70" t="s">
        <v>10</v>
      </c>
      <c r="D2" s="70" t="s">
        <v>11</v>
      </c>
      <c r="E2" s="5" t="s">
        <v>12</v>
      </c>
      <c r="F2" s="5" t="s">
        <v>13</v>
      </c>
      <c r="G2" s="5" t="s">
        <v>14</v>
      </c>
      <c r="H2" s="5" t="s">
        <v>15</v>
      </c>
    </row>
    <row r="3" spans="1:8" x14ac:dyDescent="0.35">
      <c r="A3" s="71"/>
      <c r="B3" s="71"/>
      <c r="C3" s="71"/>
      <c r="D3" s="71"/>
      <c r="E3" s="6" t="s">
        <v>16</v>
      </c>
      <c r="F3" s="6" t="s">
        <v>17</v>
      </c>
      <c r="G3" s="6" t="s">
        <v>17</v>
      </c>
      <c r="H3" s="6" t="s">
        <v>18</v>
      </c>
    </row>
    <row r="4" spans="1:8" x14ac:dyDescent="0.35">
      <c r="A4" s="1" t="s">
        <v>0</v>
      </c>
      <c r="B4" s="1">
        <v>1</v>
      </c>
      <c r="C4" s="1" t="s">
        <v>1</v>
      </c>
      <c r="D4" s="1">
        <v>1</v>
      </c>
      <c r="E4" s="2">
        <v>1.5</v>
      </c>
      <c r="F4" s="2">
        <v>0</v>
      </c>
      <c r="G4" s="2">
        <v>1.5</v>
      </c>
      <c r="H4" s="2">
        <v>0</v>
      </c>
    </row>
    <row r="5" spans="1:8" x14ac:dyDescent="0.35">
      <c r="A5" s="1" t="s">
        <v>0</v>
      </c>
      <c r="B5" s="1">
        <v>2</v>
      </c>
      <c r="C5" s="1" t="s">
        <v>1</v>
      </c>
      <c r="D5" s="1">
        <v>1</v>
      </c>
      <c r="E5" s="2">
        <v>1.5</v>
      </c>
      <c r="F5" s="2">
        <v>1.5</v>
      </c>
      <c r="G5" s="2">
        <v>3</v>
      </c>
      <c r="H5" s="2">
        <v>1.5</v>
      </c>
    </row>
    <row r="6" spans="1:8" x14ac:dyDescent="0.35">
      <c r="A6" s="1" t="s">
        <v>0</v>
      </c>
      <c r="B6" s="1">
        <v>3</v>
      </c>
      <c r="C6" s="1" t="s">
        <v>1</v>
      </c>
      <c r="D6" s="1">
        <v>1</v>
      </c>
      <c r="E6" s="2">
        <v>1.5</v>
      </c>
      <c r="F6" s="2">
        <v>3</v>
      </c>
      <c r="G6" s="2">
        <v>4.5</v>
      </c>
      <c r="H6" s="2">
        <v>3</v>
      </c>
    </row>
    <row r="7" spans="1:8" x14ac:dyDescent="0.35">
      <c r="A7" s="1" t="s">
        <v>0</v>
      </c>
      <c r="B7" s="1">
        <v>4</v>
      </c>
      <c r="C7" s="1" t="s">
        <v>1</v>
      </c>
      <c r="D7" s="1">
        <v>1</v>
      </c>
      <c r="E7" s="2">
        <v>1.5</v>
      </c>
      <c r="F7" s="2">
        <v>4.5</v>
      </c>
      <c r="G7" s="2">
        <v>6</v>
      </c>
      <c r="H7" s="2">
        <v>4.5</v>
      </c>
    </row>
    <row r="8" spans="1:8" x14ac:dyDescent="0.35">
      <c r="A8" s="1" t="s">
        <v>0</v>
      </c>
      <c r="B8" s="1">
        <v>5</v>
      </c>
      <c r="C8" s="1" t="s">
        <v>1</v>
      </c>
      <c r="D8" s="1">
        <v>1</v>
      </c>
      <c r="E8" s="2">
        <v>1.5</v>
      </c>
      <c r="F8" s="2">
        <v>6</v>
      </c>
      <c r="G8" s="2">
        <v>7.5</v>
      </c>
      <c r="H8" s="2">
        <v>6</v>
      </c>
    </row>
    <row r="9" spans="1:8" x14ac:dyDescent="0.35">
      <c r="A9" s="1" t="s">
        <v>0</v>
      </c>
      <c r="B9" s="1">
        <v>6</v>
      </c>
      <c r="C9" s="1" t="s">
        <v>1</v>
      </c>
      <c r="D9" s="1">
        <v>1</v>
      </c>
      <c r="E9" s="2">
        <v>1.2</v>
      </c>
      <c r="F9" s="2">
        <v>7.5</v>
      </c>
      <c r="G9" s="2">
        <v>8.6999999999999993</v>
      </c>
      <c r="H9" s="2">
        <v>7.5</v>
      </c>
    </row>
    <row r="10" spans="1:8" x14ac:dyDescent="0.35">
      <c r="A10" s="1" t="s">
        <v>0</v>
      </c>
      <c r="B10" s="1">
        <v>7</v>
      </c>
      <c r="C10" s="1" t="s">
        <v>1</v>
      </c>
      <c r="D10" s="1">
        <v>1</v>
      </c>
      <c r="E10" s="2">
        <v>1</v>
      </c>
      <c r="F10" s="2">
        <v>8.6999999999999993</v>
      </c>
      <c r="G10" s="2">
        <v>9.6999999999999993</v>
      </c>
      <c r="H10" s="2">
        <v>8.7199999999999989</v>
      </c>
    </row>
    <row r="11" spans="1:8" x14ac:dyDescent="0.35">
      <c r="A11" s="1" t="s">
        <v>0</v>
      </c>
      <c r="B11" s="1">
        <v>7</v>
      </c>
      <c r="C11" s="1" t="s">
        <v>1</v>
      </c>
      <c r="D11" s="1" t="s">
        <v>2</v>
      </c>
      <c r="E11" s="2">
        <v>0.04</v>
      </c>
      <c r="F11" s="2">
        <v>9.6999999999999993</v>
      </c>
      <c r="G11" s="2">
        <v>9.74</v>
      </c>
      <c r="H11" s="2">
        <v>9.7199999999999989</v>
      </c>
    </row>
    <row r="12" spans="1:8" x14ac:dyDescent="0.35">
      <c r="A12" s="1" t="s">
        <v>0</v>
      </c>
      <c r="B12" s="1">
        <v>8</v>
      </c>
      <c r="C12" s="1" t="s">
        <v>1</v>
      </c>
      <c r="D12" s="1">
        <v>1</v>
      </c>
      <c r="E12" s="2">
        <v>1.4</v>
      </c>
      <c r="F12" s="2">
        <v>9.74</v>
      </c>
      <c r="G12" s="2">
        <v>11.14</v>
      </c>
      <c r="H12" s="2">
        <v>10.370000000000001</v>
      </c>
    </row>
    <row r="13" spans="1:8" x14ac:dyDescent="0.35">
      <c r="A13" s="1" t="s">
        <v>0</v>
      </c>
      <c r="B13" s="1">
        <v>8</v>
      </c>
      <c r="C13" s="1" t="s">
        <v>1</v>
      </c>
      <c r="D13" s="1" t="s">
        <v>2</v>
      </c>
      <c r="E13" s="2">
        <v>0.1</v>
      </c>
      <c r="F13" s="2">
        <v>11.14</v>
      </c>
      <c r="G13" s="2">
        <v>11.24</v>
      </c>
      <c r="H13" s="2">
        <v>11.770000000000001</v>
      </c>
    </row>
    <row r="14" spans="1:8" x14ac:dyDescent="0.35">
      <c r="A14" s="1" t="s">
        <v>0</v>
      </c>
      <c r="B14" s="1">
        <v>9</v>
      </c>
      <c r="C14" s="1" t="s">
        <v>1</v>
      </c>
      <c r="D14" s="1">
        <v>1</v>
      </c>
      <c r="E14" s="2">
        <v>1.2</v>
      </c>
      <c r="F14" s="2">
        <v>11.24</v>
      </c>
      <c r="G14" s="2">
        <v>12.44</v>
      </c>
      <c r="H14" s="2">
        <v>12.15</v>
      </c>
    </row>
    <row r="15" spans="1:8" x14ac:dyDescent="0.35">
      <c r="A15" s="1" t="s">
        <v>0</v>
      </c>
      <c r="B15" s="1">
        <v>9</v>
      </c>
      <c r="C15" s="1" t="s">
        <v>1</v>
      </c>
      <c r="D15" s="1" t="s">
        <v>2</v>
      </c>
      <c r="E15" s="2">
        <v>0.1</v>
      </c>
      <c r="F15" s="2">
        <v>12.44</v>
      </c>
      <c r="G15" s="2">
        <v>12.54</v>
      </c>
      <c r="H15" s="2">
        <v>13.35</v>
      </c>
    </row>
    <row r="16" spans="1:8" x14ac:dyDescent="0.35">
      <c r="A16" s="1" t="s">
        <v>0</v>
      </c>
      <c r="B16" s="1">
        <v>10</v>
      </c>
      <c r="C16" s="1" t="s">
        <v>1</v>
      </c>
      <c r="D16" s="1" t="s">
        <v>2</v>
      </c>
      <c r="E16" s="2">
        <v>0.2</v>
      </c>
      <c r="F16" s="2">
        <v>12.54</v>
      </c>
      <c r="G16" s="2">
        <v>12.74</v>
      </c>
      <c r="H16" s="2">
        <v>13.52</v>
      </c>
    </row>
    <row r="17" spans="1:8" x14ac:dyDescent="0.35">
      <c r="A17" s="1" t="s">
        <v>0</v>
      </c>
      <c r="B17" s="1">
        <v>11</v>
      </c>
      <c r="C17" s="1" t="s">
        <v>1</v>
      </c>
      <c r="D17" s="1">
        <v>1</v>
      </c>
      <c r="E17" s="2">
        <v>0.64</v>
      </c>
      <c r="F17" s="2">
        <v>12.74</v>
      </c>
      <c r="G17" s="2">
        <v>13.38</v>
      </c>
      <c r="H17" s="2">
        <v>13.42</v>
      </c>
    </row>
    <row r="18" spans="1:8" x14ac:dyDescent="0.35">
      <c r="A18" s="1" t="s">
        <v>0</v>
      </c>
      <c r="B18" s="1">
        <v>11</v>
      </c>
      <c r="C18" s="1" t="s">
        <v>1</v>
      </c>
      <c r="D18" s="1">
        <v>2</v>
      </c>
      <c r="E18" s="2">
        <v>0.46</v>
      </c>
      <c r="F18" s="2">
        <v>13.38</v>
      </c>
      <c r="G18" s="2">
        <v>13.840000000000002</v>
      </c>
      <c r="H18" s="2">
        <v>14.06</v>
      </c>
    </row>
    <row r="19" spans="1:8" x14ac:dyDescent="0.35">
      <c r="A19" s="1" t="s">
        <v>0</v>
      </c>
      <c r="B19" s="1">
        <v>11</v>
      </c>
      <c r="C19" s="1" t="s">
        <v>1</v>
      </c>
      <c r="D19" s="1" t="s">
        <v>2</v>
      </c>
      <c r="E19" s="2">
        <v>0.15</v>
      </c>
      <c r="F19" s="2">
        <v>13.84</v>
      </c>
      <c r="G19" s="2">
        <v>13.99</v>
      </c>
      <c r="H19" s="2">
        <v>14.52</v>
      </c>
    </row>
    <row r="20" spans="1:8" x14ac:dyDescent="0.35">
      <c r="A20" s="1" t="s">
        <v>0</v>
      </c>
      <c r="B20" s="1">
        <v>12</v>
      </c>
      <c r="C20" s="1" t="s">
        <v>1</v>
      </c>
      <c r="D20" s="1">
        <v>1</v>
      </c>
      <c r="E20" s="2">
        <v>1.2</v>
      </c>
      <c r="F20" s="2">
        <v>13.99</v>
      </c>
      <c r="G20" s="2">
        <v>15.19</v>
      </c>
      <c r="H20" s="2">
        <v>14.620000000000001</v>
      </c>
    </row>
    <row r="21" spans="1:8" x14ac:dyDescent="0.35">
      <c r="A21" s="1" t="s">
        <v>0</v>
      </c>
      <c r="B21" s="1">
        <v>12</v>
      </c>
      <c r="C21" s="1" t="s">
        <v>1</v>
      </c>
      <c r="D21" s="1" t="s">
        <v>2</v>
      </c>
      <c r="E21" s="2">
        <v>0.2</v>
      </c>
      <c r="F21" s="2">
        <v>15.19</v>
      </c>
      <c r="G21" s="2">
        <v>15.39</v>
      </c>
      <c r="H21" s="2">
        <v>15.82</v>
      </c>
    </row>
    <row r="22" spans="1:8" x14ac:dyDescent="0.35">
      <c r="A22" s="1" t="s">
        <v>0</v>
      </c>
      <c r="B22" s="1">
        <v>13</v>
      </c>
      <c r="C22" s="1" t="s">
        <v>1</v>
      </c>
      <c r="D22" s="1">
        <v>1</v>
      </c>
      <c r="E22" s="2">
        <v>1.26</v>
      </c>
      <c r="F22" s="2">
        <v>15.39</v>
      </c>
      <c r="G22" s="2">
        <v>16.649999999999999</v>
      </c>
      <c r="H22" s="2">
        <v>56.87</v>
      </c>
    </row>
    <row r="23" spans="1:8" x14ac:dyDescent="0.35">
      <c r="A23" s="1" t="s">
        <v>0</v>
      </c>
      <c r="B23" s="1">
        <v>13</v>
      </c>
      <c r="C23" s="1" t="s">
        <v>1</v>
      </c>
      <c r="D23" s="1" t="s">
        <v>2</v>
      </c>
      <c r="E23" s="2">
        <v>0.1</v>
      </c>
      <c r="F23" s="2">
        <v>16.649999999999999</v>
      </c>
      <c r="G23" s="2">
        <v>16.75</v>
      </c>
      <c r="H23" s="2">
        <v>58.129999999999995</v>
      </c>
    </row>
    <row r="24" spans="1:8" x14ac:dyDescent="0.35">
      <c r="A24" s="1" t="s">
        <v>0</v>
      </c>
      <c r="B24" s="1">
        <v>14</v>
      </c>
      <c r="C24" s="1" t="s">
        <v>1</v>
      </c>
      <c r="D24" s="1">
        <v>1</v>
      </c>
      <c r="E24" s="2">
        <v>0.85</v>
      </c>
      <c r="F24" s="2">
        <v>16.75</v>
      </c>
      <c r="G24" s="2">
        <v>17.600000000000001</v>
      </c>
      <c r="H24" s="2">
        <v>58.23</v>
      </c>
    </row>
    <row r="25" spans="1:8" x14ac:dyDescent="0.35">
      <c r="A25" s="1" t="s">
        <v>0</v>
      </c>
      <c r="B25" s="1">
        <v>14</v>
      </c>
      <c r="C25" s="1" t="s">
        <v>1</v>
      </c>
      <c r="D25" s="1" t="s">
        <v>2</v>
      </c>
      <c r="E25" s="2">
        <v>0.08</v>
      </c>
      <c r="F25" s="2">
        <v>17.600000000000001</v>
      </c>
      <c r="G25" s="2">
        <v>17.68</v>
      </c>
      <c r="H25" s="2">
        <v>59.08</v>
      </c>
    </row>
    <row r="26" spans="1:8" x14ac:dyDescent="0.35">
      <c r="A26" s="1" t="s">
        <v>0</v>
      </c>
      <c r="B26" s="1">
        <v>15</v>
      </c>
      <c r="C26" s="1" t="s">
        <v>1</v>
      </c>
      <c r="D26" s="1">
        <v>1</v>
      </c>
      <c r="E26" s="2">
        <v>1.2</v>
      </c>
      <c r="F26" s="2">
        <v>17.68</v>
      </c>
      <c r="G26" s="2">
        <v>18.88</v>
      </c>
      <c r="H26" s="2">
        <v>59.16</v>
      </c>
    </row>
    <row r="27" spans="1:8" x14ac:dyDescent="0.35">
      <c r="A27" s="1" t="s">
        <v>0</v>
      </c>
      <c r="B27" s="1">
        <v>15</v>
      </c>
      <c r="C27" s="1" t="s">
        <v>1</v>
      </c>
      <c r="D27" s="1" t="s">
        <v>2</v>
      </c>
      <c r="E27" s="2">
        <v>0.1</v>
      </c>
      <c r="F27" s="2">
        <v>18.88</v>
      </c>
      <c r="G27" s="2">
        <v>18.98</v>
      </c>
      <c r="H27" s="2">
        <v>60.36</v>
      </c>
    </row>
    <row r="28" spans="1:8" x14ac:dyDescent="0.35">
      <c r="A28" s="1" t="s">
        <v>0</v>
      </c>
      <c r="B28" s="1">
        <v>16</v>
      </c>
      <c r="C28" s="1" t="s">
        <v>1</v>
      </c>
      <c r="D28" s="1">
        <v>1</v>
      </c>
      <c r="E28" s="2">
        <v>1.5</v>
      </c>
      <c r="F28" s="2">
        <v>18.98</v>
      </c>
      <c r="G28" s="2">
        <v>20.48</v>
      </c>
      <c r="H28" s="2">
        <v>60.379999999999995</v>
      </c>
    </row>
    <row r="29" spans="1:8" x14ac:dyDescent="0.35">
      <c r="A29" s="1" t="s">
        <v>0</v>
      </c>
      <c r="B29" s="1">
        <v>16</v>
      </c>
      <c r="C29" s="1" t="s">
        <v>1</v>
      </c>
      <c r="D29" s="1" t="s">
        <v>2</v>
      </c>
      <c r="E29" s="2">
        <v>0.1</v>
      </c>
      <c r="F29" s="2">
        <v>20.48</v>
      </c>
      <c r="G29" s="2">
        <v>20.58</v>
      </c>
      <c r="H29" s="2">
        <v>61.879999999999995</v>
      </c>
    </row>
    <row r="30" spans="1:8" x14ac:dyDescent="0.35">
      <c r="A30" s="1" t="s">
        <v>0</v>
      </c>
      <c r="B30" s="1">
        <v>17</v>
      </c>
      <c r="C30" s="1" t="s">
        <v>1</v>
      </c>
      <c r="D30" s="1">
        <v>1</v>
      </c>
      <c r="E30" s="2">
        <v>1.4</v>
      </c>
      <c r="F30" s="2">
        <v>20.58</v>
      </c>
      <c r="G30" s="2">
        <v>21.98</v>
      </c>
      <c r="H30" s="2">
        <v>61.96</v>
      </c>
    </row>
    <row r="31" spans="1:8" x14ac:dyDescent="0.35">
      <c r="A31" s="1" t="s">
        <v>0</v>
      </c>
      <c r="B31" s="1">
        <v>17</v>
      </c>
      <c r="C31" s="1" t="s">
        <v>1</v>
      </c>
      <c r="D31" s="1" t="s">
        <v>2</v>
      </c>
      <c r="E31" s="2">
        <v>0.1</v>
      </c>
      <c r="F31" s="2">
        <v>21.98</v>
      </c>
      <c r="G31" s="2">
        <v>22.08</v>
      </c>
      <c r="H31" s="2">
        <v>63.36</v>
      </c>
    </row>
    <row r="32" spans="1:8" x14ac:dyDescent="0.35">
      <c r="A32" s="1" t="s">
        <v>0</v>
      </c>
      <c r="B32" s="1">
        <v>18</v>
      </c>
      <c r="C32" s="1" t="s">
        <v>1</v>
      </c>
      <c r="D32" s="1">
        <v>1</v>
      </c>
      <c r="E32" s="2">
        <v>1.5</v>
      </c>
      <c r="F32" s="2">
        <v>22.08</v>
      </c>
      <c r="G32" s="2">
        <v>23.58</v>
      </c>
      <c r="H32" s="2">
        <v>63.39</v>
      </c>
    </row>
    <row r="33" spans="1:8" x14ac:dyDescent="0.35">
      <c r="A33" s="1" t="s">
        <v>0</v>
      </c>
      <c r="B33" s="1">
        <v>18</v>
      </c>
      <c r="C33" s="1" t="s">
        <v>1</v>
      </c>
      <c r="D33" s="1" t="s">
        <v>2</v>
      </c>
      <c r="E33" s="2">
        <v>0.1</v>
      </c>
      <c r="F33" s="2">
        <v>23.58</v>
      </c>
      <c r="G33" s="2">
        <v>23.68</v>
      </c>
      <c r="H33" s="2">
        <v>64.89</v>
      </c>
    </row>
    <row r="34" spans="1:8" x14ac:dyDescent="0.35">
      <c r="A34" s="1" t="s">
        <v>0</v>
      </c>
      <c r="B34" s="1">
        <v>19</v>
      </c>
      <c r="C34" s="1" t="s">
        <v>1</v>
      </c>
      <c r="D34" s="1">
        <v>1</v>
      </c>
      <c r="E34" s="2">
        <v>1.5</v>
      </c>
      <c r="F34" s="2">
        <v>23.68</v>
      </c>
      <c r="G34" s="2">
        <v>25.18</v>
      </c>
      <c r="H34" s="2">
        <v>65.039999999999992</v>
      </c>
    </row>
    <row r="35" spans="1:8" x14ac:dyDescent="0.35">
      <c r="A35" s="1" t="s">
        <v>0</v>
      </c>
      <c r="B35" s="1">
        <v>19</v>
      </c>
      <c r="C35" s="1" t="s">
        <v>1</v>
      </c>
      <c r="D35" s="1" t="s">
        <v>2</v>
      </c>
      <c r="E35" s="2">
        <v>0.1</v>
      </c>
      <c r="F35" s="2">
        <v>25.18</v>
      </c>
      <c r="G35" s="2">
        <v>25.28</v>
      </c>
      <c r="H35" s="2">
        <v>66.539999999999992</v>
      </c>
    </row>
    <row r="36" spans="1:8" x14ac:dyDescent="0.35">
      <c r="A36" s="1" t="s">
        <v>0</v>
      </c>
      <c r="B36" s="1">
        <v>20</v>
      </c>
      <c r="C36" s="1" t="s">
        <v>1</v>
      </c>
      <c r="D36" s="1">
        <v>1</v>
      </c>
      <c r="E36" s="2">
        <v>1.5</v>
      </c>
      <c r="F36" s="2">
        <v>25.28</v>
      </c>
      <c r="G36" s="2">
        <v>26.78</v>
      </c>
      <c r="H36" s="2">
        <v>66.680000000000007</v>
      </c>
    </row>
    <row r="37" spans="1:8" x14ac:dyDescent="0.35">
      <c r="A37" s="1" t="s">
        <v>0</v>
      </c>
      <c r="B37" s="1">
        <v>20</v>
      </c>
      <c r="C37" s="1" t="s">
        <v>1</v>
      </c>
      <c r="D37" s="1" t="s">
        <v>2</v>
      </c>
      <c r="E37" s="2">
        <v>0.1</v>
      </c>
      <c r="F37" s="2">
        <v>26.78</v>
      </c>
      <c r="G37" s="2">
        <v>26.88</v>
      </c>
      <c r="H37" s="2">
        <v>68.180000000000007</v>
      </c>
    </row>
    <row r="38" spans="1:8" x14ac:dyDescent="0.35">
      <c r="A38" s="1" t="s">
        <v>0</v>
      </c>
      <c r="B38" s="1">
        <v>21</v>
      </c>
      <c r="C38" s="1" t="s">
        <v>1</v>
      </c>
      <c r="D38" s="1">
        <v>1</v>
      </c>
      <c r="E38" s="2">
        <v>1.5</v>
      </c>
      <c r="F38" s="2">
        <v>26.88</v>
      </c>
      <c r="G38" s="2">
        <v>28.38</v>
      </c>
      <c r="H38" s="2">
        <v>68.28</v>
      </c>
    </row>
    <row r="39" spans="1:8" x14ac:dyDescent="0.35">
      <c r="A39" s="1" t="s">
        <v>0</v>
      </c>
      <c r="B39" s="1">
        <v>21</v>
      </c>
      <c r="C39" s="1" t="s">
        <v>1</v>
      </c>
      <c r="D39" s="1" t="s">
        <v>2</v>
      </c>
      <c r="E39" s="2">
        <v>0.04</v>
      </c>
      <c r="F39" s="2">
        <v>28.38</v>
      </c>
      <c r="G39" s="2">
        <v>28.42</v>
      </c>
      <c r="H39" s="2">
        <v>69.78</v>
      </c>
    </row>
    <row r="40" spans="1:8" x14ac:dyDescent="0.35">
      <c r="A40" s="1" t="s">
        <v>0</v>
      </c>
      <c r="B40" s="1">
        <v>22</v>
      </c>
      <c r="C40" s="1" t="s">
        <v>1</v>
      </c>
      <c r="D40" s="1">
        <v>1</v>
      </c>
      <c r="E40" s="2">
        <v>1.5</v>
      </c>
      <c r="F40" s="2">
        <v>28.32</v>
      </c>
      <c r="G40" s="2">
        <v>29.82</v>
      </c>
      <c r="H40" s="2">
        <v>69.84</v>
      </c>
    </row>
    <row r="41" spans="1:8" x14ac:dyDescent="0.35">
      <c r="A41" s="1" t="s">
        <v>0</v>
      </c>
      <c r="B41" s="1">
        <v>22</v>
      </c>
      <c r="C41" s="1" t="s">
        <v>1</v>
      </c>
      <c r="D41" s="1" t="s">
        <v>2</v>
      </c>
      <c r="E41" s="2">
        <v>0.1</v>
      </c>
      <c r="F41" s="2">
        <v>29.82</v>
      </c>
      <c r="G41" s="2">
        <v>29.92</v>
      </c>
      <c r="H41" s="2">
        <v>71.34</v>
      </c>
    </row>
    <row r="42" spans="1:8" x14ac:dyDescent="0.35">
      <c r="A42" s="1" t="s">
        <v>0</v>
      </c>
      <c r="B42" s="1">
        <v>23</v>
      </c>
      <c r="C42" s="1" t="s">
        <v>1</v>
      </c>
      <c r="D42" s="1">
        <v>1</v>
      </c>
      <c r="E42" s="2">
        <v>1.5</v>
      </c>
      <c r="F42" s="2">
        <v>29.92</v>
      </c>
      <c r="G42" s="2">
        <v>31.42</v>
      </c>
      <c r="H42" s="2">
        <v>71.44</v>
      </c>
    </row>
    <row r="43" spans="1:8" x14ac:dyDescent="0.35">
      <c r="A43" s="1" t="s">
        <v>0</v>
      </c>
      <c r="B43" s="1">
        <v>23</v>
      </c>
      <c r="C43" s="1" t="s">
        <v>1</v>
      </c>
      <c r="D43" s="1" t="s">
        <v>2</v>
      </c>
      <c r="E43" s="2">
        <v>0.1</v>
      </c>
      <c r="F43" s="2">
        <v>31.42</v>
      </c>
      <c r="G43" s="2">
        <v>31.52</v>
      </c>
      <c r="H43" s="2">
        <v>72.94</v>
      </c>
    </row>
    <row r="44" spans="1:8" x14ac:dyDescent="0.35">
      <c r="A44" s="1" t="s">
        <v>0</v>
      </c>
      <c r="B44" s="1">
        <v>24</v>
      </c>
      <c r="C44" s="1" t="s">
        <v>1</v>
      </c>
      <c r="D44" s="1">
        <v>1</v>
      </c>
      <c r="E44" s="2">
        <v>1.5</v>
      </c>
      <c r="F44" s="2">
        <v>31.52</v>
      </c>
      <c r="G44" s="2">
        <v>33.020000000000003</v>
      </c>
      <c r="H44" s="2">
        <v>73.040000000000006</v>
      </c>
    </row>
    <row r="45" spans="1:8" x14ac:dyDescent="0.35">
      <c r="A45" s="1" t="s">
        <v>0</v>
      </c>
      <c r="B45" s="1">
        <v>24</v>
      </c>
      <c r="C45" s="1" t="s">
        <v>1</v>
      </c>
      <c r="D45" s="1" t="s">
        <v>2</v>
      </c>
      <c r="E45" s="2">
        <v>0.1</v>
      </c>
      <c r="F45" s="2">
        <v>33.020000000000003</v>
      </c>
      <c r="G45" s="2">
        <v>33.119999999999997</v>
      </c>
      <c r="H45" s="2">
        <v>74.540000000000006</v>
      </c>
    </row>
    <row r="46" spans="1:8" x14ac:dyDescent="0.35">
      <c r="A46" s="1" t="s">
        <v>0</v>
      </c>
      <c r="B46" s="1">
        <v>25</v>
      </c>
      <c r="C46" s="1" t="s">
        <v>1</v>
      </c>
      <c r="D46" s="1">
        <v>1</v>
      </c>
      <c r="E46" s="2">
        <v>1.5</v>
      </c>
      <c r="F46" s="2">
        <v>33.119999999999997</v>
      </c>
      <c r="G46" s="2">
        <v>34.619999999999997</v>
      </c>
      <c r="H46" s="2">
        <v>74.64</v>
      </c>
    </row>
    <row r="47" spans="1:8" x14ac:dyDescent="0.35">
      <c r="A47" s="1" t="s">
        <v>0</v>
      </c>
      <c r="B47" s="1">
        <v>25</v>
      </c>
      <c r="C47" s="1" t="s">
        <v>1</v>
      </c>
      <c r="D47" s="1" t="s">
        <v>2</v>
      </c>
      <c r="E47" s="2">
        <v>0.1</v>
      </c>
      <c r="F47" s="2">
        <v>34.619999999999997</v>
      </c>
      <c r="G47" s="2">
        <v>34.72</v>
      </c>
      <c r="H47" s="2">
        <v>76.14</v>
      </c>
    </row>
    <row r="48" spans="1:8" x14ac:dyDescent="0.35">
      <c r="A48" s="1" t="s">
        <v>0</v>
      </c>
      <c r="B48" s="1">
        <v>26</v>
      </c>
      <c r="C48" s="1" t="s">
        <v>1</v>
      </c>
      <c r="D48" s="1">
        <v>1</v>
      </c>
      <c r="E48" s="2">
        <v>1.5</v>
      </c>
      <c r="F48" s="2">
        <v>34.72</v>
      </c>
      <c r="G48" s="2">
        <v>36.22</v>
      </c>
      <c r="H48" s="2">
        <v>76.240000000000009</v>
      </c>
    </row>
    <row r="49" spans="1:8" x14ac:dyDescent="0.35">
      <c r="A49" s="1" t="s">
        <v>0</v>
      </c>
      <c r="B49" s="1">
        <v>26</v>
      </c>
      <c r="C49" s="1" t="s">
        <v>1</v>
      </c>
      <c r="D49" s="1" t="s">
        <v>2</v>
      </c>
      <c r="E49" s="2">
        <v>0.1</v>
      </c>
      <c r="F49" s="2">
        <v>36.22</v>
      </c>
      <c r="G49" s="2">
        <v>36.32</v>
      </c>
      <c r="H49" s="2">
        <v>77.740000000000009</v>
      </c>
    </row>
    <row r="50" spans="1:8" x14ac:dyDescent="0.35">
      <c r="A50" s="1"/>
      <c r="B50" s="1"/>
      <c r="C50" s="1"/>
      <c r="D50" s="1"/>
      <c r="E50" s="2"/>
      <c r="F50" s="2"/>
      <c r="G50" s="2"/>
      <c r="H50" s="2"/>
    </row>
    <row r="51" spans="1:8" x14ac:dyDescent="0.35">
      <c r="A51" s="1" t="s">
        <v>3</v>
      </c>
      <c r="B51" s="1">
        <v>1</v>
      </c>
      <c r="C51" s="1" t="s">
        <v>1</v>
      </c>
      <c r="D51" s="1">
        <v>1</v>
      </c>
      <c r="E51" s="2">
        <v>0.6</v>
      </c>
      <c r="F51" s="2">
        <v>0</v>
      </c>
      <c r="G51" s="2">
        <v>0.6</v>
      </c>
      <c r="H51" s="2">
        <v>4.87</v>
      </c>
    </row>
    <row r="52" spans="1:8" x14ac:dyDescent="0.35">
      <c r="A52" s="1" t="s">
        <v>3</v>
      </c>
      <c r="B52" s="1">
        <v>2</v>
      </c>
      <c r="C52" s="1" t="s">
        <v>1</v>
      </c>
      <c r="D52" s="1">
        <v>1</v>
      </c>
      <c r="E52" s="2">
        <v>1.4</v>
      </c>
      <c r="F52" s="2">
        <v>0.6</v>
      </c>
      <c r="G52" s="2">
        <v>2</v>
      </c>
      <c r="H52" s="2">
        <v>5.47</v>
      </c>
    </row>
    <row r="53" spans="1:8" x14ac:dyDescent="0.35">
      <c r="A53" s="1" t="s">
        <v>3</v>
      </c>
      <c r="B53" s="1">
        <v>2</v>
      </c>
      <c r="C53" s="1" t="s">
        <v>1</v>
      </c>
      <c r="D53" s="1" t="s">
        <v>2</v>
      </c>
      <c r="E53" s="2">
        <v>0.1</v>
      </c>
      <c r="F53" s="2">
        <v>2</v>
      </c>
      <c r="G53" s="2">
        <v>2.1</v>
      </c>
      <c r="H53" s="2">
        <v>6.87</v>
      </c>
    </row>
    <row r="54" spans="1:8" x14ac:dyDescent="0.35">
      <c r="A54" s="1" t="s">
        <v>3</v>
      </c>
      <c r="B54" s="1">
        <v>3</v>
      </c>
      <c r="C54" s="1" t="s">
        <v>1</v>
      </c>
      <c r="D54" s="1">
        <v>1</v>
      </c>
      <c r="E54" s="2">
        <v>1.5</v>
      </c>
      <c r="F54" s="2">
        <v>2.1</v>
      </c>
      <c r="G54" s="2">
        <v>3.6</v>
      </c>
      <c r="H54" s="2">
        <v>6.9700000000000006</v>
      </c>
    </row>
    <row r="55" spans="1:8" x14ac:dyDescent="0.35">
      <c r="A55" s="1" t="s">
        <v>3</v>
      </c>
      <c r="B55" s="1">
        <v>3</v>
      </c>
      <c r="C55" s="1" t="s">
        <v>1</v>
      </c>
      <c r="D55" s="1" t="s">
        <v>2</v>
      </c>
      <c r="E55" s="2">
        <v>0.1</v>
      </c>
      <c r="F55" s="2">
        <v>3.6</v>
      </c>
      <c r="G55" s="2">
        <v>3.7</v>
      </c>
      <c r="H55" s="2">
        <v>8.4700000000000006</v>
      </c>
    </row>
    <row r="56" spans="1:8" x14ac:dyDescent="0.35">
      <c r="A56" s="1" t="s">
        <v>3</v>
      </c>
      <c r="B56" s="1">
        <v>4</v>
      </c>
      <c r="C56" s="1" t="s">
        <v>1</v>
      </c>
      <c r="D56" s="1">
        <v>1</v>
      </c>
      <c r="E56" s="2">
        <v>1.5</v>
      </c>
      <c r="F56" s="2">
        <v>3.7</v>
      </c>
      <c r="G56" s="2">
        <v>5.2</v>
      </c>
      <c r="H56" s="2">
        <v>8.57</v>
      </c>
    </row>
    <row r="57" spans="1:8" x14ac:dyDescent="0.35">
      <c r="A57" s="1" t="s">
        <v>3</v>
      </c>
      <c r="B57" s="1">
        <v>4</v>
      </c>
      <c r="C57" s="1" t="s">
        <v>1</v>
      </c>
      <c r="D57" s="1" t="s">
        <v>2</v>
      </c>
      <c r="E57" s="2">
        <v>0.1</v>
      </c>
      <c r="F57" s="2">
        <v>5.2</v>
      </c>
      <c r="G57" s="2">
        <v>5.3</v>
      </c>
      <c r="H57" s="2">
        <v>10.07</v>
      </c>
    </row>
    <row r="58" spans="1:8" x14ac:dyDescent="0.35">
      <c r="A58" s="1" t="s">
        <v>3</v>
      </c>
      <c r="B58" s="1">
        <v>5</v>
      </c>
      <c r="C58" s="1" t="s">
        <v>1</v>
      </c>
      <c r="D58" s="1">
        <v>1</v>
      </c>
      <c r="E58" s="2">
        <v>1.5</v>
      </c>
      <c r="F58" s="2">
        <v>5.3</v>
      </c>
      <c r="G58" s="2">
        <v>6.8</v>
      </c>
      <c r="H58" s="2">
        <v>10.17</v>
      </c>
    </row>
    <row r="59" spans="1:8" x14ac:dyDescent="0.35">
      <c r="A59" s="1" t="s">
        <v>3</v>
      </c>
      <c r="B59" s="1">
        <v>5</v>
      </c>
      <c r="C59" s="1" t="s">
        <v>1</v>
      </c>
      <c r="D59" s="1" t="s">
        <v>2</v>
      </c>
      <c r="E59" s="2">
        <v>0.1</v>
      </c>
      <c r="F59" s="2">
        <v>6.8</v>
      </c>
      <c r="G59" s="2">
        <v>6.9</v>
      </c>
      <c r="H59" s="2">
        <v>11.67</v>
      </c>
    </row>
    <row r="60" spans="1:8" x14ac:dyDescent="0.35">
      <c r="A60" s="1" t="s">
        <v>3</v>
      </c>
      <c r="B60" s="1">
        <v>6</v>
      </c>
      <c r="C60" s="1" t="s">
        <v>1</v>
      </c>
      <c r="D60" s="1">
        <v>1</v>
      </c>
      <c r="E60" s="2">
        <v>1.5</v>
      </c>
      <c r="F60" s="2">
        <v>6.9</v>
      </c>
      <c r="G60" s="2">
        <v>8.4</v>
      </c>
      <c r="H60" s="2">
        <v>11.77</v>
      </c>
    </row>
    <row r="61" spans="1:8" x14ac:dyDescent="0.35">
      <c r="A61" s="1" t="s">
        <v>3</v>
      </c>
      <c r="B61" s="1">
        <v>6</v>
      </c>
      <c r="C61" s="1" t="s">
        <v>1</v>
      </c>
      <c r="D61" s="1" t="s">
        <v>2</v>
      </c>
      <c r="E61" s="2">
        <v>0.1</v>
      </c>
      <c r="F61" s="2">
        <v>8.4</v>
      </c>
      <c r="G61" s="2">
        <v>8.5</v>
      </c>
      <c r="H61" s="2">
        <v>13.27</v>
      </c>
    </row>
    <row r="62" spans="1:8" x14ac:dyDescent="0.35">
      <c r="A62" s="1" t="s">
        <v>3</v>
      </c>
      <c r="B62" s="1">
        <v>7</v>
      </c>
      <c r="C62" s="1" t="s">
        <v>1</v>
      </c>
      <c r="D62" s="1">
        <v>1</v>
      </c>
      <c r="E62" s="2">
        <v>1.5</v>
      </c>
      <c r="F62" s="2">
        <v>8.5</v>
      </c>
      <c r="G62" s="2">
        <v>10</v>
      </c>
      <c r="H62" s="2">
        <v>13.370000000000001</v>
      </c>
    </row>
    <row r="63" spans="1:8" x14ac:dyDescent="0.35">
      <c r="A63" s="1" t="s">
        <v>3</v>
      </c>
      <c r="B63" s="1">
        <v>7</v>
      </c>
      <c r="C63" s="1" t="s">
        <v>1</v>
      </c>
      <c r="D63" s="1" t="s">
        <v>2</v>
      </c>
      <c r="E63" s="2">
        <v>0.1</v>
      </c>
      <c r="F63" s="2">
        <v>10</v>
      </c>
      <c r="G63" s="2">
        <v>10.1</v>
      </c>
      <c r="H63" s="2">
        <v>14.870000000000001</v>
      </c>
    </row>
    <row r="64" spans="1:8" x14ac:dyDescent="0.35">
      <c r="A64" s="1" t="s">
        <v>3</v>
      </c>
      <c r="B64" s="1">
        <v>8</v>
      </c>
      <c r="C64" s="1" t="s">
        <v>1</v>
      </c>
      <c r="D64" s="1">
        <v>1</v>
      </c>
      <c r="E64" s="2">
        <v>1.5</v>
      </c>
      <c r="F64" s="2">
        <v>10.1</v>
      </c>
      <c r="G64" s="2">
        <v>11.6</v>
      </c>
      <c r="H64" s="2">
        <v>14.83</v>
      </c>
    </row>
    <row r="65" spans="1:8" x14ac:dyDescent="0.35">
      <c r="A65" s="1" t="s">
        <v>3</v>
      </c>
      <c r="B65" s="1">
        <v>8</v>
      </c>
      <c r="C65" s="1" t="s">
        <v>1</v>
      </c>
      <c r="D65" s="1" t="s">
        <v>2</v>
      </c>
      <c r="E65" s="2">
        <v>0.1</v>
      </c>
      <c r="F65" s="2">
        <v>11.6</v>
      </c>
      <c r="G65" s="2">
        <v>11.7</v>
      </c>
      <c r="H65" s="2">
        <v>16.329999999999998</v>
      </c>
    </row>
    <row r="66" spans="1:8" x14ac:dyDescent="0.35">
      <c r="A66" s="1" t="s">
        <v>3</v>
      </c>
      <c r="B66" s="1">
        <v>9</v>
      </c>
      <c r="C66" s="1" t="s">
        <v>1</v>
      </c>
      <c r="D66" s="1">
        <v>1</v>
      </c>
      <c r="E66" s="2">
        <v>1.5</v>
      </c>
      <c r="F66" s="2">
        <v>11.7</v>
      </c>
      <c r="G66" s="2">
        <v>13.2</v>
      </c>
      <c r="H66" s="2">
        <v>16.28</v>
      </c>
    </row>
    <row r="67" spans="1:8" x14ac:dyDescent="0.35">
      <c r="A67" s="1" t="s">
        <v>3</v>
      </c>
      <c r="B67" s="1">
        <v>9</v>
      </c>
      <c r="C67" s="1" t="s">
        <v>1</v>
      </c>
      <c r="D67" s="1" t="s">
        <v>2</v>
      </c>
      <c r="E67" s="2">
        <v>0.1</v>
      </c>
      <c r="F67" s="2">
        <v>13.2</v>
      </c>
      <c r="G67" s="2">
        <v>13.3</v>
      </c>
      <c r="H67" s="2">
        <v>17.78</v>
      </c>
    </row>
    <row r="68" spans="1:8" x14ac:dyDescent="0.35">
      <c r="A68" s="1" t="s">
        <v>3</v>
      </c>
      <c r="B68" s="1">
        <v>10</v>
      </c>
      <c r="C68" s="1" t="s">
        <v>1</v>
      </c>
      <c r="D68" s="1">
        <v>1</v>
      </c>
      <c r="E68" s="2">
        <v>1.5</v>
      </c>
      <c r="F68" s="2">
        <v>13.3</v>
      </c>
      <c r="G68" s="2">
        <v>14.8</v>
      </c>
      <c r="H68" s="2">
        <v>17.920000000000002</v>
      </c>
    </row>
    <row r="69" spans="1:8" x14ac:dyDescent="0.35">
      <c r="A69" s="1" t="s">
        <v>3</v>
      </c>
      <c r="B69" s="1">
        <v>10</v>
      </c>
      <c r="C69" s="1" t="s">
        <v>1</v>
      </c>
      <c r="D69" s="1" t="s">
        <v>2</v>
      </c>
      <c r="E69" s="2">
        <v>0.1</v>
      </c>
      <c r="F69" s="2">
        <v>14.8</v>
      </c>
      <c r="G69" s="2">
        <v>14.9</v>
      </c>
      <c r="H69" s="2">
        <v>19.420000000000002</v>
      </c>
    </row>
    <row r="70" spans="1:8" x14ac:dyDescent="0.35">
      <c r="A70" s="1" t="s">
        <v>3</v>
      </c>
      <c r="B70" s="1">
        <v>11</v>
      </c>
      <c r="C70" s="1" t="s">
        <v>1</v>
      </c>
      <c r="D70" s="1">
        <v>1</v>
      </c>
      <c r="E70" s="2">
        <v>1.5</v>
      </c>
      <c r="F70" s="2">
        <v>14.9</v>
      </c>
      <c r="G70" s="2">
        <v>16.399999999999999</v>
      </c>
      <c r="H70" s="2">
        <v>19.7</v>
      </c>
    </row>
    <row r="71" spans="1:8" x14ac:dyDescent="0.35">
      <c r="A71" s="1" t="s">
        <v>3</v>
      </c>
      <c r="B71" s="1">
        <v>11</v>
      </c>
      <c r="C71" s="1" t="s">
        <v>1</v>
      </c>
      <c r="D71" s="1" t="s">
        <v>2</v>
      </c>
      <c r="E71" s="2">
        <v>0.1</v>
      </c>
      <c r="F71" s="2">
        <v>16.399999999999999</v>
      </c>
      <c r="G71" s="2">
        <v>16.5</v>
      </c>
      <c r="H71" s="2">
        <v>21.2</v>
      </c>
    </row>
    <row r="72" spans="1:8" x14ac:dyDescent="0.35">
      <c r="A72" s="1" t="s">
        <v>3</v>
      </c>
      <c r="B72" s="1">
        <v>12</v>
      </c>
      <c r="C72" s="1" t="s">
        <v>1</v>
      </c>
      <c r="D72" s="1">
        <v>1</v>
      </c>
      <c r="E72" s="2">
        <v>1.5</v>
      </c>
      <c r="F72" s="2">
        <v>16.5</v>
      </c>
      <c r="G72" s="2">
        <v>18</v>
      </c>
      <c r="H72" s="2">
        <v>21.23</v>
      </c>
    </row>
    <row r="73" spans="1:8" x14ac:dyDescent="0.35">
      <c r="A73" s="1" t="s">
        <v>3</v>
      </c>
      <c r="B73" s="1">
        <v>12</v>
      </c>
      <c r="C73" s="1" t="s">
        <v>1</v>
      </c>
      <c r="D73" s="1" t="s">
        <v>2</v>
      </c>
      <c r="E73" s="2">
        <v>0.1</v>
      </c>
      <c r="F73" s="2">
        <v>18</v>
      </c>
      <c r="G73" s="2">
        <v>18.100000000000001</v>
      </c>
      <c r="H73" s="2">
        <v>22.73</v>
      </c>
    </row>
    <row r="74" spans="1:8" x14ac:dyDescent="0.35">
      <c r="A74" s="1" t="s">
        <v>3</v>
      </c>
      <c r="B74" s="1">
        <v>13</v>
      </c>
      <c r="C74" s="1" t="s">
        <v>1</v>
      </c>
      <c r="D74" s="1">
        <v>1</v>
      </c>
      <c r="E74" s="2">
        <v>1.5</v>
      </c>
      <c r="F74" s="2">
        <v>18.100000000000001</v>
      </c>
      <c r="G74" s="2">
        <v>19.600000000000001</v>
      </c>
      <c r="H74" s="2">
        <v>22.76</v>
      </c>
    </row>
    <row r="75" spans="1:8" x14ac:dyDescent="0.35">
      <c r="A75" s="1" t="s">
        <v>3</v>
      </c>
      <c r="B75" s="1">
        <v>13</v>
      </c>
      <c r="C75" s="1" t="s">
        <v>1</v>
      </c>
      <c r="D75" s="1" t="s">
        <v>2</v>
      </c>
      <c r="E75" s="2">
        <v>0.1</v>
      </c>
      <c r="F75" s="2">
        <v>19.600000000000001</v>
      </c>
      <c r="G75" s="2">
        <v>19.7</v>
      </c>
      <c r="H75" s="2">
        <v>24.26</v>
      </c>
    </row>
    <row r="76" spans="1:8" x14ac:dyDescent="0.35">
      <c r="A76" s="1" t="s">
        <v>3</v>
      </c>
      <c r="B76" s="1">
        <v>14</v>
      </c>
      <c r="C76" s="1" t="s">
        <v>1</v>
      </c>
      <c r="D76" s="1">
        <v>1</v>
      </c>
      <c r="E76" s="2">
        <v>1.5</v>
      </c>
      <c r="F76" s="2">
        <v>19.7</v>
      </c>
      <c r="G76" s="2">
        <v>21.2</v>
      </c>
      <c r="H76" s="2">
        <v>24.31</v>
      </c>
    </row>
    <row r="77" spans="1:8" x14ac:dyDescent="0.35">
      <c r="A77" s="1" t="s">
        <v>3</v>
      </c>
      <c r="B77" s="1">
        <v>14</v>
      </c>
      <c r="C77" s="1" t="s">
        <v>1</v>
      </c>
      <c r="D77" s="1" t="s">
        <v>2</v>
      </c>
      <c r="E77" s="2">
        <v>0.1</v>
      </c>
      <c r="F77" s="2">
        <v>21.2</v>
      </c>
      <c r="G77" s="2">
        <v>21.3</v>
      </c>
      <c r="H77" s="2">
        <v>25.81</v>
      </c>
    </row>
    <row r="78" spans="1:8" x14ac:dyDescent="0.35">
      <c r="A78" s="1" t="s">
        <v>3</v>
      </c>
      <c r="B78" s="1">
        <v>15</v>
      </c>
      <c r="C78" s="1" t="s">
        <v>1</v>
      </c>
      <c r="D78" s="1">
        <v>1</v>
      </c>
      <c r="E78" s="2">
        <v>1.5</v>
      </c>
      <c r="F78" s="2">
        <v>21.3</v>
      </c>
      <c r="G78" s="2">
        <v>22.8</v>
      </c>
      <c r="H78" s="2">
        <v>25.8</v>
      </c>
    </row>
    <row r="79" spans="1:8" x14ac:dyDescent="0.35">
      <c r="A79" s="1" t="s">
        <v>3</v>
      </c>
      <c r="B79" s="1">
        <v>15</v>
      </c>
      <c r="C79" s="1" t="s">
        <v>1</v>
      </c>
      <c r="D79" s="1" t="s">
        <v>2</v>
      </c>
      <c r="E79" s="2">
        <v>0.1</v>
      </c>
      <c r="F79" s="2">
        <v>22.8</v>
      </c>
      <c r="G79" s="2">
        <v>22.9</v>
      </c>
      <c r="H79" s="2">
        <v>27.3</v>
      </c>
    </row>
    <row r="80" spans="1:8" x14ac:dyDescent="0.35">
      <c r="A80" s="1" t="s">
        <v>3</v>
      </c>
      <c r="B80" s="1">
        <v>16</v>
      </c>
      <c r="C80" s="1" t="s">
        <v>1</v>
      </c>
      <c r="D80" s="1">
        <v>1</v>
      </c>
      <c r="E80" s="2">
        <v>1.5</v>
      </c>
      <c r="F80" s="2">
        <v>22.9</v>
      </c>
      <c r="G80" s="2">
        <v>24.4</v>
      </c>
      <c r="H80" s="2">
        <v>27.36</v>
      </c>
    </row>
    <row r="81" spans="1:8" x14ac:dyDescent="0.35">
      <c r="A81" s="1" t="s">
        <v>3</v>
      </c>
      <c r="B81" s="1">
        <v>16</v>
      </c>
      <c r="C81" s="1" t="s">
        <v>1</v>
      </c>
      <c r="D81" s="1" t="s">
        <v>2</v>
      </c>
      <c r="E81" s="2">
        <v>0.1</v>
      </c>
      <c r="F81" s="2">
        <v>24.4</v>
      </c>
      <c r="G81" s="2">
        <v>24.5</v>
      </c>
      <c r="H81" s="2">
        <v>28.86</v>
      </c>
    </row>
    <row r="82" spans="1:8" x14ac:dyDescent="0.35">
      <c r="A82" s="1" t="s">
        <v>3</v>
      </c>
      <c r="B82" s="1">
        <v>17</v>
      </c>
      <c r="C82" s="1" t="s">
        <v>1</v>
      </c>
      <c r="D82" s="1">
        <v>1</v>
      </c>
      <c r="E82" s="2">
        <v>1.5</v>
      </c>
      <c r="F82" s="2">
        <v>24.5</v>
      </c>
      <c r="G82" s="2">
        <v>26</v>
      </c>
      <c r="H82" s="2">
        <v>29.43</v>
      </c>
    </row>
    <row r="83" spans="1:8" x14ac:dyDescent="0.35">
      <c r="A83" s="1" t="s">
        <v>3</v>
      </c>
      <c r="B83" s="1">
        <v>17</v>
      </c>
      <c r="C83" s="1" t="s">
        <v>1</v>
      </c>
      <c r="D83" s="1" t="s">
        <v>2</v>
      </c>
      <c r="E83" s="2">
        <v>0.1</v>
      </c>
      <c r="F83" s="2">
        <v>26</v>
      </c>
      <c r="G83" s="2">
        <v>26.1</v>
      </c>
      <c r="H83" s="2">
        <v>30.93</v>
      </c>
    </row>
    <row r="84" spans="1:8" x14ac:dyDescent="0.35">
      <c r="A84" s="1" t="s">
        <v>3</v>
      </c>
      <c r="B84" s="1">
        <v>18</v>
      </c>
      <c r="C84" s="1" t="s">
        <v>1</v>
      </c>
      <c r="D84" s="1">
        <v>1</v>
      </c>
      <c r="E84" s="2">
        <v>1.5</v>
      </c>
      <c r="F84" s="2">
        <v>26.1</v>
      </c>
      <c r="G84" s="2">
        <v>27.6</v>
      </c>
      <c r="H84" s="2">
        <v>31.01</v>
      </c>
    </row>
    <row r="85" spans="1:8" x14ac:dyDescent="0.35">
      <c r="A85" s="1" t="s">
        <v>3</v>
      </c>
      <c r="B85" s="1">
        <v>18</v>
      </c>
      <c r="C85" s="1" t="s">
        <v>1</v>
      </c>
      <c r="D85" s="1" t="s">
        <v>2</v>
      </c>
      <c r="E85" s="2">
        <v>0.1</v>
      </c>
      <c r="F85" s="2">
        <v>27.6</v>
      </c>
      <c r="G85" s="2">
        <v>27.7</v>
      </c>
      <c r="H85" s="2">
        <v>32.510000000000005</v>
      </c>
    </row>
    <row r="86" spans="1:8" x14ac:dyDescent="0.35">
      <c r="A86" s="1" t="s">
        <v>3</v>
      </c>
      <c r="B86" s="1">
        <v>19</v>
      </c>
      <c r="C86" s="1" t="s">
        <v>1</v>
      </c>
      <c r="D86" s="1">
        <v>1</v>
      </c>
      <c r="E86" s="2">
        <v>1.5</v>
      </c>
      <c r="F86" s="2">
        <v>27.7</v>
      </c>
      <c r="G86" s="2">
        <v>29.2</v>
      </c>
      <c r="H86" s="2">
        <v>32.519999999999996</v>
      </c>
    </row>
    <row r="87" spans="1:8" x14ac:dyDescent="0.35">
      <c r="A87" s="1" t="s">
        <v>3</v>
      </c>
      <c r="B87" s="1">
        <v>19</v>
      </c>
      <c r="C87" s="1" t="s">
        <v>1</v>
      </c>
      <c r="D87" s="1" t="s">
        <v>2</v>
      </c>
      <c r="E87" s="2">
        <v>0.1</v>
      </c>
      <c r="F87" s="2">
        <v>29.2</v>
      </c>
      <c r="G87" s="2">
        <v>29.3</v>
      </c>
      <c r="H87" s="2">
        <v>34.019999999999996</v>
      </c>
    </row>
    <row r="88" spans="1:8" x14ac:dyDescent="0.35">
      <c r="A88" s="1" t="s">
        <v>3</v>
      </c>
      <c r="B88" s="1">
        <v>20</v>
      </c>
      <c r="C88" s="1" t="s">
        <v>1</v>
      </c>
      <c r="D88" s="1">
        <v>1</v>
      </c>
      <c r="E88" s="2">
        <v>1.5</v>
      </c>
      <c r="F88" s="2">
        <v>29.3</v>
      </c>
      <c r="G88" s="2">
        <v>30.8</v>
      </c>
      <c r="H88" s="2">
        <v>34.120000000000005</v>
      </c>
    </row>
    <row r="89" spans="1:8" x14ac:dyDescent="0.35">
      <c r="A89" s="1" t="s">
        <v>3</v>
      </c>
      <c r="B89" s="1">
        <v>20</v>
      </c>
      <c r="C89" s="1" t="s">
        <v>1</v>
      </c>
      <c r="D89" s="1" t="s">
        <v>2</v>
      </c>
      <c r="E89" s="2">
        <v>0.1</v>
      </c>
      <c r="F89" s="2">
        <v>30.8</v>
      </c>
      <c r="G89" s="2">
        <v>30.9</v>
      </c>
      <c r="H89" s="2">
        <v>35.620000000000005</v>
      </c>
    </row>
    <row r="90" spans="1:8" x14ac:dyDescent="0.35">
      <c r="A90" s="1" t="s">
        <v>3</v>
      </c>
      <c r="B90" s="1">
        <v>21</v>
      </c>
      <c r="C90" s="1" t="s">
        <v>1</v>
      </c>
      <c r="D90" s="1">
        <v>1</v>
      </c>
      <c r="E90" s="2">
        <v>1.5</v>
      </c>
      <c r="F90" s="2">
        <v>30.9</v>
      </c>
      <c r="G90" s="2">
        <v>32.4</v>
      </c>
      <c r="H90" s="2">
        <v>35.67</v>
      </c>
    </row>
    <row r="91" spans="1:8" x14ac:dyDescent="0.35">
      <c r="A91" s="1" t="s">
        <v>3</v>
      </c>
      <c r="B91" s="1">
        <v>21</v>
      </c>
      <c r="C91" s="1" t="s">
        <v>1</v>
      </c>
      <c r="D91" s="1" t="s">
        <v>2</v>
      </c>
      <c r="E91" s="2">
        <v>0.1</v>
      </c>
      <c r="F91" s="2">
        <v>32.4</v>
      </c>
      <c r="G91" s="2">
        <v>32.5</v>
      </c>
      <c r="H91" s="2">
        <v>37.17</v>
      </c>
    </row>
    <row r="92" spans="1:8" x14ac:dyDescent="0.35">
      <c r="A92" s="1" t="s">
        <v>3</v>
      </c>
      <c r="B92" s="1">
        <v>22</v>
      </c>
      <c r="C92" s="1" t="s">
        <v>1</v>
      </c>
      <c r="D92" s="1">
        <v>1</v>
      </c>
      <c r="E92" s="2">
        <v>1.5</v>
      </c>
      <c r="F92" s="2">
        <v>32.5</v>
      </c>
      <c r="G92" s="2">
        <v>34</v>
      </c>
      <c r="H92" s="2">
        <v>37.36</v>
      </c>
    </row>
    <row r="93" spans="1:8" x14ac:dyDescent="0.35">
      <c r="A93" s="1" t="s">
        <v>3</v>
      </c>
      <c r="B93" s="1">
        <v>22</v>
      </c>
      <c r="C93" s="1" t="s">
        <v>1</v>
      </c>
      <c r="D93" s="1" t="s">
        <v>2</v>
      </c>
      <c r="E93" s="2">
        <v>0.1</v>
      </c>
      <c r="F93" s="2">
        <v>34</v>
      </c>
      <c r="G93" s="2">
        <v>34.1</v>
      </c>
      <c r="H93" s="2">
        <v>38.86</v>
      </c>
    </row>
    <row r="94" spans="1:8" x14ac:dyDescent="0.35">
      <c r="A94" s="1" t="s">
        <v>3</v>
      </c>
      <c r="B94" s="1">
        <v>23</v>
      </c>
      <c r="C94" s="1" t="s">
        <v>1</v>
      </c>
      <c r="D94" s="1">
        <v>1</v>
      </c>
      <c r="E94" s="2">
        <v>1.5</v>
      </c>
      <c r="F94" s="2">
        <v>34.1</v>
      </c>
      <c r="G94" s="2">
        <v>35.6</v>
      </c>
      <c r="H94" s="2">
        <v>38.910000000000004</v>
      </c>
    </row>
    <row r="95" spans="1:8" x14ac:dyDescent="0.35">
      <c r="A95" s="1" t="s">
        <v>3</v>
      </c>
      <c r="B95" s="1">
        <v>23</v>
      </c>
      <c r="C95" s="1" t="s">
        <v>1</v>
      </c>
      <c r="D95" s="1" t="s">
        <v>2</v>
      </c>
      <c r="E95" s="2">
        <v>0.1</v>
      </c>
      <c r="F95" s="2">
        <v>35.6</v>
      </c>
      <c r="G95" s="2">
        <v>35.700000000000003</v>
      </c>
      <c r="H95" s="2">
        <v>40.410000000000004</v>
      </c>
    </row>
    <row r="96" spans="1:8" x14ac:dyDescent="0.35">
      <c r="A96" s="1"/>
      <c r="B96" s="1"/>
      <c r="C96" s="1"/>
      <c r="D96" s="1"/>
      <c r="E96" s="2"/>
      <c r="F96" s="2"/>
      <c r="G96" s="2"/>
      <c r="H96" s="2"/>
    </row>
    <row r="97" spans="1:8" x14ac:dyDescent="0.35">
      <c r="A97" s="1" t="s">
        <v>4</v>
      </c>
      <c r="B97" s="1">
        <v>1</v>
      </c>
      <c r="C97" s="1" t="s">
        <v>1</v>
      </c>
      <c r="D97" s="1">
        <v>1</v>
      </c>
      <c r="E97" s="2">
        <v>0.67</v>
      </c>
      <c r="F97" s="2">
        <v>0</v>
      </c>
      <c r="G97" s="2">
        <v>0.67</v>
      </c>
      <c r="H97" s="2">
        <v>13.35</v>
      </c>
    </row>
    <row r="98" spans="1:8" x14ac:dyDescent="0.35">
      <c r="A98" s="1" t="s">
        <v>4</v>
      </c>
      <c r="B98" s="1">
        <v>2</v>
      </c>
      <c r="C98" s="1" t="s">
        <v>1</v>
      </c>
      <c r="D98" s="1">
        <v>1</v>
      </c>
      <c r="E98" s="2">
        <v>1.43</v>
      </c>
      <c r="F98" s="2">
        <v>0.6</v>
      </c>
      <c r="G98" s="2">
        <v>2.0299999999999998</v>
      </c>
      <c r="H98" s="2">
        <v>13.85</v>
      </c>
    </row>
    <row r="99" spans="1:8" x14ac:dyDescent="0.35">
      <c r="A99" s="1" t="s">
        <v>4</v>
      </c>
      <c r="B99" s="1">
        <v>2</v>
      </c>
      <c r="C99" s="1" t="s">
        <v>1</v>
      </c>
      <c r="D99" s="1" t="s">
        <v>2</v>
      </c>
      <c r="E99" s="2">
        <v>0.1</v>
      </c>
      <c r="F99" s="2">
        <v>2</v>
      </c>
      <c r="G99" s="2">
        <v>2.1</v>
      </c>
      <c r="H99" s="2">
        <v>15.25</v>
      </c>
    </row>
    <row r="100" spans="1:8" x14ac:dyDescent="0.35">
      <c r="A100" s="1" t="s">
        <v>4</v>
      </c>
      <c r="B100" s="1">
        <v>3</v>
      </c>
      <c r="C100" s="1" t="s">
        <v>1</v>
      </c>
      <c r="D100" s="1">
        <v>1</v>
      </c>
      <c r="E100" s="2">
        <v>1.5</v>
      </c>
      <c r="F100" s="2">
        <v>2.1</v>
      </c>
      <c r="G100" s="2">
        <v>3.6</v>
      </c>
      <c r="H100" s="2">
        <v>15.299999999999999</v>
      </c>
    </row>
    <row r="101" spans="1:8" x14ac:dyDescent="0.35">
      <c r="A101" s="1" t="s">
        <v>4</v>
      </c>
      <c r="B101" s="1">
        <v>3</v>
      </c>
      <c r="C101" s="1" t="s">
        <v>1</v>
      </c>
      <c r="D101" s="1" t="s">
        <v>2</v>
      </c>
      <c r="E101" s="2">
        <v>0.1</v>
      </c>
      <c r="F101" s="2">
        <v>3.6</v>
      </c>
      <c r="G101" s="2">
        <v>3.7</v>
      </c>
      <c r="H101" s="2">
        <v>16.8</v>
      </c>
    </row>
    <row r="102" spans="1:8" x14ac:dyDescent="0.35">
      <c r="A102" s="1" t="s">
        <v>4</v>
      </c>
      <c r="B102" s="1">
        <v>4</v>
      </c>
      <c r="C102" s="1" t="s">
        <v>1</v>
      </c>
      <c r="D102" s="1">
        <v>1</v>
      </c>
      <c r="E102" s="2">
        <v>1.5</v>
      </c>
      <c r="F102" s="2">
        <v>3.7</v>
      </c>
      <c r="G102" s="2">
        <v>5.2</v>
      </c>
      <c r="H102" s="2">
        <v>16.82</v>
      </c>
    </row>
    <row r="103" spans="1:8" x14ac:dyDescent="0.35">
      <c r="A103" s="1" t="s">
        <v>4</v>
      </c>
      <c r="B103" s="1">
        <v>4</v>
      </c>
      <c r="C103" s="1" t="s">
        <v>1</v>
      </c>
      <c r="D103" s="1" t="s">
        <v>2</v>
      </c>
      <c r="E103" s="2">
        <v>0.1</v>
      </c>
      <c r="F103" s="2">
        <v>5.2</v>
      </c>
      <c r="G103" s="2">
        <v>5.3</v>
      </c>
      <c r="H103" s="2">
        <v>18.32</v>
      </c>
    </row>
    <row r="104" spans="1:8" x14ac:dyDescent="0.35">
      <c r="A104" s="1" t="s">
        <v>4</v>
      </c>
      <c r="B104" s="1">
        <v>5</v>
      </c>
      <c r="C104" s="1" t="s">
        <v>1</v>
      </c>
      <c r="D104" s="1">
        <v>1</v>
      </c>
      <c r="E104" s="2">
        <v>1.5</v>
      </c>
      <c r="F104" s="2">
        <v>5.3</v>
      </c>
      <c r="G104" s="2">
        <v>6.8</v>
      </c>
      <c r="H104" s="2">
        <v>18.41</v>
      </c>
    </row>
    <row r="105" spans="1:8" x14ac:dyDescent="0.35">
      <c r="A105" s="1" t="s">
        <v>4</v>
      </c>
      <c r="B105" s="1">
        <v>5</v>
      </c>
      <c r="C105" s="1" t="s">
        <v>1</v>
      </c>
      <c r="D105" s="1" t="s">
        <v>2</v>
      </c>
      <c r="E105" s="2">
        <v>0.1</v>
      </c>
      <c r="F105" s="2">
        <v>6.8</v>
      </c>
      <c r="G105" s="2">
        <v>6.8999999999999995</v>
      </c>
      <c r="H105" s="2">
        <v>19.91</v>
      </c>
    </row>
    <row r="106" spans="1:8" x14ac:dyDescent="0.35">
      <c r="A106" s="1" t="s">
        <v>4</v>
      </c>
      <c r="B106" s="1">
        <v>6</v>
      </c>
      <c r="C106" s="1" t="s">
        <v>1</v>
      </c>
      <c r="D106" s="1">
        <v>1</v>
      </c>
      <c r="E106" s="2">
        <v>1.5</v>
      </c>
      <c r="F106" s="2">
        <v>6.9</v>
      </c>
      <c r="G106" s="2">
        <v>8.4</v>
      </c>
      <c r="H106" s="2">
        <v>19.850000000000001</v>
      </c>
    </row>
    <row r="107" spans="1:8" x14ac:dyDescent="0.35">
      <c r="A107" s="1" t="s">
        <v>4</v>
      </c>
      <c r="B107" s="1">
        <v>6</v>
      </c>
      <c r="C107" s="1" t="s">
        <v>1</v>
      </c>
      <c r="D107" s="1" t="s">
        <v>2</v>
      </c>
      <c r="E107" s="2">
        <v>0.1</v>
      </c>
      <c r="F107" s="2">
        <v>8.4</v>
      </c>
      <c r="G107" s="2">
        <v>8.5</v>
      </c>
      <c r="H107" s="2">
        <v>21.35</v>
      </c>
    </row>
    <row r="108" spans="1:8" x14ac:dyDescent="0.35">
      <c r="A108" s="1" t="s">
        <v>4</v>
      </c>
      <c r="B108" s="1">
        <v>7</v>
      </c>
      <c r="C108" s="1" t="s">
        <v>1</v>
      </c>
      <c r="D108" s="1">
        <v>1</v>
      </c>
      <c r="E108" s="2">
        <v>1.5</v>
      </c>
      <c r="F108" s="2">
        <v>8.5</v>
      </c>
      <c r="G108" s="2">
        <v>10</v>
      </c>
      <c r="H108" s="2">
        <v>21.43</v>
      </c>
    </row>
    <row r="109" spans="1:8" x14ac:dyDescent="0.35">
      <c r="A109" s="1" t="s">
        <v>4</v>
      </c>
      <c r="B109" s="1">
        <v>7</v>
      </c>
      <c r="C109" s="1" t="s">
        <v>1</v>
      </c>
      <c r="D109" s="1" t="s">
        <v>2</v>
      </c>
      <c r="E109" s="2">
        <v>0.1</v>
      </c>
      <c r="F109" s="2">
        <v>10</v>
      </c>
      <c r="G109" s="2">
        <v>10.1</v>
      </c>
      <c r="H109" s="2">
        <v>22.93</v>
      </c>
    </row>
    <row r="110" spans="1:8" x14ac:dyDescent="0.35">
      <c r="A110" s="1" t="s">
        <v>4</v>
      </c>
      <c r="B110" s="1">
        <v>8</v>
      </c>
      <c r="C110" s="1" t="s">
        <v>1</v>
      </c>
      <c r="D110" s="1">
        <v>1</v>
      </c>
      <c r="E110" s="2">
        <v>1.5</v>
      </c>
      <c r="F110" s="2">
        <v>10.1</v>
      </c>
      <c r="G110" s="2">
        <v>11.6</v>
      </c>
      <c r="H110" s="2">
        <v>23.02</v>
      </c>
    </row>
    <row r="111" spans="1:8" x14ac:dyDescent="0.35">
      <c r="A111" s="1" t="s">
        <v>4</v>
      </c>
      <c r="B111" s="1">
        <v>8</v>
      </c>
      <c r="C111" s="1" t="s">
        <v>1</v>
      </c>
      <c r="D111" s="1" t="s">
        <v>2</v>
      </c>
      <c r="E111" s="2">
        <v>0.1</v>
      </c>
      <c r="F111" s="2">
        <v>11.6</v>
      </c>
      <c r="G111" s="2">
        <v>11.7</v>
      </c>
      <c r="H111" s="2">
        <v>24.52</v>
      </c>
    </row>
    <row r="112" spans="1:8" x14ac:dyDescent="0.35">
      <c r="A112" s="1" t="s">
        <v>4</v>
      </c>
      <c r="B112" s="1">
        <v>9</v>
      </c>
      <c r="C112" s="1" t="s">
        <v>1</v>
      </c>
      <c r="D112" s="1">
        <v>1</v>
      </c>
      <c r="E112" s="2">
        <v>1.5</v>
      </c>
      <c r="F112" s="2">
        <v>11.7</v>
      </c>
      <c r="G112" s="2">
        <v>13.2</v>
      </c>
      <c r="H112" s="2">
        <v>24.689999999999998</v>
      </c>
    </row>
    <row r="113" spans="1:8" x14ac:dyDescent="0.35">
      <c r="A113" s="1" t="s">
        <v>4</v>
      </c>
      <c r="B113" s="1">
        <v>9</v>
      </c>
      <c r="C113" s="1" t="s">
        <v>1</v>
      </c>
      <c r="D113" s="1" t="s">
        <v>2</v>
      </c>
      <c r="E113" s="2">
        <v>0.1</v>
      </c>
      <c r="F113" s="2">
        <v>13.2</v>
      </c>
      <c r="G113" s="2">
        <v>13.299999999999999</v>
      </c>
      <c r="H113" s="2">
        <v>26.189999999999998</v>
      </c>
    </row>
    <row r="114" spans="1:8" x14ac:dyDescent="0.35">
      <c r="A114" s="1" t="s">
        <v>4</v>
      </c>
      <c r="B114" s="1">
        <v>10</v>
      </c>
      <c r="C114" s="1" t="s">
        <v>1</v>
      </c>
      <c r="D114" s="1">
        <v>1</v>
      </c>
      <c r="E114" s="2">
        <v>1.5</v>
      </c>
      <c r="F114" s="2">
        <v>13.3</v>
      </c>
      <c r="G114" s="2">
        <v>14.8</v>
      </c>
      <c r="H114" s="2">
        <v>26.19</v>
      </c>
    </row>
    <row r="115" spans="1:8" x14ac:dyDescent="0.35">
      <c r="A115" s="1" t="s">
        <v>4</v>
      </c>
      <c r="B115" s="1">
        <v>10</v>
      </c>
      <c r="C115" s="1" t="s">
        <v>1</v>
      </c>
      <c r="D115" s="1" t="s">
        <v>2</v>
      </c>
      <c r="E115" s="2">
        <v>0.1</v>
      </c>
      <c r="F115" s="2">
        <v>14.8</v>
      </c>
      <c r="G115" s="2">
        <v>14.9</v>
      </c>
      <c r="H115" s="2">
        <v>27.69</v>
      </c>
    </row>
    <row r="116" spans="1:8" x14ac:dyDescent="0.35">
      <c r="A116" s="1" t="s">
        <v>4</v>
      </c>
      <c r="B116" s="1">
        <v>11</v>
      </c>
      <c r="C116" s="1" t="s">
        <v>1</v>
      </c>
      <c r="D116" s="1">
        <v>1</v>
      </c>
      <c r="E116" s="2">
        <v>1.5</v>
      </c>
      <c r="F116" s="2">
        <v>14.9</v>
      </c>
      <c r="G116" s="2">
        <v>16.399999999999999</v>
      </c>
      <c r="H116" s="2">
        <v>28.189999999999998</v>
      </c>
    </row>
    <row r="117" spans="1:8" x14ac:dyDescent="0.35">
      <c r="A117" s="1" t="s">
        <v>4</v>
      </c>
      <c r="B117" s="1">
        <v>11</v>
      </c>
      <c r="C117" s="1" t="s">
        <v>1</v>
      </c>
      <c r="D117" s="1" t="s">
        <v>2</v>
      </c>
      <c r="E117" s="2">
        <v>0.1</v>
      </c>
      <c r="F117" s="2">
        <v>16.399999999999999</v>
      </c>
      <c r="G117" s="2">
        <v>16.5</v>
      </c>
      <c r="H117" s="2">
        <v>29.689999999999998</v>
      </c>
    </row>
    <row r="118" spans="1:8" x14ac:dyDescent="0.35">
      <c r="A118" s="1" t="s">
        <v>4</v>
      </c>
      <c r="B118" s="1">
        <v>12</v>
      </c>
      <c r="C118" s="1" t="s">
        <v>1</v>
      </c>
      <c r="D118" s="1">
        <v>1</v>
      </c>
      <c r="E118" s="2">
        <v>1.5</v>
      </c>
      <c r="F118" s="2">
        <v>16.5</v>
      </c>
      <c r="G118" s="2">
        <v>18</v>
      </c>
      <c r="H118" s="2">
        <v>29.64</v>
      </c>
    </row>
    <row r="119" spans="1:8" x14ac:dyDescent="0.35">
      <c r="A119" s="1" t="s">
        <v>4</v>
      </c>
      <c r="B119" s="1">
        <v>12</v>
      </c>
      <c r="C119" s="1" t="s">
        <v>1</v>
      </c>
      <c r="D119" s="1" t="s">
        <v>2</v>
      </c>
      <c r="E119" s="2">
        <v>0.1</v>
      </c>
      <c r="F119" s="2">
        <v>18</v>
      </c>
      <c r="G119" s="2">
        <v>18.100000000000001</v>
      </c>
      <c r="H119" s="2">
        <v>31.14</v>
      </c>
    </row>
    <row r="120" spans="1:8" x14ac:dyDescent="0.35">
      <c r="A120" s="1" t="s">
        <v>4</v>
      </c>
      <c r="B120" s="1">
        <v>13</v>
      </c>
      <c r="C120" s="1" t="s">
        <v>1</v>
      </c>
      <c r="D120" s="1">
        <v>1</v>
      </c>
      <c r="E120" s="2">
        <v>1.5</v>
      </c>
      <c r="F120" s="2">
        <v>18.100000000000001</v>
      </c>
      <c r="G120" s="2">
        <v>19.600000000000001</v>
      </c>
      <c r="H120" s="2">
        <v>31.55</v>
      </c>
    </row>
    <row r="121" spans="1:8" x14ac:dyDescent="0.35">
      <c r="A121" s="1" t="s">
        <v>4</v>
      </c>
      <c r="B121" s="1">
        <v>13</v>
      </c>
      <c r="C121" s="1" t="s">
        <v>1</v>
      </c>
      <c r="D121" s="1" t="s">
        <v>2</v>
      </c>
      <c r="E121" s="2">
        <v>0.1</v>
      </c>
      <c r="F121" s="2">
        <v>19.600000000000001</v>
      </c>
      <c r="G121" s="2">
        <v>19.700000000000003</v>
      </c>
      <c r="H121" s="2">
        <v>33.049999999999997</v>
      </c>
    </row>
    <row r="122" spans="1:8" x14ac:dyDescent="0.35">
      <c r="A122" s="1" t="s">
        <v>4</v>
      </c>
      <c r="B122" s="1">
        <v>14</v>
      </c>
      <c r="C122" s="1" t="s">
        <v>1</v>
      </c>
      <c r="D122" s="1">
        <v>1</v>
      </c>
      <c r="E122" s="2">
        <v>1.5</v>
      </c>
      <c r="F122" s="2">
        <v>19.7</v>
      </c>
      <c r="G122" s="2">
        <v>21.2</v>
      </c>
      <c r="H122" s="2">
        <v>33.04</v>
      </c>
    </row>
    <row r="123" spans="1:8" x14ac:dyDescent="0.35">
      <c r="A123" s="1" t="s">
        <v>4</v>
      </c>
      <c r="B123" s="1">
        <v>14</v>
      </c>
      <c r="C123" s="1" t="s">
        <v>1</v>
      </c>
      <c r="D123" s="1" t="s">
        <v>2</v>
      </c>
      <c r="E123" s="2">
        <v>0.1</v>
      </c>
      <c r="F123" s="2">
        <v>21.2</v>
      </c>
      <c r="G123" s="2">
        <v>21.3</v>
      </c>
      <c r="H123" s="2">
        <v>34.54</v>
      </c>
    </row>
    <row r="124" spans="1:8" x14ac:dyDescent="0.35">
      <c r="A124" s="1" t="s">
        <v>4</v>
      </c>
      <c r="B124" s="1">
        <v>15</v>
      </c>
      <c r="C124" s="1" t="s">
        <v>1</v>
      </c>
      <c r="D124" s="1">
        <v>1</v>
      </c>
      <c r="E124" s="2">
        <v>1.5</v>
      </c>
      <c r="F124" s="2">
        <v>21.3</v>
      </c>
      <c r="G124" s="2">
        <v>22.8</v>
      </c>
      <c r="H124" s="2">
        <v>34.630000000000003</v>
      </c>
    </row>
    <row r="125" spans="1:8" x14ac:dyDescent="0.35">
      <c r="A125" s="1" t="s">
        <v>4</v>
      </c>
      <c r="B125" s="1">
        <v>15</v>
      </c>
      <c r="C125" s="1" t="s">
        <v>1</v>
      </c>
      <c r="D125" s="1" t="s">
        <v>2</v>
      </c>
      <c r="E125" s="2">
        <v>0.1</v>
      </c>
      <c r="F125" s="2">
        <v>22.8</v>
      </c>
      <c r="G125" s="2">
        <v>22.900000000000002</v>
      </c>
      <c r="H125" s="2">
        <v>36.130000000000003</v>
      </c>
    </row>
    <row r="126" spans="1:8" x14ac:dyDescent="0.35">
      <c r="A126" s="1" t="s">
        <v>4</v>
      </c>
      <c r="B126" s="1">
        <v>16</v>
      </c>
      <c r="C126" s="1" t="s">
        <v>1</v>
      </c>
      <c r="D126" s="1">
        <v>1</v>
      </c>
      <c r="E126" s="2">
        <v>1.4</v>
      </c>
      <c r="F126" s="2">
        <v>22.9</v>
      </c>
      <c r="G126" s="2">
        <v>24.299999999999997</v>
      </c>
      <c r="H126" s="2">
        <v>36.269999999999996</v>
      </c>
    </row>
    <row r="127" spans="1:8" x14ac:dyDescent="0.35">
      <c r="A127" s="1" t="s">
        <v>4</v>
      </c>
      <c r="B127" s="1">
        <v>16</v>
      </c>
      <c r="C127" s="1" t="s">
        <v>1</v>
      </c>
      <c r="D127" s="1" t="s">
        <v>2</v>
      </c>
      <c r="E127" s="2">
        <v>0.1</v>
      </c>
      <c r="F127" s="2">
        <v>24.3</v>
      </c>
      <c r="G127" s="2">
        <v>24.400000000000002</v>
      </c>
      <c r="H127" s="2">
        <v>37.67</v>
      </c>
    </row>
    <row r="128" spans="1:8" x14ac:dyDescent="0.35">
      <c r="A128" s="1" t="s">
        <v>4</v>
      </c>
      <c r="B128" s="1">
        <v>17</v>
      </c>
      <c r="C128" s="1" t="s">
        <v>1</v>
      </c>
      <c r="D128" s="1">
        <v>1</v>
      </c>
      <c r="E128" s="2">
        <v>1.5</v>
      </c>
      <c r="F128" s="2">
        <v>24.4</v>
      </c>
      <c r="G128" s="2">
        <v>25.9</v>
      </c>
      <c r="H128" s="2">
        <v>37.82</v>
      </c>
    </row>
    <row r="129" spans="1:8" x14ac:dyDescent="0.35">
      <c r="A129" s="1" t="s">
        <v>4</v>
      </c>
      <c r="B129" s="1">
        <v>17</v>
      </c>
      <c r="C129" s="1" t="s">
        <v>1</v>
      </c>
      <c r="D129" s="1" t="s">
        <v>2</v>
      </c>
      <c r="E129" s="2">
        <v>0.1</v>
      </c>
      <c r="F129" s="2">
        <v>25.9</v>
      </c>
      <c r="G129" s="2">
        <v>26</v>
      </c>
      <c r="H129" s="2">
        <v>39.32</v>
      </c>
    </row>
    <row r="130" spans="1:8" x14ac:dyDescent="0.35">
      <c r="A130" s="1" t="s">
        <v>4</v>
      </c>
      <c r="B130" s="1">
        <v>18</v>
      </c>
      <c r="C130" s="1" t="s">
        <v>1</v>
      </c>
      <c r="D130" s="1">
        <v>1</v>
      </c>
      <c r="E130" s="2">
        <v>1.5</v>
      </c>
      <c r="F130" s="2">
        <v>26</v>
      </c>
      <c r="G130" s="2">
        <v>27.5</v>
      </c>
      <c r="H130" s="2">
        <v>39.6</v>
      </c>
    </row>
    <row r="131" spans="1:8" x14ac:dyDescent="0.35">
      <c r="A131" s="1" t="s">
        <v>4</v>
      </c>
      <c r="B131" s="1">
        <v>18</v>
      </c>
      <c r="C131" s="1" t="s">
        <v>1</v>
      </c>
      <c r="D131" s="1" t="s">
        <v>2</v>
      </c>
      <c r="E131" s="2">
        <v>0.1</v>
      </c>
      <c r="F131" s="2">
        <v>27.5</v>
      </c>
      <c r="G131" s="2">
        <v>27.6</v>
      </c>
      <c r="H131" s="2">
        <v>41.1</v>
      </c>
    </row>
    <row r="132" spans="1:8" x14ac:dyDescent="0.35">
      <c r="A132" s="1" t="s">
        <v>4</v>
      </c>
      <c r="B132" s="1">
        <v>19</v>
      </c>
      <c r="C132" s="1" t="s">
        <v>1</v>
      </c>
      <c r="D132" s="1">
        <v>1</v>
      </c>
      <c r="E132" s="2">
        <v>1.5</v>
      </c>
      <c r="F132" s="2">
        <v>27.6</v>
      </c>
      <c r="G132" s="2">
        <v>29.1</v>
      </c>
      <c r="H132" s="2">
        <v>41.2</v>
      </c>
    </row>
    <row r="133" spans="1:8" x14ac:dyDescent="0.35">
      <c r="A133" s="1" t="s">
        <v>4</v>
      </c>
      <c r="B133" s="1">
        <v>19</v>
      </c>
      <c r="C133" s="1" t="s">
        <v>1</v>
      </c>
      <c r="D133" s="1" t="s">
        <v>2</v>
      </c>
      <c r="E133" s="2">
        <v>0.1</v>
      </c>
      <c r="F133" s="2">
        <v>29.1</v>
      </c>
      <c r="G133" s="2">
        <v>29.200000000000003</v>
      </c>
      <c r="H133" s="2">
        <v>42.7</v>
      </c>
    </row>
    <row r="134" spans="1:8" x14ac:dyDescent="0.35">
      <c r="A134" s="1" t="s">
        <v>4</v>
      </c>
      <c r="B134" s="1">
        <v>20</v>
      </c>
      <c r="C134" s="1" t="s">
        <v>1</v>
      </c>
      <c r="D134" s="1">
        <v>1</v>
      </c>
      <c r="E134" s="2">
        <v>1.5</v>
      </c>
      <c r="F134" s="2">
        <v>29.2</v>
      </c>
      <c r="G134" s="2">
        <v>30.7</v>
      </c>
      <c r="H134" s="2">
        <v>42.8</v>
      </c>
    </row>
    <row r="135" spans="1:8" x14ac:dyDescent="0.35">
      <c r="A135" s="1" t="s">
        <v>4</v>
      </c>
      <c r="B135" s="1">
        <v>20</v>
      </c>
      <c r="C135" s="1" t="s">
        <v>1</v>
      </c>
      <c r="D135" s="1" t="s">
        <v>2</v>
      </c>
      <c r="E135" s="2">
        <v>0.1</v>
      </c>
      <c r="F135" s="2">
        <v>30.7</v>
      </c>
      <c r="G135" s="2">
        <v>30.8</v>
      </c>
      <c r="H135" s="2">
        <v>44.3</v>
      </c>
    </row>
    <row r="136" spans="1:8" x14ac:dyDescent="0.35">
      <c r="A136" s="1" t="s">
        <v>4</v>
      </c>
      <c r="B136" s="1">
        <v>21</v>
      </c>
      <c r="C136" s="1" t="s">
        <v>1</v>
      </c>
      <c r="D136" s="1">
        <v>1</v>
      </c>
      <c r="E136" s="2">
        <v>1.5</v>
      </c>
      <c r="F136" s="2">
        <v>30.8</v>
      </c>
      <c r="G136" s="2">
        <v>32.299999999999997</v>
      </c>
      <c r="H136" s="2">
        <v>44.4</v>
      </c>
    </row>
    <row r="137" spans="1:8" x14ac:dyDescent="0.35">
      <c r="A137" s="1" t="s">
        <v>4</v>
      </c>
      <c r="B137" s="1">
        <v>21</v>
      </c>
      <c r="C137" s="1" t="s">
        <v>1</v>
      </c>
      <c r="D137" s="1" t="s">
        <v>2</v>
      </c>
      <c r="E137" s="2">
        <v>0.1</v>
      </c>
      <c r="F137" s="2">
        <v>32.299999999999997</v>
      </c>
      <c r="G137" s="2">
        <v>32.4</v>
      </c>
      <c r="H137" s="2">
        <v>45.9</v>
      </c>
    </row>
    <row r="138" spans="1:8" x14ac:dyDescent="0.35">
      <c r="A138" s="1" t="s">
        <v>4</v>
      </c>
      <c r="B138" s="1">
        <v>22</v>
      </c>
      <c r="C138" s="1" t="s">
        <v>1</v>
      </c>
      <c r="D138" s="1">
        <v>1</v>
      </c>
      <c r="E138" s="2">
        <v>1.5</v>
      </c>
      <c r="F138" s="2">
        <v>32.4</v>
      </c>
      <c r="G138" s="2">
        <v>33.9</v>
      </c>
      <c r="H138" s="2">
        <v>46</v>
      </c>
    </row>
    <row r="139" spans="1:8" x14ac:dyDescent="0.35">
      <c r="A139" s="1" t="s">
        <v>4</v>
      </c>
      <c r="B139" s="1">
        <v>22</v>
      </c>
      <c r="C139" s="1" t="s">
        <v>1</v>
      </c>
      <c r="D139" s="1" t="s">
        <v>2</v>
      </c>
      <c r="E139" s="2">
        <v>0.1</v>
      </c>
      <c r="F139" s="2">
        <v>33.9</v>
      </c>
      <c r="G139" s="2">
        <v>34</v>
      </c>
      <c r="H139" s="2">
        <v>47.5</v>
      </c>
    </row>
    <row r="140" spans="1:8" x14ac:dyDescent="0.35">
      <c r="A140" s="1" t="s">
        <v>4</v>
      </c>
      <c r="B140" s="1">
        <v>23</v>
      </c>
      <c r="C140" s="1" t="s">
        <v>1</v>
      </c>
      <c r="D140" s="1">
        <v>1</v>
      </c>
      <c r="E140" s="2">
        <v>1.5</v>
      </c>
      <c r="F140" s="2">
        <v>34</v>
      </c>
      <c r="G140" s="2">
        <v>35.5</v>
      </c>
      <c r="H140" s="2">
        <v>47.6</v>
      </c>
    </row>
    <row r="141" spans="1:8" x14ac:dyDescent="0.35">
      <c r="A141" s="1" t="s">
        <v>4</v>
      </c>
      <c r="B141" s="1">
        <v>23</v>
      </c>
      <c r="C141" s="1" t="s">
        <v>1</v>
      </c>
      <c r="D141" s="1" t="s">
        <v>2</v>
      </c>
      <c r="E141" s="2">
        <v>0.1</v>
      </c>
      <c r="F141" s="2">
        <v>35.5</v>
      </c>
      <c r="G141" s="2">
        <v>35.6</v>
      </c>
      <c r="H141" s="2">
        <v>49.1</v>
      </c>
    </row>
    <row r="142" spans="1:8" x14ac:dyDescent="0.35">
      <c r="A142" s="1"/>
      <c r="B142" s="1"/>
      <c r="C142" s="1"/>
      <c r="D142" s="1"/>
      <c r="E142" s="2"/>
      <c r="F142" s="2"/>
      <c r="G142" s="2"/>
      <c r="H142" s="2"/>
    </row>
    <row r="143" spans="1:8" x14ac:dyDescent="0.35">
      <c r="A143" s="1" t="s">
        <v>5</v>
      </c>
      <c r="B143" s="1">
        <v>1</v>
      </c>
      <c r="C143" s="1" t="s">
        <v>1</v>
      </c>
      <c r="D143" s="1">
        <v>1</v>
      </c>
      <c r="E143" s="2">
        <v>1</v>
      </c>
      <c r="F143" s="2">
        <v>4</v>
      </c>
      <c r="G143" s="2">
        <v>5</v>
      </c>
      <c r="H143" s="2">
        <v>18.880000000000003</v>
      </c>
    </row>
    <row r="144" spans="1:8" x14ac:dyDescent="0.35">
      <c r="A144" s="1" t="s">
        <v>5</v>
      </c>
      <c r="B144" s="1">
        <v>2</v>
      </c>
      <c r="C144" s="1" t="s">
        <v>1</v>
      </c>
      <c r="D144" s="1">
        <v>1</v>
      </c>
      <c r="E144" s="2">
        <v>1.32</v>
      </c>
      <c r="F144" s="2">
        <v>5</v>
      </c>
      <c r="G144" s="2">
        <v>6.32</v>
      </c>
      <c r="H144" s="2">
        <v>19.880000000000003</v>
      </c>
    </row>
    <row r="145" spans="1:8" x14ac:dyDescent="0.35">
      <c r="A145" s="1" t="s">
        <v>5</v>
      </c>
      <c r="B145" s="1">
        <v>3</v>
      </c>
      <c r="C145" s="1" t="s">
        <v>1</v>
      </c>
      <c r="D145" s="1">
        <v>1</v>
      </c>
      <c r="E145" s="2">
        <v>1.57</v>
      </c>
      <c r="F145" s="2">
        <v>6.32</v>
      </c>
      <c r="G145" s="2">
        <v>7.8900000000000006</v>
      </c>
      <c r="H145" s="2">
        <v>21.4</v>
      </c>
    </row>
    <row r="146" spans="1:8" x14ac:dyDescent="0.35">
      <c r="A146" s="1" t="s">
        <v>5</v>
      </c>
      <c r="B146" s="1">
        <v>4</v>
      </c>
      <c r="C146" s="1" t="s">
        <v>1</v>
      </c>
      <c r="D146" s="1">
        <v>1</v>
      </c>
      <c r="E146" s="2">
        <v>1.53</v>
      </c>
      <c r="F146" s="2">
        <v>7.8900000000000006</v>
      </c>
      <c r="G146" s="2">
        <v>9.42</v>
      </c>
      <c r="H146" s="2">
        <v>23.07</v>
      </c>
    </row>
    <row r="147" spans="1:8" x14ac:dyDescent="0.35">
      <c r="A147" s="1" t="s">
        <v>5</v>
      </c>
      <c r="B147" s="1">
        <v>5</v>
      </c>
      <c r="C147" s="1" t="s">
        <v>1</v>
      </c>
      <c r="D147" s="1">
        <v>1</v>
      </c>
      <c r="E147" s="2">
        <v>1.53</v>
      </c>
      <c r="F147" s="2">
        <v>9.42</v>
      </c>
      <c r="G147" s="2">
        <v>10.95</v>
      </c>
      <c r="H147" s="2">
        <v>24.6</v>
      </c>
    </row>
    <row r="148" spans="1:8" x14ac:dyDescent="0.35">
      <c r="A148" s="1" t="s">
        <v>5</v>
      </c>
      <c r="B148" s="1">
        <v>5</v>
      </c>
      <c r="C148" s="1" t="s">
        <v>1</v>
      </c>
      <c r="D148" s="1" t="s">
        <v>2</v>
      </c>
      <c r="E148" s="2">
        <v>0.1</v>
      </c>
      <c r="F148" s="2">
        <v>10.95</v>
      </c>
      <c r="G148" s="2">
        <v>11.049999999999999</v>
      </c>
      <c r="H148" s="2">
        <v>26.13</v>
      </c>
    </row>
    <row r="149" spans="1:8" x14ac:dyDescent="0.35">
      <c r="A149" s="1" t="s">
        <v>5</v>
      </c>
      <c r="B149" s="1">
        <v>6</v>
      </c>
      <c r="C149" s="1" t="s">
        <v>1</v>
      </c>
      <c r="D149" s="1">
        <v>1</v>
      </c>
      <c r="E149" s="2">
        <v>1.54</v>
      </c>
      <c r="F149" s="2">
        <v>11.049999999999999</v>
      </c>
      <c r="G149" s="2">
        <v>12.59</v>
      </c>
      <c r="H149" s="2">
        <v>26.229999999999997</v>
      </c>
    </row>
    <row r="150" spans="1:8" x14ac:dyDescent="0.35">
      <c r="A150" s="1" t="s">
        <v>5</v>
      </c>
      <c r="B150" s="1">
        <v>6</v>
      </c>
      <c r="C150" s="1" t="s">
        <v>1</v>
      </c>
      <c r="D150" s="1" t="s">
        <v>2</v>
      </c>
      <c r="E150" s="2">
        <v>0.1</v>
      </c>
      <c r="F150" s="2">
        <v>12.59</v>
      </c>
      <c r="G150" s="2">
        <v>12.69</v>
      </c>
      <c r="H150" s="2">
        <v>27.77</v>
      </c>
    </row>
    <row r="151" spans="1:8" x14ac:dyDescent="0.35">
      <c r="A151" s="1" t="s">
        <v>5</v>
      </c>
      <c r="B151" s="1">
        <v>7</v>
      </c>
      <c r="C151" s="1" t="s">
        <v>1</v>
      </c>
      <c r="D151" s="1">
        <v>1</v>
      </c>
      <c r="E151" s="2">
        <v>1.53</v>
      </c>
      <c r="F151" s="2">
        <v>12.69</v>
      </c>
      <c r="G151" s="2">
        <v>14.219999999999999</v>
      </c>
      <c r="H151" s="2">
        <v>27.869999999999997</v>
      </c>
    </row>
    <row r="152" spans="1:8" x14ac:dyDescent="0.35">
      <c r="A152" s="1" t="s">
        <v>5</v>
      </c>
      <c r="B152" s="1">
        <v>7</v>
      </c>
      <c r="C152" s="1" t="s">
        <v>1</v>
      </c>
      <c r="D152" s="1" t="s">
        <v>2</v>
      </c>
      <c r="E152" s="2">
        <v>0.1</v>
      </c>
      <c r="F152" s="2">
        <v>14.219999999999999</v>
      </c>
      <c r="G152" s="2">
        <v>14.319999999999999</v>
      </c>
      <c r="H152" s="2">
        <v>29.4</v>
      </c>
    </row>
    <row r="153" spans="1:8" x14ac:dyDescent="0.35">
      <c r="A153" s="1" t="s">
        <v>5</v>
      </c>
      <c r="B153" s="1">
        <v>8</v>
      </c>
      <c r="C153" s="1" t="s">
        <v>1</v>
      </c>
      <c r="D153" s="1">
        <v>1</v>
      </c>
      <c r="E153" s="2">
        <v>1.53</v>
      </c>
      <c r="F153" s="2">
        <v>14.319999999999999</v>
      </c>
      <c r="G153" s="2">
        <v>15.849999999999998</v>
      </c>
      <c r="H153" s="2">
        <v>57.6</v>
      </c>
    </row>
    <row r="154" spans="1:8" x14ac:dyDescent="0.35">
      <c r="A154" s="1" t="s">
        <v>5</v>
      </c>
      <c r="B154" s="1">
        <v>8</v>
      </c>
      <c r="C154" s="1" t="s">
        <v>1</v>
      </c>
      <c r="D154" s="1" t="s">
        <v>2</v>
      </c>
      <c r="E154" s="2">
        <v>0.1</v>
      </c>
      <c r="F154" s="2">
        <v>15.849999999999998</v>
      </c>
      <c r="G154" s="2">
        <v>15.949999999999998</v>
      </c>
      <c r="H154" s="2">
        <v>59.129999999999995</v>
      </c>
    </row>
    <row r="155" spans="1:8" x14ac:dyDescent="0.35">
      <c r="A155" s="1" t="s">
        <v>5</v>
      </c>
      <c r="B155" s="1">
        <v>9</v>
      </c>
      <c r="C155" s="1" t="s">
        <v>1</v>
      </c>
      <c r="D155" s="1">
        <v>1</v>
      </c>
      <c r="E155" s="2">
        <v>1.53</v>
      </c>
      <c r="F155" s="2">
        <v>15.949999999999998</v>
      </c>
      <c r="G155" s="2">
        <v>17.479999999999997</v>
      </c>
      <c r="H155" s="2">
        <v>59.169999999999995</v>
      </c>
    </row>
    <row r="156" spans="1:8" x14ac:dyDescent="0.35">
      <c r="A156" s="1" t="s">
        <v>5</v>
      </c>
      <c r="B156" s="1">
        <v>9</v>
      </c>
      <c r="C156" s="1" t="s">
        <v>1</v>
      </c>
      <c r="D156" s="1" t="s">
        <v>2</v>
      </c>
      <c r="E156" s="2">
        <v>0.1</v>
      </c>
      <c r="F156" s="2">
        <v>17.479999999999997</v>
      </c>
      <c r="G156" s="2">
        <v>17.579999999999998</v>
      </c>
      <c r="H156" s="2">
        <v>60.699999999999996</v>
      </c>
    </row>
    <row r="157" spans="1:8" x14ac:dyDescent="0.35">
      <c r="A157" s="1" t="s">
        <v>5</v>
      </c>
      <c r="B157" s="1">
        <v>10</v>
      </c>
      <c r="C157" s="1" t="s">
        <v>1</v>
      </c>
      <c r="D157" s="1">
        <v>1</v>
      </c>
      <c r="E157" s="2">
        <v>1.53</v>
      </c>
      <c r="F157" s="2">
        <v>17.579999999999998</v>
      </c>
      <c r="G157" s="2">
        <v>19.11</v>
      </c>
      <c r="H157" s="2">
        <v>60.739999999999995</v>
      </c>
    </row>
    <row r="158" spans="1:8" x14ac:dyDescent="0.35">
      <c r="A158" s="1" t="s">
        <v>5</v>
      </c>
      <c r="B158" s="1">
        <v>10</v>
      </c>
      <c r="C158" s="1" t="s">
        <v>1</v>
      </c>
      <c r="D158" s="1" t="s">
        <v>2</v>
      </c>
      <c r="E158" s="2">
        <v>0.1</v>
      </c>
      <c r="F158" s="2">
        <v>19.11</v>
      </c>
      <c r="G158" s="2">
        <v>19.21</v>
      </c>
      <c r="H158" s="2">
        <v>62.269999999999996</v>
      </c>
    </row>
    <row r="159" spans="1:8" x14ac:dyDescent="0.35">
      <c r="A159" s="1" t="s">
        <v>5</v>
      </c>
      <c r="B159" s="1">
        <v>11</v>
      </c>
      <c r="C159" s="1" t="s">
        <v>1</v>
      </c>
      <c r="D159" s="1">
        <v>1</v>
      </c>
      <c r="E159" s="2">
        <v>1.53</v>
      </c>
      <c r="F159" s="2">
        <v>19.21</v>
      </c>
      <c r="G159" s="2">
        <v>20.740000000000002</v>
      </c>
      <c r="H159" s="2">
        <v>62.37</v>
      </c>
    </row>
    <row r="160" spans="1:8" x14ac:dyDescent="0.35">
      <c r="A160" s="1" t="s">
        <v>5</v>
      </c>
      <c r="B160" s="1">
        <v>11</v>
      </c>
      <c r="C160" s="1" t="s">
        <v>1</v>
      </c>
      <c r="D160" s="1" t="s">
        <v>2</v>
      </c>
      <c r="E160" s="2">
        <v>0.1</v>
      </c>
      <c r="F160" s="2">
        <v>20.740000000000002</v>
      </c>
      <c r="G160" s="2">
        <v>20.840000000000003</v>
      </c>
      <c r="H160" s="2">
        <v>63.9</v>
      </c>
    </row>
    <row r="161" spans="1:8" x14ac:dyDescent="0.35">
      <c r="A161" s="1" t="s">
        <v>5</v>
      </c>
      <c r="B161" s="1">
        <v>12</v>
      </c>
      <c r="C161" s="1" t="s">
        <v>1</v>
      </c>
      <c r="D161" s="1">
        <v>1</v>
      </c>
      <c r="E161" s="2">
        <v>1.53</v>
      </c>
      <c r="F161" s="2">
        <v>20.840000000000003</v>
      </c>
      <c r="G161" s="2">
        <v>22.370000000000005</v>
      </c>
      <c r="H161" s="2">
        <v>63.96</v>
      </c>
    </row>
    <row r="162" spans="1:8" x14ac:dyDescent="0.35">
      <c r="A162" s="1" t="s">
        <v>5</v>
      </c>
      <c r="B162" s="1">
        <v>12</v>
      </c>
      <c r="C162" s="1" t="s">
        <v>1</v>
      </c>
      <c r="D162" s="1" t="s">
        <v>2</v>
      </c>
      <c r="E162" s="2">
        <v>0.1</v>
      </c>
      <c r="F162" s="2">
        <v>22.370000000000005</v>
      </c>
      <c r="G162" s="2">
        <v>22.470000000000006</v>
      </c>
      <c r="H162" s="2">
        <v>65.490000000000009</v>
      </c>
    </row>
    <row r="163" spans="1:8" x14ac:dyDescent="0.35">
      <c r="A163" s="1" t="s">
        <v>5</v>
      </c>
      <c r="B163" s="1">
        <v>13</v>
      </c>
      <c r="C163" s="1" t="s">
        <v>1</v>
      </c>
      <c r="D163" s="1">
        <v>1</v>
      </c>
      <c r="E163" s="2">
        <v>1.53</v>
      </c>
      <c r="F163" s="2">
        <v>22.470000000000006</v>
      </c>
      <c r="G163" s="2">
        <v>24.000000000000007</v>
      </c>
      <c r="H163" s="2">
        <v>66.09</v>
      </c>
    </row>
    <row r="164" spans="1:8" x14ac:dyDescent="0.35">
      <c r="A164" s="1" t="s">
        <v>5</v>
      </c>
      <c r="B164" s="1">
        <v>13</v>
      </c>
      <c r="C164" s="1" t="s">
        <v>1</v>
      </c>
      <c r="D164" s="1" t="s">
        <v>2</v>
      </c>
      <c r="E164" s="2">
        <v>0.1</v>
      </c>
      <c r="F164" s="2">
        <v>24.000000000000007</v>
      </c>
      <c r="G164" s="2">
        <v>24.100000000000009</v>
      </c>
      <c r="H164" s="2">
        <v>67.62</v>
      </c>
    </row>
    <row r="165" spans="1:8" x14ac:dyDescent="0.35">
      <c r="A165" s="1" t="s">
        <v>5</v>
      </c>
      <c r="B165" s="1">
        <v>14</v>
      </c>
      <c r="C165" s="1" t="s">
        <v>1</v>
      </c>
      <c r="D165" s="1">
        <v>1</v>
      </c>
      <c r="E165" s="2">
        <v>1.1000000000000001</v>
      </c>
      <c r="F165" s="2">
        <v>24.100000000000009</v>
      </c>
      <c r="G165" s="2">
        <v>25.20000000000001</v>
      </c>
      <c r="H165" s="2">
        <v>68.200000000000017</v>
      </c>
    </row>
    <row r="166" spans="1:8" x14ac:dyDescent="0.35">
      <c r="A166" s="1" t="s">
        <v>5</v>
      </c>
      <c r="B166" s="1">
        <v>14</v>
      </c>
      <c r="C166" s="1" t="s">
        <v>1</v>
      </c>
      <c r="D166" s="1" t="s">
        <v>2</v>
      </c>
      <c r="E166" s="2">
        <v>0.1</v>
      </c>
      <c r="F166" s="2">
        <v>25.20000000000001</v>
      </c>
      <c r="G166" s="2">
        <v>25.300000000000011</v>
      </c>
      <c r="H166" s="2">
        <v>69.300000000000011</v>
      </c>
    </row>
    <row r="167" spans="1:8" x14ac:dyDescent="0.35">
      <c r="A167" s="1" t="s">
        <v>5</v>
      </c>
      <c r="B167" s="1">
        <v>15</v>
      </c>
      <c r="C167" s="1" t="s">
        <v>1</v>
      </c>
      <c r="D167" s="1">
        <v>1</v>
      </c>
      <c r="E167" s="2">
        <v>1.31</v>
      </c>
      <c r="F167" s="2">
        <v>25.300000000000011</v>
      </c>
      <c r="G167" s="2">
        <v>26.61000000000001</v>
      </c>
      <c r="H167" s="2">
        <v>69.680000000000007</v>
      </c>
    </row>
    <row r="168" spans="1:8" x14ac:dyDescent="0.35">
      <c r="A168" s="1" t="s">
        <v>5</v>
      </c>
      <c r="B168" s="1">
        <v>16</v>
      </c>
      <c r="C168" s="1" t="s">
        <v>1</v>
      </c>
      <c r="D168" s="1">
        <v>1</v>
      </c>
      <c r="E168" s="2">
        <v>1.53</v>
      </c>
      <c r="F168" s="2">
        <v>26.61000000000001</v>
      </c>
      <c r="G168" s="2">
        <v>28.140000000000011</v>
      </c>
      <c r="H168" s="2">
        <v>71.170000000000016</v>
      </c>
    </row>
    <row r="169" spans="1:8" x14ac:dyDescent="0.35">
      <c r="A169" s="1"/>
      <c r="B169" s="1"/>
      <c r="C169" s="1"/>
      <c r="D169" s="1"/>
      <c r="E169" s="2"/>
      <c r="F169" s="2"/>
      <c r="G169" s="2"/>
      <c r="H169" s="2"/>
    </row>
    <row r="170" spans="1:8" x14ac:dyDescent="0.35">
      <c r="A170" s="1" t="s">
        <v>6</v>
      </c>
      <c r="B170" s="1">
        <v>1</v>
      </c>
      <c r="C170" s="1" t="s">
        <v>1</v>
      </c>
      <c r="D170" s="1">
        <v>1</v>
      </c>
      <c r="E170" s="2">
        <v>1.01</v>
      </c>
      <c r="F170" s="2">
        <v>4</v>
      </c>
      <c r="G170" s="2">
        <v>5.01</v>
      </c>
      <c r="H170" s="2">
        <v>46.18</v>
      </c>
    </row>
    <row r="171" spans="1:8" x14ac:dyDescent="0.35">
      <c r="A171" s="1" t="s">
        <v>6</v>
      </c>
      <c r="B171" s="1">
        <v>2</v>
      </c>
      <c r="C171" s="1" t="s">
        <v>1</v>
      </c>
      <c r="D171" s="1">
        <v>1</v>
      </c>
      <c r="E171" s="2">
        <v>1.53</v>
      </c>
      <c r="F171" s="2">
        <v>5.01</v>
      </c>
      <c r="G171" s="2">
        <v>6.54</v>
      </c>
      <c r="H171" s="2">
        <v>47.19</v>
      </c>
    </row>
    <row r="172" spans="1:8" x14ac:dyDescent="0.35">
      <c r="A172" s="1" t="s">
        <v>6</v>
      </c>
      <c r="B172" s="1">
        <v>2</v>
      </c>
      <c r="C172" s="1" t="s">
        <v>1</v>
      </c>
      <c r="D172" s="1" t="s">
        <v>2</v>
      </c>
      <c r="E172" s="2">
        <v>0.1</v>
      </c>
      <c r="F172" s="2">
        <v>6.54</v>
      </c>
      <c r="G172" s="2">
        <v>6.64</v>
      </c>
      <c r="H172" s="2">
        <v>48.72</v>
      </c>
    </row>
    <row r="173" spans="1:8" x14ac:dyDescent="0.35">
      <c r="A173" s="1" t="s">
        <v>6</v>
      </c>
      <c r="B173" s="1">
        <v>3</v>
      </c>
      <c r="C173" s="1" t="s">
        <v>1</v>
      </c>
      <c r="D173" s="1">
        <v>1</v>
      </c>
      <c r="E173" s="2">
        <v>1.5</v>
      </c>
      <c r="F173" s="2">
        <v>6.64</v>
      </c>
      <c r="G173" s="2">
        <v>8.14</v>
      </c>
      <c r="H173" s="2">
        <v>48.82</v>
      </c>
    </row>
    <row r="174" spans="1:8" x14ac:dyDescent="0.35">
      <c r="A174" s="1" t="s">
        <v>6</v>
      </c>
      <c r="B174" s="1">
        <v>3</v>
      </c>
      <c r="C174" s="1" t="s">
        <v>1</v>
      </c>
      <c r="D174" s="1" t="s">
        <v>2</v>
      </c>
      <c r="E174" s="2">
        <v>0.1</v>
      </c>
      <c r="F174" s="2">
        <v>8.14</v>
      </c>
      <c r="G174" s="2">
        <v>8.24</v>
      </c>
      <c r="H174" s="2">
        <v>50.32</v>
      </c>
    </row>
    <row r="175" spans="1:8" x14ac:dyDescent="0.35">
      <c r="A175" s="1" t="s">
        <v>6</v>
      </c>
      <c r="B175" s="1">
        <v>4</v>
      </c>
      <c r="C175" s="1" t="s">
        <v>1</v>
      </c>
      <c r="D175" s="1">
        <v>1</v>
      </c>
      <c r="E175" s="2">
        <v>1.53</v>
      </c>
      <c r="F175" s="2">
        <v>8.24</v>
      </c>
      <c r="G175" s="2">
        <v>9.77</v>
      </c>
      <c r="H175" s="2">
        <v>50.42</v>
      </c>
    </row>
    <row r="176" spans="1:8" x14ac:dyDescent="0.35">
      <c r="A176" s="1" t="s">
        <v>6</v>
      </c>
      <c r="B176" s="1">
        <v>4</v>
      </c>
      <c r="C176" s="1" t="s">
        <v>1</v>
      </c>
      <c r="D176" s="1" t="s">
        <v>2</v>
      </c>
      <c r="E176" s="2">
        <v>0.1</v>
      </c>
      <c r="F176" s="2">
        <v>9.77</v>
      </c>
      <c r="G176" s="2">
        <v>9.8699999999999992</v>
      </c>
      <c r="H176" s="2">
        <v>51.95</v>
      </c>
    </row>
    <row r="177" spans="1:8" x14ac:dyDescent="0.35">
      <c r="A177" s="1" t="s">
        <v>6</v>
      </c>
      <c r="B177" s="1">
        <v>5</v>
      </c>
      <c r="C177" s="1" t="s">
        <v>1</v>
      </c>
      <c r="D177" s="1">
        <v>1</v>
      </c>
      <c r="E177" s="2">
        <v>1.5</v>
      </c>
      <c r="F177" s="2">
        <v>9.8699999999999992</v>
      </c>
      <c r="G177" s="2">
        <v>11.37</v>
      </c>
      <c r="H177" s="2">
        <v>52.05</v>
      </c>
    </row>
    <row r="178" spans="1:8" x14ac:dyDescent="0.35">
      <c r="A178" s="1" t="s">
        <v>6</v>
      </c>
      <c r="B178" s="1">
        <v>5</v>
      </c>
      <c r="C178" s="1" t="s">
        <v>1</v>
      </c>
      <c r="D178" s="1" t="s">
        <v>2</v>
      </c>
      <c r="E178" s="2">
        <v>0.1</v>
      </c>
      <c r="F178" s="2">
        <v>11.37</v>
      </c>
      <c r="G178" s="2">
        <v>11.469999999999999</v>
      </c>
      <c r="H178" s="2">
        <v>53.55</v>
      </c>
    </row>
    <row r="179" spans="1:8" x14ac:dyDescent="0.35">
      <c r="A179" s="1" t="s">
        <v>6</v>
      </c>
      <c r="B179" s="1">
        <v>6</v>
      </c>
      <c r="C179" s="1" t="s">
        <v>1</v>
      </c>
      <c r="D179" s="1">
        <v>1</v>
      </c>
      <c r="E179" s="2">
        <v>1.54</v>
      </c>
      <c r="F179" s="2">
        <v>11.469999999999999</v>
      </c>
      <c r="G179" s="2">
        <v>13.009999999999998</v>
      </c>
      <c r="H179" s="2">
        <v>53.65</v>
      </c>
    </row>
    <row r="180" spans="1:8" x14ac:dyDescent="0.35">
      <c r="A180" s="1" t="s">
        <v>6</v>
      </c>
      <c r="B180" s="1">
        <v>6</v>
      </c>
      <c r="C180" s="1" t="s">
        <v>1</v>
      </c>
      <c r="D180" s="1" t="s">
        <v>2</v>
      </c>
      <c r="E180" s="2">
        <v>0.1</v>
      </c>
      <c r="F180" s="2">
        <v>13.009999999999998</v>
      </c>
      <c r="G180" s="2">
        <v>13.109999999999998</v>
      </c>
      <c r="H180" s="2">
        <v>55.19</v>
      </c>
    </row>
    <row r="181" spans="1:8" x14ac:dyDescent="0.35">
      <c r="A181" s="1" t="s">
        <v>6</v>
      </c>
      <c r="B181" s="1">
        <v>7</v>
      </c>
      <c r="C181" s="1" t="s">
        <v>1</v>
      </c>
      <c r="D181" s="1">
        <v>1</v>
      </c>
      <c r="E181" s="2">
        <v>1.53</v>
      </c>
      <c r="F181" s="2">
        <v>13.109999999999998</v>
      </c>
      <c r="G181" s="2">
        <v>14.639999999999997</v>
      </c>
      <c r="H181" s="2">
        <v>55.29</v>
      </c>
    </row>
    <row r="182" spans="1:8" x14ac:dyDescent="0.35">
      <c r="A182" s="1" t="s">
        <v>6</v>
      </c>
      <c r="B182" s="1">
        <v>7</v>
      </c>
      <c r="C182" s="1" t="s">
        <v>1</v>
      </c>
      <c r="D182" s="1" t="s">
        <v>2</v>
      </c>
      <c r="E182" s="2">
        <v>0.1</v>
      </c>
      <c r="F182" s="2">
        <v>14.639999999999997</v>
      </c>
      <c r="G182" s="2">
        <v>14.739999999999997</v>
      </c>
      <c r="H182" s="2">
        <v>56.819999999999993</v>
      </c>
    </row>
    <row r="183" spans="1:8" x14ac:dyDescent="0.35">
      <c r="A183" s="1" t="s">
        <v>6</v>
      </c>
      <c r="B183" s="1">
        <v>8</v>
      </c>
      <c r="C183" s="1" t="s">
        <v>1</v>
      </c>
      <c r="D183" s="1">
        <v>1</v>
      </c>
      <c r="E183" s="2">
        <v>1.5</v>
      </c>
      <c r="F183" s="2">
        <v>14.739999999999997</v>
      </c>
      <c r="G183" s="2">
        <v>16.239999999999995</v>
      </c>
      <c r="H183" s="2">
        <v>56.919999999999995</v>
      </c>
    </row>
    <row r="184" spans="1:8" x14ac:dyDescent="0.35">
      <c r="A184" s="1" t="s">
        <v>6</v>
      </c>
      <c r="B184" s="1">
        <v>8</v>
      </c>
      <c r="C184" s="1" t="s">
        <v>1</v>
      </c>
      <c r="D184" s="1" t="s">
        <v>2</v>
      </c>
      <c r="E184" s="2">
        <v>0.1</v>
      </c>
      <c r="F184" s="2">
        <v>16.239999999999995</v>
      </c>
      <c r="G184" s="2">
        <v>16.339999999999996</v>
      </c>
      <c r="H184" s="2">
        <v>58.419999999999995</v>
      </c>
    </row>
    <row r="185" spans="1:8" x14ac:dyDescent="0.35">
      <c r="A185" s="1" t="s">
        <v>6</v>
      </c>
      <c r="B185" s="1">
        <v>9</v>
      </c>
      <c r="C185" s="1" t="s">
        <v>1</v>
      </c>
      <c r="D185" s="1">
        <v>1</v>
      </c>
      <c r="E185" s="2">
        <v>1.5</v>
      </c>
      <c r="F185" s="2">
        <v>16.339999999999996</v>
      </c>
      <c r="G185" s="2">
        <v>17.839999999999996</v>
      </c>
      <c r="H185" s="2">
        <v>58.669999999999995</v>
      </c>
    </row>
    <row r="186" spans="1:8" x14ac:dyDescent="0.35">
      <c r="A186" s="1" t="s">
        <v>6</v>
      </c>
      <c r="B186" s="1">
        <v>9</v>
      </c>
      <c r="C186" s="1" t="s">
        <v>1</v>
      </c>
      <c r="D186" s="1" t="s">
        <v>2</v>
      </c>
      <c r="E186" s="2">
        <v>0.1</v>
      </c>
      <c r="F186" s="2">
        <v>17.839999999999996</v>
      </c>
      <c r="G186" s="2">
        <v>17.939999999999998</v>
      </c>
      <c r="H186" s="2">
        <v>60.169999999999995</v>
      </c>
    </row>
    <row r="187" spans="1:8" x14ac:dyDescent="0.35">
      <c r="A187" s="1" t="s">
        <v>6</v>
      </c>
      <c r="B187" s="1">
        <v>10</v>
      </c>
      <c r="C187" s="1" t="s">
        <v>1</v>
      </c>
      <c r="D187" s="1">
        <v>1</v>
      </c>
      <c r="E187" s="2">
        <v>1.53</v>
      </c>
      <c r="F187" s="2">
        <v>17.939999999999998</v>
      </c>
      <c r="G187" s="2">
        <v>19.47</v>
      </c>
      <c r="H187" s="2">
        <v>60.28</v>
      </c>
    </row>
    <row r="188" spans="1:8" x14ac:dyDescent="0.35">
      <c r="A188" s="1" t="s">
        <v>6</v>
      </c>
      <c r="B188" s="1">
        <v>10</v>
      </c>
      <c r="C188" s="1" t="s">
        <v>1</v>
      </c>
      <c r="D188" s="1" t="s">
        <v>2</v>
      </c>
      <c r="E188" s="2">
        <v>0.1</v>
      </c>
      <c r="F188" s="2">
        <v>19.47</v>
      </c>
      <c r="G188" s="2">
        <v>19.57</v>
      </c>
      <c r="H188" s="2">
        <v>61.81</v>
      </c>
    </row>
    <row r="189" spans="1:8" x14ac:dyDescent="0.35">
      <c r="A189" s="1" t="s">
        <v>6</v>
      </c>
      <c r="B189" s="1">
        <v>11</v>
      </c>
      <c r="C189" s="1" t="s">
        <v>1</v>
      </c>
      <c r="D189" s="1">
        <v>1</v>
      </c>
      <c r="E189" s="2">
        <v>1.02</v>
      </c>
      <c r="F189" s="2">
        <v>19.57</v>
      </c>
      <c r="G189" s="2">
        <v>20.59</v>
      </c>
      <c r="H189" s="2">
        <v>62.06</v>
      </c>
    </row>
    <row r="190" spans="1:8" x14ac:dyDescent="0.35">
      <c r="A190" s="1" t="s">
        <v>6</v>
      </c>
      <c r="B190" s="1">
        <v>11</v>
      </c>
      <c r="C190" s="1" t="s">
        <v>1</v>
      </c>
      <c r="D190" s="1" t="s">
        <v>2</v>
      </c>
      <c r="E190" s="2">
        <v>0.1</v>
      </c>
      <c r="F190" s="2">
        <v>20.59</v>
      </c>
      <c r="G190" s="2">
        <v>20.69</v>
      </c>
      <c r="H190" s="2">
        <v>63.08</v>
      </c>
    </row>
    <row r="191" spans="1:8" x14ac:dyDescent="0.35">
      <c r="A191" s="1" t="s">
        <v>6</v>
      </c>
      <c r="B191" s="1">
        <v>12</v>
      </c>
      <c r="C191" s="1" t="s">
        <v>1</v>
      </c>
      <c r="D191" s="1">
        <v>1</v>
      </c>
      <c r="E191" s="2">
        <v>1.54</v>
      </c>
      <c r="F191" s="2">
        <v>20.69</v>
      </c>
      <c r="G191" s="2">
        <v>22.23</v>
      </c>
      <c r="H191" s="2">
        <v>63.290000000000006</v>
      </c>
    </row>
    <row r="192" spans="1:8" x14ac:dyDescent="0.35">
      <c r="A192" s="1" t="s">
        <v>6</v>
      </c>
      <c r="B192" s="1">
        <v>13</v>
      </c>
      <c r="C192" s="1" t="s">
        <v>1</v>
      </c>
      <c r="D192" s="1">
        <v>1</v>
      </c>
      <c r="E192" s="2">
        <v>1.53</v>
      </c>
      <c r="F192" s="2">
        <v>22.23</v>
      </c>
      <c r="G192" s="2">
        <v>23.76</v>
      </c>
      <c r="H192" s="2">
        <v>64.98</v>
      </c>
    </row>
    <row r="193" spans="1:8" x14ac:dyDescent="0.35">
      <c r="A193" s="1" t="s">
        <v>6</v>
      </c>
      <c r="B193" s="1">
        <v>13</v>
      </c>
      <c r="C193" s="1" t="s">
        <v>1</v>
      </c>
      <c r="D193" s="1" t="s">
        <v>2</v>
      </c>
      <c r="E193" s="2">
        <v>0.1</v>
      </c>
      <c r="F193" s="2">
        <v>23.76</v>
      </c>
      <c r="G193" s="2">
        <v>23.860000000000003</v>
      </c>
      <c r="H193" s="2">
        <v>66.510000000000005</v>
      </c>
    </row>
    <row r="194" spans="1:8" x14ac:dyDescent="0.35">
      <c r="A194" s="1" t="s">
        <v>6</v>
      </c>
      <c r="B194" s="1">
        <v>14</v>
      </c>
      <c r="C194" s="1" t="s">
        <v>1</v>
      </c>
      <c r="D194" s="1">
        <v>1</v>
      </c>
      <c r="E194" s="2">
        <v>1.53</v>
      </c>
      <c r="F194" s="2">
        <v>23.860000000000003</v>
      </c>
      <c r="G194" s="2">
        <v>25.390000000000004</v>
      </c>
      <c r="H194" s="2">
        <v>67.69</v>
      </c>
    </row>
    <row r="195" spans="1:8" x14ac:dyDescent="0.35">
      <c r="A195" s="1" t="s">
        <v>6</v>
      </c>
      <c r="B195" s="1">
        <v>15</v>
      </c>
      <c r="C195" s="1" t="s">
        <v>1</v>
      </c>
      <c r="D195" s="1">
        <v>1</v>
      </c>
      <c r="E195" s="2">
        <v>1.45</v>
      </c>
      <c r="F195" s="2">
        <v>25.390000000000004</v>
      </c>
      <c r="G195" s="2">
        <v>26.840000000000003</v>
      </c>
      <c r="H195" s="2">
        <v>69.540000000000006</v>
      </c>
    </row>
    <row r="196" spans="1:8" x14ac:dyDescent="0.35">
      <c r="A196" s="1" t="s">
        <v>6</v>
      </c>
      <c r="B196" s="1">
        <v>16</v>
      </c>
      <c r="C196" s="1" t="s">
        <v>1</v>
      </c>
      <c r="D196" s="1">
        <v>1</v>
      </c>
      <c r="E196" s="2">
        <v>0.9</v>
      </c>
      <c r="F196" s="2">
        <v>26.840000000000003</v>
      </c>
      <c r="G196" s="2">
        <v>27.740000000000002</v>
      </c>
      <c r="H196" s="2">
        <v>71.040000000000006</v>
      </c>
    </row>
    <row r="197" spans="1:8" x14ac:dyDescent="0.35">
      <c r="E197" s="95"/>
      <c r="F197" s="95"/>
      <c r="G197" s="95"/>
      <c r="H197" s="2"/>
    </row>
    <row r="198" spans="1:8" x14ac:dyDescent="0.35">
      <c r="A198" s="1" t="s">
        <v>7</v>
      </c>
      <c r="B198" s="1">
        <v>1</v>
      </c>
      <c r="C198" s="1" t="s">
        <v>1</v>
      </c>
      <c r="D198" s="1">
        <v>1</v>
      </c>
      <c r="E198" s="2">
        <v>1</v>
      </c>
      <c r="F198" s="2">
        <v>0</v>
      </c>
      <c r="G198" s="2">
        <v>1</v>
      </c>
      <c r="H198" s="2">
        <v>25.11</v>
      </c>
    </row>
    <row r="199" spans="1:8" x14ac:dyDescent="0.35">
      <c r="A199" s="1" t="s">
        <v>7</v>
      </c>
      <c r="B199" s="1">
        <v>2</v>
      </c>
      <c r="C199" s="1" t="s">
        <v>1</v>
      </c>
      <c r="D199" s="1">
        <v>1</v>
      </c>
      <c r="E199" s="2">
        <v>1</v>
      </c>
      <c r="F199" s="2">
        <v>1</v>
      </c>
      <c r="G199" s="2">
        <v>2</v>
      </c>
      <c r="H199" s="2">
        <v>26.11</v>
      </c>
    </row>
    <row r="200" spans="1:8" x14ac:dyDescent="0.35">
      <c r="A200" s="1" t="s">
        <v>7</v>
      </c>
      <c r="B200" s="1">
        <v>3</v>
      </c>
      <c r="C200" s="1" t="s">
        <v>1</v>
      </c>
      <c r="D200" s="1">
        <v>1</v>
      </c>
      <c r="E200" s="2">
        <v>1</v>
      </c>
      <c r="F200" s="2">
        <v>2</v>
      </c>
      <c r="G200" s="2">
        <v>3</v>
      </c>
      <c r="H200" s="2">
        <v>27.11</v>
      </c>
    </row>
    <row r="201" spans="1:8" x14ac:dyDescent="0.35">
      <c r="A201" s="1" t="s">
        <v>7</v>
      </c>
      <c r="B201" s="1">
        <v>4</v>
      </c>
      <c r="C201" s="1" t="s">
        <v>1</v>
      </c>
      <c r="D201" s="1">
        <v>1</v>
      </c>
      <c r="E201" s="2">
        <v>1</v>
      </c>
      <c r="F201" s="2">
        <v>3</v>
      </c>
      <c r="G201" s="2">
        <v>4</v>
      </c>
      <c r="H201" s="2">
        <v>28.11</v>
      </c>
    </row>
    <row r="202" spans="1:8" x14ac:dyDescent="0.35">
      <c r="A202" s="1" t="s">
        <v>7</v>
      </c>
      <c r="B202" s="1">
        <v>5</v>
      </c>
      <c r="C202" s="1" t="s">
        <v>1</v>
      </c>
      <c r="D202" s="1">
        <v>1</v>
      </c>
      <c r="E202" s="2">
        <v>1</v>
      </c>
      <c r="F202" s="2">
        <v>4</v>
      </c>
      <c r="G202" s="2">
        <v>5</v>
      </c>
      <c r="H202" s="2">
        <v>29.11</v>
      </c>
    </row>
    <row r="203" spans="1:8" x14ac:dyDescent="0.35">
      <c r="A203" s="1" t="s">
        <v>7</v>
      </c>
      <c r="B203" s="1">
        <v>6</v>
      </c>
      <c r="C203" s="1" t="s">
        <v>1</v>
      </c>
      <c r="D203" s="1">
        <v>1</v>
      </c>
      <c r="E203" s="2">
        <v>1</v>
      </c>
      <c r="F203" s="2">
        <v>5</v>
      </c>
      <c r="G203" s="2">
        <v>6</v>
      </c>
      <c r="H203" s="2">
        <v>30.11</v>
      </c>
    </row>
    <row r="204" spans="1:8" x14ac:dyDescent="0.35">
      <c r="A204" s="1" t="s">
        <v>7</v>
      </c>
      <c r="B204" s="1">
        <v>7</v>
      </c>
      <c r="C204" s="1" t="s">
        <v>1</v>
      </c>
      <c r="D204" s="1">
        <v>1</v>
      </c>
      <c r="E204" s="2">
        <v>1</v>
      </c>
      <c r="F204" s="2">
        <v>6</v>
      </c>
      <c r="G204" s="2">
        <v>7</v>
      </c>
      <c r="H204" s="2">
        <v>31.11</v>
      </c>
    </row>
    <row r="205" spans="1:8" x14ac:dyDescent="0.35">
      <c r="A205" s="1" t="s">
        <v>7</v>
      </c>
      <c r="B205" s="1">
        <v>8</v>
      </c>
      <c r="C205" s="1" t="s">
        <v>1</v>
      </c>
      <c r="D205" s="1">
        <v>1</v>
      </c>
      <c r="E205" s="2">
        <v>1</v>
      </c>
      <c r="F205" s="2">
        <v>7</v>
      </c>
      <c r="G205" s="2">
        <v>8</v>
      </c>
      <c r="H205" s="2">
        <v>32.11</v>
      </c>
    </row>
    <row r="206" spans="1:8" x14ac:dyDescent="0.35">
      <c r="A206" s="1" t="s">
        <v>7</v>
      </c>
      <c r="B206" s="1">
        <v>9</v>
      </c>
      <c r="C206" s="1" t="s">
        <v>1</v>
      </c>
      <c r="D206" s="1">
        <v>1</v>
      </c>
      <c r="E206" s="2">
        <v>1</v>
      </c>
      <c r="F206" s="2">
        <v>8</v>
      </c>
      <c r="G206" s="2">
        <v>9</v>
      </c>
      <c r="H206" s="2">
        <v>33.11</v>
      </c>
    </row>
    <row r="207" spans="1:8" x14ac:dyDescent="0.35">
      <c r="A207" s="1" t="s">
        <v>7</v>
      </c>
      <c r="B207" s="1">
        <v>10</v>
      </c>
      <c r="C207" s="1" t="s">
        <v>1</v>
      </c>
      <c r="D207" s="1">
        <v>1</v>
      </c>
      <c r="E207" s="2">
        <v>1</v>
      </c>
      <c r="F207" s="2">
        <v>9</v>
      </c>
      <c r="G207" s="2">
        <v>10</v>
      </c>
      <c r="H207" s="2">
        <v>34.11</v>
      </c>
    </row>
    <row r="208" spans="1:8" x14ac:dyDescent="0.35">
      <c r="A208" s="1" t="s">
        <v>7</v>
      </c>
      <c r="B208" s="1">
        <v>11</v>
      </c>
      <c r="C208" s="1" t="s">
        <v>1</v>
      </c>
      <c r="D208" s="1">
        <v>1</v>
      </c>
      <c r="E208" s="2">
        <v>1</v>
      </c>
      <c r="F208" s="2">
        <v>10</v>
      </c>
      <c r="G208" s="2">
        <v>11</v>
      </c>
      <c r="H208" s="2">
        <v>35.11</v>
      </c>
    </row>
    <row r="209" spans="1:8" x14ac:dyDescent="0.35">
      <c r="A209" s="1" t="s">
        <v>7</v>
      </c>
      <c r="B209" s="1">
        <v>12</v>
      </c>
      <c r="C209" s="1" t="s">
        <v>1</v>
      </c>
      <c r="D209" s="1">
        <v>1</v>
      </c>
      <c r="E209" s="2">
        <v>1</v>
      </c>
      <c r="F209" s="2">
        <v>11</v>
      </c>
      <c r="G209" s="2">
        <v>12</v>
      </c>
      <c r="H209" s="2">
        <v>36.11</v>
      </c>
    </row>
    <row r="210" spans="1:8" x14ac:dyDescent="0.35">
      <c r="A210" s="1" t="s">
        <v>7</v>
      </c>
      <c r="B210" s="1">
        <v>13</v>
      </c>
      <c r="C210" s="1" t="s">
        <v>1</v>
      </c>
      <c r="D210" s="1">
        <v>1</v>
      </c>
      <c r="E210" s="2">
        <v>1</v>
      </c>
      <c r="F210" s="2">
        <v>12</v>
      </c>
      <c r="G210" s="2">
        <v>13</v>
      </c>
      <c r="H210" s="2">
        <v>37.11</v>
      </c>
    </row>
    <row r="211" spans="1:8" x14ac:dyDescent="0.35">
      <c r="A211" s="1" t="s">
        <v>7</v>
      </c>
      <c r="B211" s="1">
        <v>14</v>
      </c>
      <c r="C211" s="1" t="s">
        <v>1</v>
      </c>
      <c r="D211" s="1">
        <v>1</v>
      </c>
      <c r="E211" s="2">
        <v>1</v>
      </c>
      <c r="F211" s="2">
        <v>13</v>
      </c>
      <c r="G211" s="2">
        <v>14</v>
      </c>
      <c r="H211" s="2">
        <v>38.11</v>
      </c>
    </row>
    <row r="212" spans="1:8" x14ac:dyDescent="0.35">
      <c r="A212" s="1" t="s">
        <v>7</v>
      </c>
      <c r="B212" s="1">
        <v>15</v>
      </c>
      <c r="C212" s="1" t="s">
        <v>1</v>
      </c>
      <c r="D212" s="1">
        <v>1</v>
      </c>
      <c r="E212" s="2">
        <v>1</v>
      </c>
      <c r="F212" s="2">
        <v>14</v>
      </c>
      <c r="G212" s="2">
        <v>15</v>
      </c>
      <c r="H212" s="2">
        <v>39.11</v>
      </c>
    </row>
    <row r="213" spans="1:8" x14ac:dyDescent="0.35">
      <c r="A213" s="1" t="s">
        <v>7</v>
      </c>
      <c r="B213" s="1">
        <v>16</v>
      </c>
      <c r="C213" s="1" t="s">
        <v>1</v>
      </c>
      <c r="D213" s="1">
        <v>1</v>
      </c>
      <c r="E213" s="2">
        <v>1</v>
      </c>
      <c r="F213" s="2">
        <v>15</v>
      </c>
      <c r="G213" s="2">
        <v>16</v>
      </c>
      <c r="H213" s="2">
        <v>40.11</v>
      </c>
    </row>
    <row r="214" spans="1:8" x14ac:dyDescent="0.35">
      <c r="A214" s="1" t="s">
        <v>7</v>
      </c>
      <c r="B214" s="1">
        <v>17</v>
      </c>
      <c r="C214" s="1" t="s">
        <v>1</v>
      </c>
      <c r="D214" s="1">
        <v>1</v>
      </c>
      <c r="E214" s="2">
        <v>1</v>
      </c>
      <c r="F214" s="2">
        <v>16</v>
      </c>
      <c r="G214" s="2">
        <v>17</v>
      </c>
      <c r="H214" s="2">
        <v>41.11</v>
      </c>
    </row>
    <row r="215" spans="1:8" x14ac:dyDescent="0.35">
      <c r="A215" s="1" t="s">
        <v>7</v>
      </c>
      <c r="B215" s="1">
        <v>18</v>
      </c>
      <c r="C215" s="1" t="s">
        <v>1</v>
      </c>
      <c r="D215" s="1">
        <v>1</v>
      </c>
      <c r="E215" s="2">
        <v>1</v>
      </c>
      <c r="F215" s="2">
        <v>17</v>
      </c>
      <c r="G215" s="2">
        <v>18</v>
      </c>
      <c r="H215" s="2">
        <v>42.11</v>
      </c>
    </row>
    <row r="216" spans="1:8" x14ac:dyDescent="0.35">
      <c r="A216" s="1" t="s">
        <v>7</v>
      </c>
      <c r="B216" s="1">
        <v>19</v>
      </c>
      <c r="C216" s="1" t="s">
        <v>1</v>
      </c>
      <c r="D216" s="1">
        <v>1</v>
      </c>
      <c r="E216" s="2">
        <v>1</v>
      </c>
      <c r="F216" s="2">
        <v>18</v>
      </c>
      <c r="G216" s="2">
        <v>19</v>
      </c>
      <c r="H216" s="2">
        <v>43.11</v>
      </c>
    </row>
    <row r="217" spans="1:8" x14ac:dyDescent="0.35">
      <c r="A217" s="1" t="s">
        <v>7</v>
      </c>
      <c r="B217" s="1">
        <v>20</v>
      </c>
      <c r="C217" s="1" t="s">
        <v>1</v>
      </c>
      <c r="D217" s="1">
        <v>1</v>
      </c>
      <c r="E217" s="2">
        <v>1</v>
      </c>
      <c r="F217" s="2">
        <v>19</v>
      </c>
      <c r="G217" s="2">
        <v>20</v>
      </c>
      <c r="H217" s="2">
        <v>44.11</v>
      </c>
    </row>
    <row r="218" spans="1:8" x14ac:dyDescent="0.35">
      <c r="A218" s="1" t="s">
        <v>7</v>
      </c>
      <c r="B218" s="1">
        <v>21</v>
      </c>
      <c r="C218" s="1" t="s">
        <v>1</v>
      </c>
      <c r="D218" s="1">
        <v>1</v>
      </c>
      <c r="E218" s="2">
        <v>1</v>
      </c>
      <c r="F218" s="2">
        <v>20</v>
      </c>
      <c r="G218" s="2">
        <v>21</v>
      </c>
      <c r="H218" s="2">
        <v>45.11</v>
      </c>
    </row>
    <row r="219" spans="1:8" x14ac:dyDescent="0.35">
      <c r="A219" s="1" t="s">
        <v>7</v>
      </c>
      <c r="B219" s="1">
        <v>22</v>
      </c>
      <c r="C219" s="1" t="s">
        <v>1</v>
      </c>
      <c r="D219" s="1">
        <v>1</v>
      </c>
      <c r="E219" s="2">
        <v>1</v>
      </c>
      <c r="F219" s="2">
        <v>21</v>
      </c>
      <c r="G219" s="2">
        <v>22</v>
      </c>
      <c r="H219" s="2">
        <v>46.11</v>
      </c>
    </row>
    <row r="220" spans="1:8" x14ac:dyDescent="0.35">
      <c r="A220" s="1" t="s">
        <v>7</v>
      </c>
      <c r="B220" s="1">
        <v>23</v>
      </c>
      <c r="C220" s="1" t="s">
        <v>1</v>
      </c>
      <c r="D220" s="1">
        <v>1</v>
      </c>
      <c r="E220" s="2">
        <v>1</v>
      </c>
      <c r="F220" s="2">
        <v>22</v>
      </c>
      <c r="G220" s="2">
        <v>23</v>
      </c>
      <c r="H220" s="2">
        <v>47.11</v>
      </c>
    </row>
    <row r="221" spans="1:8" x14ac:dyDescent="0.35">
      <c r="A221" s="1" t="s">
        <v>7</v>
      </c>
      <c r="B221" s="1">
        <v>24</v>
      </c>
      <c r="C221" s="1" t="s">
        <v>1</v>
      </c>
      <c r="D221" s="1">
        <v>1</v>
      </c>
      <c r="E221" s="2">
        <v>1</v>
      </c>
      <c r="F221" s="2">
        <v>23</v>
      </c>
      <c r="G221" s="2">
        <v>24</v>
      </c>
      <c r="H221" s="2">
        <v>48.11</v>
      </c>
    </row>
    <row r="222" spans="1:8" x14ac:dyDescent="0.35">
      <c r="A222" s="1" t="s">
        <v>7</v>
      </c>
      <c r="B222" s="1">
        <v>25</v>
      </c>
      <c r="C222" s="1" t="s">
        <v>1</v>
      </c>
      <c r="D222" s="1">
        <v>1</v>
      </c>
      <c r="E222" s="2">
        <v>1</v>
      </c>
      <c r="F222" s="2">
        <v>24</v>
      </c>
      <c r="G222" s="2">
        <v>25</v>
      </c>
      <c r="H222" s="2">
        <v>49.11</v>
      </c>
    </row>
    <row r="223" spans="1:8" x14ac:dyDescent="0.35">
      <c r="A223" s="1" t="s">
        <v>7</v>
      </c>
      <c r="B223" s="1">
        <v>26</v>
      </c>
      <c r="C223" s="1" t="s">
        <v>1</v>
      </c>
      <c r="D223" s="1">
        <v>1</v>
      </c>
      <c r="E223" s="2">
        <v>1</v>
      </c>
      <c r="F223" s="2">
        <v>25</v>
      </c>
      <c r="G223" s="2">
        <v>26</v>
      </c>
      <c r="H223" s="2">
        <v>50.11</v>
      </c>
    </row>
    <row r="224" spans="1:8" x14ac:dyDescent="0.35">
      <c r="A224" s="1" t="s">
        <v>7</v>
      </c>
      <c r="B224" s="1">
        <v>27</v>
      </c>
      <c r="C224" s="1" t="s">
        <v>1</v>
      </c>
      <c r="D224" s="1">
        <v>1</v>
      </c>
      <c r="E224" s="2">
        <v>1</v>
      </c>
      <c r="F224" s="2">
        <v>26</v>
      </c>
      <c r="G224" s="2">
        <v>27</v>
      </c>
      <c r="H224" s="2">
        <v>51.11</v>
      </c>
    </row>
    <row r="225" spans="1:8" x14ac:dyDescent="0.35">
      <c r="A225" s="1" t="s">
        <v>7</v>
      </c>
      <c r="B225" s="1">
        <v>28</v>
      </c>
      <c r="C225" s="1" t="s">
        <v>1</v>
      </c>
      <c r="D225" s="1">
        <v>1</v>
      </c>
      <c r="E225" s="2">
        <v>1</v>
      </c>
      <c r="F225" s="2">
        <v>27</v>
      </c>
      <c r="G225" s="2">
        <v>28</v>
      </c>
      <c r="H225" s="2">
        <v>52.11</v>
      </c>
    </row>
    <row r="226" spans="1:8" x14ac:dyDescent="0.35">
      <c r="A226" s="1" t="s">
        <v>7</v>
      </c>
      <c r="B226" s="1">
        <v>29</v>
      </c>
      <c r="C226" s="1" t="s">
        <v>1</v>
      </c>
      <c r="D226" s="1">
        <v>1</v>
      </c>
      <c r="E226" s="2">
        <v>1</v>
      </c>
      <c r="F226" s="2">
        <v>28</v>
      </c>
      <c r="G226" s="2">
        <v>29</v>
      </c>
      <c r="H226" s="2">
        <v>53.11</v>
      </c>
    </row>
    <row r="227" spans="1:8" x14ac:dyDescent="0.35">
      <c r="A227" s="1" t="s">
        <v>7</v>
      </c>
      <c r="B227" s="1">
        <v>30</v>
      </c>
      <c r="C227" s="1" t="s">
        <v>1</v>
      </c>
      <c r="D227" s="1">
        <v>1</v>
      </c>
      <c r="E227" s="2">
        <v>1</v>
      </c>
      <c r="F227" s="2">
        <v>29</v>
      </c>
      <c r="G227" s="2">
        <v>30</v>
      </c>
      <c r="H227" s="2">
        <v>54.11</v>
      </c>
    </row>
    <row r="228" spans="1:8" x14ac:dyDescent="0.35">
      <c r="A228" s="1" t="s">
        <v>7</v>
      </c>
      <c r="B228" s="1">
        <v>31</v>
      </c>
      <c r="C228" s="1" t="s">
        <v>1</v>
      </c>
      <c r="D228" s="1">
        <v>1</v>
      </c>
      <c r="E228" s="2">
        <v>1</v>
      </c>
      <c r="F228" s="2">
        <v>30</v>
      </c>
      <c r="G228" s="2">
        <v>31</v>
      </c>
      <c r="H228" s="2">
        <v>55.11</v>
      </c>
    </row>
    <row r="229" spans="1:8" x14ac:dyDescent="0.35">
      <c r="A229" s="1" t="s">
        <v>7</v>
      </c>
      <c r="B229" s="1">
        <v>32</v>
      </c>
      <c r="C229" s="1" t="s">
        <v>1</v>
      </c>
      <c r="D229" s="1">
        <v>1</v>
      </c>
      <c r="E229" s="2">
        <v>1</v>
      </c>
      <c r="F229" s="2">
        <v>31</v>
      </c>
      <c r="G229" s="2">
        <v>32</v>
      </c>
      <c r="H229" s="2">
        <v>56.11</v>
      </c>
    </row>
    <row r="230" spans="1:8" x14ac:dyDescent="0.35">
      <c r="A230" s="1" t="s">
        <v>7</v>
      </c>
      <c r="B230" s="1">
        <v>33</v>
      </c>
      <c r="C230" s="1" t="s">
        <v>1</v>
      </c>
      <c r="D230" s="1">
        <v>1</v>
      </c>
      <c r="E230" s="2">
        <v>0.97</v>
      </c>
      <c r="F230" s="2">
        <v>32</v>
      </c>
      <c r="G230" s="2">
        <v>32.97</v>
      </c>
      <c r="H230" s="2">
        <v>57.11</v>
      </c>
    </row>
    <row r="231" spans="1:8" x14ac:dyDescent="0.35">
      <c r="A231" s="1" t="s">
        <v>7</v>
      </c>
      <c r="B231" s="1">
        <v>34</v>
      </c>
      <c r="C231" s="1" t="s">
        <v>1</v>
      </c>
      <c r="D231" s="1">
        <v>1</v>
      </c>
      <c r="E231" s="2">
        <v>1</v>
      </c>
      <c r="F231" s="2">
        <v>33</v>
      </c>
      <c r="G231" s="2">
        <v>34</v>
      </c>
      <c r="H231" s="2">
        <v>58.11</v>
      </c>
    </row>
    <row r="232" spans="1:8" x14ac:dyDescent="0.35">
      <c r="A232" s="1" t="s">
        <v>7</v>
      </c>
      <c r="B232" s="1">
        <v>35</v>
      </c>
      <c r="C232" s="1" t="s">
        <v>1</v>
      </c>
      <c r="D232" s="1">
        <v>1</v>
      </c>
      <c r="E232" s="2">
        <v>1</v>
      </c>
      <c r="F232" s="2">
        <v>34</v>
      </c>
      <c r="G232" s="2">
        <v>35</v>
      </c>
      <c r="H232" s="2">
        <v>59.11</v>
      </c>
    </row>
    <row r="233" spans="1:8" x14ac:dyDescent="0.35">
      <c r="A233" s="1" t="s">
        <v>7</v>
      </c>
      <c r="B233" s="1">
        <v>36</v>
      </c>
      <c r="C233" s="1" t="s">
        <v>1</v>
      </c>
      <c r="D233" s="1">
        <v>1</v>
      </c>
      <c r="E233" s="2">
        <v>1</v>
      </c>
      <c r="F233" s="2">
        <v>35</v>
      </c>
      <c r="G233" s="2">
        <v>36</v>
      </c>
      <c r="H233" s="2">
        <v>60.11</v>
      </c>
    </row>
    <row r="234" spans="1:8" x14ac:dyDescent="0.35">
      <c r="A234" s="1" t="s">
        <v>7</v>
      </c>
      <c r="B234" s="1">
        <v>37</v>
      </c>
      <c r="C234" s="1" t="s">
        <v>1</v>
      </c>
      <c r="D234" s="1">
        <v>1</v>
      </c>
      <c r="E234" s="2">
        <v>1</v>
      </c>
      <c r="F234" s="2">
        <v>36</v>
      </c>
      <c r="G234" s="2">
        <v>37</v>
      </c>
      <c r="H234" s="2">
        <v>61.11</v>
      </c>
    </row>
    <row r="235" spans="1:8" x14ac:dyDescent="0.35">
      <c r="A235" s="1" t="s">
        <v>7</v>
      </c>
      <c r="B235" s="1">
        <v>38</v>
      </c>
      <c r="C235" s="1" t="s">
        <v>1</v>
      </c>
      <c r="D235" s="1">
        <v>1</v>
      </c>
      <c r="E235" s="2">
        <v>1</v>
      </c>
      <c r="F235" s="2">
        <v>37</v>
      </c>
      <c r="G235" s="2">
        <v>38</v>
      </c>
      <c r="H235" s="2">
        <v>62.11</v>
      </c>
    </row>
    <row r="236" spans="1:8" x14ac:dyDescent="0.35">
      <c r="A236" s="1" t="s">
        <v>7</v>
      </c>
      <c r="B236" s="1">
        <v>39</v>
      </c>
      <c r="C236" s="1" t="s">
        <v>1</v>
      </c>
      <c r="D236" s="1">
        <v>1</v>
      </c>
      <c r="E236" s="2">
        <v>1</v>
      </c>
      <c r="F236" s="2">
        <v>38</v>
      </c>
      <c r="G236" s="2">
        <v>39</v>
      </c>
      <c r="H236" s="2">
        <v>63.11</v>
      </c>
    </row>
    <row r="237" spans="1:8" x14ac:dyDescent="0.35">
      <c r="A237" s="1" t="s">
        <v>7</v>
      </c>
      <c r="B237" s="1">
        <v>40</v>
      </c>
      <c r="C237" s="1" t="s">
        <v>1</v>
      </c>
      <c r="D237" s="1">
        <v>1</v>
      </c>
      <c r="E237" s="2">
        <v>1</v>
      </c>
      <c r="F237" s="2">
        <v>39</v>
      </c>
      <c r="G237" s="2">
        <v>40</v>
      </c>
      <c r="H237" s="2">
        <v>64.11</v>
      </c>
    </row>
    <row r="238" spans="1:8" x14ac:dyDescent="0.35">
      <c r="A238" s="1" t="s">
        <v>7</v>
      </c>
      <c r="B238" s="1">
        <v>41</v>
      </c>
      <c r="C238" s="1" t="s">
        <v>1</v>
      </c>
      <c r="D238" s="1">
        <v>1</v>
      </c>
      <c r="E238" s="2">
        <v>1</v>
      </c>
      <c r="F238" s="2">
        <v>40</v>
      </c>
      <c r="G238" s="2">
        <v>41</v>
      </c>
      <c r="H238" s="2">
        <v>65.11</v>
      </c>
    </row>
    <row r="239" spans="1:8" x14ac:dyDescent="0.35">
      <c r="A239" s="1" t="s">
        <v>7</v>
      </c>
      <c r="B239" s="1">
        <v>42</v>
      </c>
      <c r="C239" s="1" t="s">
        <v>1</v>
      </c>
      <c r="D239" s="1">
        <v>1</v>
      </c>
      <c r="E239" s="2">
        <v>1</v>
      </c>
      <c r="F239" s="2">
        <v>41</v>
      </c>
      <c r="G239" s="2">
        <v>42</v>
      </c>
      <c r="H239" s="2">
        <v>66.11</v>
      </c>
    </row>
    <row r="240" spans="1:8" x14ac:dyDescent="0.35">
      <c r="A240" s="1" t="s">
        <v>7</v>
      </c>
      <c r="B240" s="1">
        <v>43</v>
      </c>
      <c r="C240" s="1" t="s">
        <v>1</v>
      </c>
      <c r="D240" s="1">
        <v>1</v>
      </c>
      <c r="E240" s="2">
        <v>1</v>
      </c>
      <c r="F240" s="2">
        <v>42</v>
      </c>
      <c r="G240" s="2">
        <v>43</v>
      </c>
      <c r="H240" s="2">
        <v>67.11</v>
      </c>
    </row>
    <row r="241" spans="1:8" x14ac:dyDescent="0.35">
      <c r="A241" s="1" t="s">
        <v>7</v>
      </c>
      <c r="B241" s="1">
        <v>44</v>
      </c>
      <c r="C241" s="1" t="s">
        <v>1</v>
      </c>
      <c r="D241" s="1">
        <v>1</v>
      </c>
      <c r="E241" s="2">
        <v>1</v>
      </c>
      <c r="F241" s="2">
        <v>43</v>
      </c>
      <c r="G241" s="2">
        <v>44</v>
      </c>
      <c r="H241" s="2">
        <v>68.11</v>
      </c>
    </row>
    <row r="242" spans="1:8" x14ac:dyDescent="0.35">
      <c r="A242" s="1" t="s">
        <v>7</v>
      </c>
      <c r="B242" s="1">
        <v>45</v>
      </c>
      <c r="C242" s="1" t="s">
        <v>1</v>
      </c>
      <c r="D242" s="1">
        <v>1</v>
      </c>
      <c r="E242" s="2">
        <v>1</v>
      </c>
      <c r="F242" s="2">
        <v>44</v>
      </c>
      <c r="G242" s="2">
        <v>45</v>
      </c>
      <c r="H242" s="2">
        <v>69.11</v>
      </c>
    </row>
    <row r="243" spans="1:8" x14ac:dyDescent="0.35">
      <c r="A243" s="1" t="s">
        <v>7</v>
      </c>
      <c r="B243" s="1">
        <v>46</v>
      </c>
      <c r="C243" s="1" t="s">
        <v>1</v>
      </c>
      <c r="D243" s="1">
        <v>1</v>
      </c>
      <c r="E243" s="2">
        <v>1</v>
      </c>
      <c r="F243" s="2">
        <v>45</v>
      </c>
      <c r="G243" s="2">
        <v>46</v>
      </c>
      <c r="H243" s="2">
        <v>70.11</v>
      </c>
    </row>
    <row r="244" spans="1:8" x14ac:dyDescent="0.35">
      <c r="A244" s="1" t="s">
        <v>7</v>
      </c>
      <c r="B244" s="1">
        <v>47</v>
      </c>
      <c r="C244" s="1" t="s">
        <v>1</v>
      </c>
      <c r="D244" s="1">
        <v>1</v>
      </c>
      <c r="E244" s="2">
        <v>1</v>
      </c>
      <c r="F244" s="2">
        <v>46</v>
      </c>
      <c r="G244" s="2">
        <v>47</v>
      </c>
      <c r="H244" s="2">
        <v>71.11</v>
      </c>
    </row>
    <row r="245" spans="1:8" x14ac:dyDescent="0.35">
      <c r="A245" s="1" t="s">
        <v>7</v>
      </c>
      <c r="B245" s="1">
        <v>48</v>
      </c>
      <c r="C245" s="1" t="s">
        <v>1</v>
      </c>
      <c r="D245" s="1">
        <v>1</v>
      </c>
      <c r="E245" s="2">
        <v>1</v>
      </c>
      <c r="F245" s="2">
        <v>47</v>
      </c>
      <c r="G245" s="2">
        <v>48</v>
      </c>
      <c r="H245" s="2">
        <v>72.11</v>
      </c>
    </row>
    <row r="246" spans="1:8" x14ac:dyDescent="0.35">
      <c r="A246" s="1" t="s">
        <v>7</v>
      </c>
      <c r="B246" s="1">
        <v>49</v>
      </c>
      <c r="C246" s="1" t="s">
        <v>1</v>
      </c>
      <c r="D246" s="1">
        <v>1</v>
      </c>
      <c r="E246" s="2">
        <v>1</v>
      </c>
      <c r="F246" s="2">
        <v>48</v>
      </c>
      <c r="G246" s="2">
        <v>49</v>
      </c>
      <c r="H246" s="2">
        <v>73.11</v>
      </c>
    </row>
    <row r="247" spans="1:8" x14ac:dyDescent="0.35">
      <c r="A247" s="1" t="s">
        <v>7</v>
      </c>
      <c r="B247" s="1">
        <v>50</v>
      </c>
      <c r="C247" s="1" t="s">
        <v>1</v>
      </c>
      <c r="D247" s="1">
        <v>1</v>
      </c>
      <c r="E247" s="2">
        <v>1</v>
      </c>
      <c r="F247" s="2">
        <v>49</v>
      </c>
      <c r="G247" s="2">
        <v>50</v>
      </c>
      <c r="H247" s="2">
        <v>74.11</v>
      </c>
    </row>
    <row r="248" spans="1:8" x14ac:dyDescent="0.35">
      <c r="A248" s="1" t="s">
        <v>7</v>
      </c>
      <c r="B248" s="1">
        <v>51</v>
      </c>
      <c r="C248" s="1" t="s">
        <v>1</v>
      </c>
      <c r="D248" s="1">
        <v>1</v>
      </c>
      <c r="E248" s="2">
        <v>1</v>
      </c>
      <c r="F248" s="2">
        <v>50</v>
      </c>
      <c r="G248" s="2">
        <v>51</v>
      </c>
      <c r="H248" s="2">
        <v>75.11</v>
      </c>
    </row>
    <row r="249" spans="1:8" x14ac:dyDescent="0.35">
      <c r="A249" s="1" t="s">
        <v>7</v>
      </c>
      <c r="B249" s="1">
        <v>52</v>
      </c>
      <c r="C249" s="1" t="s">
        <v>1</v>
      </c>
      <c r="D249" s="1">
        <v>1</v>
      </c>
      <c r="E249" s="2">
        <v>1</v>
      </c>
      <c r="F249" s="2">
        <v>51</v>
      </c>
      <c r="G249" s="2">
        <v>52</v>
      </c>
      <c r="H249" s="2">
        <v>76.11</v>
      </c>
    </row>
    <row r="250" spans="1:8" x14ac:dyDescent="0.35">
      <c r="A250" s="1" t="s">
        <v>7</v>
      </c>
      <c r="B250" s="1">
        <v>53</v>
      </c>
      <c r="C250" s="1" t="s">
        <v>1</v>
      </c>
      <c r="D250" s="1">
        <v>1</v>
      </c>
      <c r="E250" s="2">
        <v>1</v>
      </c>
      <c r="F250" s="2">
        <v>52</v>
      </c>
      <c r="G250" s="2">
        <v>53</v>
      </c>
      <c r="H250" s="2">
        <v>77.11</v>
      </c>
    </row>
    <row r="251" spans="1:8" x14ac:dyDescent="0.35">
      <c r="A251" s="1" t="s">
        <v>7</v>
      </c>
      <c r="B251" s="1">
        <v>54</v>
      </c>
      <c r="C251" s="1" t="s">
        <v>1</v>
      </c>
      <c r="D251" s="1">
        <v>1</v>
      </c>
      <c r="E251" s="2">
        <v>1</v>
      </c>
      <c r="F251" s="2">
        <v>53</v>
      </c>
      <c r="G251" s="2">
        <v>54</v>
      </c>
      <c r="H251" s="2">
        <v>78.11</v>
      </c>
    </row>
    <row r="252" spans="1:8" x14ac:dyDescent="0.35">
      <c r="A252" s="1" t="s">
        <v>7</v>
      </c>
      <c r="B252" s="1">
        <v>55</v>
      </c>
      <c r="C252" s="1" t="s">
        <v>1</v>
      </c>
      <c r="D252" s="1">
        <v>1</v>
      </c>
      <c r="E252" s="2">
        <v>1</v>
      </c>
      <c r="F252" s="2">
        <v>54</v>
      </c>
      <c r="G252" s="2">
        <v>55</v>
      </c>
      <c r="H252" s="2">
        <v>79.11</v>
      </c>
    </row>
    <row r="253" spans="1:8" x14ac:dyDescent="0.35">
      <c r="A253" s="1" t="s">
        <v>7</v>
      </c>
      <c r="B253" s="1">
        <v>56</v>
      </c>
      <c r="C253" s="1" t="s">
        <v>1</v>
      </c>
      <c r="D253" s="1">
        <v>1</v>
      </c>
      <c r="E253" s="2">
        <v>1</v>
      </c>
      <c r="F253" s="2">
        <v>55</v>
      </c>
      <c r="G253" s="2">
        <v>56</v>
      </c>
      <c r="H253" s="2">
        <v>80.11</v>
      </c>
    </row>
    <row r="254" spans="1:8" x14ac:dyDescent="0.35">
      <c r="A254" s="1" t="s">
        <v>7</v>
      </c>
      <c r="B254" s="1">
        <v>57</v>
      </c>
      <c r="C254" s="1" t="s">
        <v>1</v>
      </c>
      <c r="D254" s="1">
        <v>1</v>
      </c>
      <c r="E254" s="2">
        <v>1</v>
      </c>
      <c r="F254" s="2">
        <v>56</v>
      </c>
      <c r="G254" s="2">
        <v>57</v>
      </c>
      <c r="H254" s="2">
        <v>81.11</v>
      </c>
    </row>
    <row r="255" spans="1:8" x14ac:dyDescent="0.35">
      <c r="A255" s="1" t="s">
        <v>7</v>
      </c>
      <c r="B255" s="1">
        <v>58</v>
      </c>
      <c r="C255" s="1" t="s">
        <v>1</v>
      </c>
      <c r="D255" s="1">
        <v>1</v>
      </c>
      <c r="E255" s="2">
        <v>1</v>
      </c>
      <c r="F255" s="2">
        <v>57</v>
      </c>
      <c r="G255" s="2">
        <v>58</v>
      </c>
      <c r="H255" s="2">
        <v>82.11</v>
      </c>
    </row>
    <row r="256" spans="1:8" x14ac:dyDescent="0.35">
      <c r="A256" s="1" t="s">
        <v>7</v>
      </c>
      <c r="B256" s="1">
        <v>59</v>
      </c>
      <c r="C256" s="1" t="s">
        <v>1</v>
      </c>
      <c r="D256" s="1">
        <v>1</v>
      </c>
      <c r="E256" s="2">
        <v>1</v>
      </c>
      <c r="F256" s="2">
        <v>58</v>
      </c>
      <c r="G256" s="2">
        <v>59</v>
      </c>
      <c r="H256" s="2">
        <v>83.11</v>
      </c>
    </row>
    <row r="257" spans="1:8" x14ac:dyDescent="0.35">
      <c r="A257" s="9" t="s">
        <v>7</v>
      </c>
      <c r="B257" s="9">
        <v>60</v>
      </c>
      <c r="C257" s="9" t="s">
        <v>1</v>
      </c>
      <c r="D257" s="9">
        <v>1</v>
      </c>
      <c r="E257" s="14">
        <v>1</v>
      </c>
      <c r="F257" s="14">
        <v>59</v>
      </c>
      <c r="G257" s="14">
        <v>60</v>
      </c>
      <c r="H257" s="14">
        <v>84.11</v>
      </c>
    </row>
  </sheetData>
  <mergeCells count="5">
    <mergeCell ref="A1:H1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71B5-258B-41CA-996F-04500EA7511C}">
  <dimension ref="A1:BK60"/>
  <sheetViews>
    <sheetView zoomScale="70" zoomScaleNormal="70" workbookViewId="0">
      <selection activeCell="J26" sqref="J26"/>
    </sheetView>
  </sheetViews>
  <sheetFormatPr defaultRowHeight="14.5" x14ac:dyDescent="0.35"/>
  <cols>
    <col min="1" max="1" width="29.81640625" bestFit="1" customWidth="1"/>
    <col min="2" max="2" width="18.453125" bestFit="1" customWidth="1"/>
  </cols>
  <sheetData>
    <row r="1" spans="1:63" ht="15" thickBot="1" x14ac:dyDescent="0.4">
      <c r="A1" s="69" t="s">
        <v>592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</row>
    <row r="2" spans="1:63" ht="182" thickTop="1" x14ac:dyDescent="0.35">
      <c r="A2" s="59" t="s">
        <v>464</v>
      </c>
      <c r="B2" s="59" t="s">
        <v>465</v>
      </c>
      <c r="C2" s="62" t="s">
        <v>466</v>
      </c>
      <c r="D2" s="62" t="s">
        <v>467</v>
      </c>
      <c r="E2" s="62" t="s">
        <v>468</v>
      </c>
      <c r="F2" s="62" t="s">
        <v>469</v>
      </c>
      <c r="G2" s="62" t="s">
        <v>470</v>
      </c>
      <c r="H2" s="62" t="s">
        <v>588</v>
      </c>
      <c r="I2" s="62" t="s">
        <v>471</v>
      </c>
      <c r="J2" s="62" t="s">
        <v>472</v>
      </c>
      <c r="K2" s="62" t="s">
        <v>473</v>
      </c>
      <c r="L2" s="62" t="s">
        <v>474</v>
      </c>
      <c r="M2" s="62" t="s">
        <v>475</v>
      </c>
      <c r="N2" s="62" t="s">
        <v>476</v>
      </c>
      <c r="O2" s="62" t="s">
        <v>477</v>
      </c>
      <c r="P2" s="62" t="s">
        <v>478</v>
      </c>
      <c r="Q2" s="62" t="s">
        <v>479</v>
      </c>
      <c r="R2" s="62" t="s">
        <v>480</v>
      </c>
      <c r="S2" s="62" t="s">
        <v>481</v>
      </c>
      <c r="T2" s="62" t="s">
        <v>482</v>
      </c>
      <c r="U2" s="62" t="s">
        <v>589</v>
      </c>
      <c r="V2" s="62" t="s">
        <v>483</v>
      </c>
      <c r="W2" s="62" t="s">
        <v>484</v>
      </c>
      <c r="X2" s="62" t="s">
        <v>590</v>
      </c>
      <c r="Y2" s="62" t="s">
        <v>485</v>
      </c>
      <c r="Z2" s="62" t="s">
        <v>486</v>
      </c>
      <c r="AA2" s="62" t="s">
        <v>487</v>
      </c>
      <c r="AB2" s="62" t="s">
        <v>488</v>
      </c>
      <c r="AC2" s="62" t="s">
        <v>489</v>
      </c>
      <c r="AD2" s="62" t="s">
        <v>591</v>
      </c>
      <c r="AE2" s="62" t="s">
        <v>490</v>
      </c>
      <c r="AF2" s="62" t="s">
        <v>491</v>
      </c>
      <c r="AG2" s="62" t="s">
        <v>492</v>
      </c>
      <c r="AH2" s="62" t="s">
        <v>493</v>
      </c>
      <c r="AI2" s="62" t="s">
        <v>494</v>
      </c>
      <c r="AJ2" s="62" t="s">
        <v>495</v>
      </c>
      <c r="AK2" s="62" t="s">
        <v>496</v>
      </c>
      <c r="AL2" s="62" t="s">
        <v>497</v>
      </c>
      <c r="AM2" s="62" t="s">
        <v>498</v>
      </c>
      <c r="AN2" s="62" t="s">
        <v>499</v>
      </c>
      <c r="AO2" s="63" t="s">
        <v>500</v>
      </c>
      <c r="AP2" s="62" t="s">
        <v>501</v>
      </c>
      <c r="AQ2" s="63" t="s">
        <v>502</v>
      </c>
      <c r="AR2" s="62" t="s">
        <v>503</v>
      </c>
      <c r="AS2" s="62" t="s">
        <v>504</v>
      </c>
      <c r="AT2" s="62" t="s">
        <v>505</v>
      </c>
      <c r="AU2" s="62" t="s">
        <v>506</v>
      </c>
      <c r="AV2" s="62" t="s">
        <v>507</v>
      </c>
      <c r="AW2" s="62" t="s">
        <v>508</v>
      </c>
      <c r="AX2" s="62" t="s">
        <v>509</v>
      </c>
      <c r="AY2" s="62" t="s">
        <v>510</v>
      </c>
      <c r="AZ2" s="62" t="s">
        <v>511</v>
      </c>
      <c r="BA2" s="62" t="s">
        <v>512</v>
      </c>
      <c r="BB2" s="62" t="s">
        <v>513</v>
      </c>
      <c r="BC2" s="62" t="s">
        <v>514</v>
      </c>
      <c r="BD2" s="62" t="s">
        <v>515</v>
      </c>
      <c r="BE2" s="62" t="s">
        <v>516</v>
      </c>
      <c r="BF2" s="62" t="s">
        <v>517</v>
      </c>
      <c r="BG2" s="62" t="s">
        <v>518</v>
      </c>
      <c r="BH2" s="62" t="s">
        <v>519</v>
      </c>
      <c r="BI2" s="62" t="s">
        <v>520</v>
      </c>
      <c r="BJ2" s="62" t="s">
        <v>521</v>
      </c>
      <c r="BK2" s="62" t="s">
        <v>522</v>
      </c>
    </row>
    <row r="3" spans="1:63" x14ac:dyDescent="0.35">
      <c r="A3" s="36" t="s">
        <v>523</v>
      </c>
      <c r="B3" s="15" t="s">
        <v>524</v>
      </c>
      <c r="C3" s="36"/>
      <c r="D3" s="36"/>
      <c r="E3" s="36"/>
      <c r="F3" s="36" t="s">
        <v>525</v>
      </c>
      <c r="G3" s="36" t="s">
        <v>525</v>
      </c>
      <c r="H3" s="36"/>
      <c r="I3" s="36" t="s">
        <v>525</v>
      </c>
      <c r="J3" s="36" t="s">
        <v>525</v>
      </c>
      <c r="K3" s="36"/>
      <c r="L3" s="36" t="s">
        <v>525</v>
      </c>
      <c r="M3" s="36" t="s">
        <v>525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 t="s">
        <v>525</v>
      </c>
      <c r="AD3" s="36"/>
      <c r="AE3" s="36"/>
      <c r="AF3" s="36"/>
      <c r="AG3" s="36"/>
      <c r="AH3" s="36"/>
      <c r="AI3" s="36"/>
      <c r="AJ3" s="36"/>
      <c r="AK3" s="36"/>
      <c r="AL3" s="36" t="s">
        <v>525</v>
      </c>
      <c r="AM3" s="36"/>
      <c r="AN3" s="36" t="s">
        <v>525</v>
      </c>
      <c r="AO3" s="23"/>
      <c r="AP3" s="36"/>
      <c r="AQ3" s="23"/>
      <c r="AR3" s="36" t="s">
        <v>525</v>
      </c>
      <c r="AS3" s="36" t="s">
        <v>525</v>
      </c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 t="s">
        <v>525</v>
      </c>
      <c r="BJ3" s="36" t="s">
        <v>525</v>
      </c>
      <c r="BK3" s="36" t="s">
        <v>525</v>
      </c>
    </row>
    <row r="4" spans="1:63" x14ac:dyDescent="0.35">
      <c r="A4" s="36" t="s">
        <v>526</v>
      </c>
      <c r="B4" s="15" t="s">
        <v>527</v>
      </c>
      <c r="C4" s="36"/>
      <c r="D4" s="36"/>
      <c r="E4" s="36"/>
      <c r="F4" s="36" t="s">
        <v>525</v>
      </c>
      <c r="G4" s="36" t="s">
        <v>525</v>
      </c>
      <c r="H4" s="36"/>
      <c r="I4" s="36" t="s">
        <v>525</v>
      </c>
      <c r="J4" s="36" t="s">
        <v>525</v>
      </c>
      <c r="K4" s="36"/>
      <c r="L4" s="36" t="s">
        <v>525</v>
      </c>
      <c r="M4" s="36" t="s">
        <v>525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 t="s">
        <v>525</v>
      </c>
      <c r="AD4" s="36"/>
      <c r="AE4" s="36"/>
      <c r="AF4" s="36"/>
      <c r="AG4" s="36"/>
      <c r="AH4" s="36"/>
      <c r="AI4" s="36"/>
      <c r="AJ4" s="36"/>
      <c r="AK4" s="36"/>
      <c r="AL4" s="36" t="s">
        <v>525</v>
      </c>
      <c r="AM4" s="36"/>
      <c r="AN4" s="36"/>
      <c r="AO4" s="23" t="s">
        <v>525</v>
      </c>
      <c r="AP4" s="36"/>
      <c r="AQ4" s="23"/>
      <c r="AR4" s="36" t="s">
        <v>525</v>
      </c>
      <c r="AS4" s="36" t="s">
        <v>525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 t="s">
        <v>525</v>
      </c>
      <c r="BJ4" s="36" t="s">
        <v>525</v>
      </c>
      <c r="BK4" s="36" t="s">
        <v>525</v>
      </c>
    </row>
    <row r="5" spans="1:63" x14ac:dyDescent="0.35">
      <c r="A5" s="36" t="s">
        <v>528</v>
      </c>
      <c r="B5" s="15" t="s">
        <v>527</v>
      </c>
      <c r="C5" s="36"/>
      <c r="D5" s="36"/>
      <c r="E5" s="36"/>
      <c r="F5" s="36" t="s">
        <v>525</v>
      </c>
      <c r="G5" s="36" t="s">
        <v>525</v>
      </c>
      <c r="H5" s="36"/>
      <c r="I5" s="36" t="s">
        <v>525</v>
      </c>
      <c r="J5" s="36" t="s">
        <v>525</v>
      </c>
      <c r="K5" s="36"/>
      <c r="L5" s="36" t="s">
        <v>525</v>
      </c>
      <c r="M5" s="36" t="s">
        <v>525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 t="s">
        <v>525</v>
      </c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23" t="s">
        <v>525</v>
      </c>
      <c r="AP5" s="36"/>
      <c r="AQ5" s="23"/>
      <c r="AR5" s="36"/>
      <c r="AS5" s="36" t="s">
        <v>525</v>
      </c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 t="s">
        <v>525</v>
      </c>
      <c r="BJ5" s="36" t="s">
        <v>525</v>
      </c>
      <c r="BK5" s="36" t="s">
        <v>525</v>
      </c>
    </row>
    <row r="6" spans="1:63" x14ac:dyDescent="0.35">
      <c r="A6" s="36" t="s">
        <v>529</v>
      </c>
      <c r="B6" s="15" t="s">
        <v>527</v>
      </c>
      <c r="C6" s="36"/>
      <c r="D6" s="36"/>
      <c r="E6" s="36"/>
      <c r="F6" s="36"/>
      <c r="G6" s="36" t="s">
        <v>525</v>
      </c>
      <c r="H6" s="36"/>
      <c r="I6" s="36" t="s">
        <v>525</v>
      </c>
      <c r="J6" s="36" t="s">
        <v>525</v>
      </c>
      <c r="K6" s="36"/>
      <c r="L6" s="36" t="s">
        <v>525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 t="s">
        <v>525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23" t="s">
        <v>525</v>
      </c>
      <c r="AP6" s="36"/>
      <c r="AQ6" s="23"/>
      <c r="AR6" s="36"/>
      <c r="AS6" s="36" t="s">
        <v>525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 t="s">
        <v>525</v>
      </c>
      <c r="BJ6" s="36" t="s">
        <v>525</v>
      </c>
      <c r="BK6" s="36" t="s">
        <v>525</v>
      </c>
    </row>
    <row r="7" spans="1:63" x14ac:dyDescent="0.35">
      <c r="A7" s="36" t="s">
        <v>530</v>
      </c>
      <c r="B7" s="15" t="s">
        <v>527</v>
      </c>
      <c r="C7" s="36"/>
      <c r="D7" s="36"/>
      <c r="E7" s="36"/>
      <c r="F7" s="36"/>
      <c r="G7" s="36" t="s">
        <v>525</v>
      </c>
      <c r="H7" s="36"/>
      <c r="I7" s="36" t="s">
        <v>525</v>
      </c>
      <c r="J7" s="36" t="s">
        <v>525</v>
      </c>
      <c r="K7" s="36"/>
      <c r="L7" s="36" t="s">
        <v>525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 t="s">
        <v>525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23" t="s">
        <v>525</v>
      </c>
      <c r="AP7" s="36"/>
      <c r="AQ7" s="23"/>
      <c r="AR7" s="36"/>
      <c r="AS7" s="36" t="s">
        <v>525</v>
      </c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 t="s">
        <v>525</v>
      </c>
      <c r="BJ7" s="36" t="s">
        <v>525</v>
      </c>
      <c r="BK7" s="36" t="s">
        <v>525</v>
      </c>
    </row>
    <row r="8" spans="1:63" x14ac:dyDescent="0.35">
      <c r="A8" s="36" t="s">
        <v>531</v>
      </c>
      <c r="B8" s="15" t="s">
        <v>527</v>
      </c>
      <c r="C8" s="36"/>
      <c r="D8" s="36"/>
      <c r="E8" s="36"/>
      <c r="F8" s="36"/>
      <c r="G8" s="36" t="s">
        <v>525</v>
      </c>
      <c r="H8" s="36"/>
      <c r="I8" s="36" t="s">
        <v>525</v>
      </c>
      <c r="J8" s="36" t="s">
        <v>525</v>
      </c>
      <c r="K8" s="36"/>
      <c r="L8" s="36" t="s">
        <v>525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 t="s">
        <v>525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23" t="s">
        <v>525</v>
      </c>
      <c r="AP8" s="36"/>
      <c r="AQ8" s="23"/>
      <c r="AR8" s="36"/>
      <c r="AS8" s="36" t="s">
        <v>525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 t="s">
        <v>525</v>
      </c>
      <c r="BJ8" s="36" t="s">
        <v>525</v>
      </c>
      <c r="BK8" s="36" t="s">
        <v>525</v>
      </c>
    </row>
    <row r="9" spans="1:63" x14ac:dyDescent="0.35">
      <c r="A9" s="36" t="s">
        <v>532</v>
      </c>
      <c r="B9" s="15" t="s">
        <v>527</v>
      </c>
      <c r="C9" s="36"/>
      <c r="D9" s="36"/>
      <c r="E9" s="36"/>
      <c r="F9" s="36"/>
      <c r="G9" s="36" t="s">
        <v>525</v>
      </c>
      <c r="H9" s="36"/>
      <c r="I9" s="36" t="s">
        <v>525</v>
      </c>
      <c r="J9" s="36" t="s">
        <v>525</v>
      </c>
      <c r="K9" s="36"/>
      <c r="L9" s="36" t="s">
        <v>525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 t="s">
        <v>525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23" t="s">
        <v>525</v>
      </c>
      <c r="AP9" s="36"/>
      <c r="AQ9" s="23"/>
      <c r="AR9" s="36"/>
      <c r="AS9" s="36" t="s">
        <v>525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 t="s">
        <v>525</v>
      </c>
      <c r="BJ9" s="36" t="s">
        <v>525</v>
      </c>
      <c r="BK9" s="36" t="s">
        <v>525</v>
      </c>
    </row>
    <row r="10" spans="1:63" x14ac:dyDescent="0.35">
      <c r="A10" s="36" t="s">
        <v>533</v>
      </c>
      <c r="B10" s="15" t="s">
        <v>527</v>
      </c>
      <c r="C10" s="36"/>
      <c r="D10" s="36"/>
      <c r="E10" s="36"/>
      <c r="F10" s="36"/>
      <c r="G10" s="36" t="s">
        <v>525</v>
      </c>
      <c r="H10" s="36"/>
      <c r="I10" s="36" t="s">
        <v>525</v>
      </c>
      <c r="J10" s="36" t="s">
        <v>525</v>
      </c>
      <c r="K10" s="36"/>
      <c r="L10" s="36" t="s">
        <v>525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 t="s">
        <v>525</v>
      </c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23" t="s">
        <v>525</v>
      </c>
      <c r="AP10" s="36"/>
      <c r="AQ10" s="23"/>
      <c r="AR10" s="36"/>
      <c r="AS10" s="36" t="s">
        <v>525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 t="s">
        <v>525</v>
      </c>
      <c r="BJ10" s="36" t="s">
        <v>525</v>
      </c>
      <c r="BK10" s="36" t="s">
        <v>525</v>
      </c>
    </row>
    <row r="11" spans="1:63" x14ac:dyDescent="0.35">
      <c r="A11" s="36" t="s">
        <v>534</v>
      </c>
      <c r="B11" s="15" t="s">
        <v>527</v>
      </c>
      <c r="C11" s="36"/>
      <c r="D11" s="36"/>
      <c r="E11" s="36"/>
      <c r="F11" s="36"/>
      <c r="G11" s="36" t="s">
        <v>525</v>
      </c>
      <c r="H11" s="36"/>
      <c r="I11" s="36" t="s">
        <v>525</v>
      </c>
      <c r="J11" s="36" t="s">
        <v>525</v>
      </c>
      <c r="K11" s="36"/>
      <c r="L11" s="36" t="s">
        <v>525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 t="s">
        <v>525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23" t="s">
        <v>525</v>
      </c>
      <c r="AP11" s="36"/>
      <c r="AQ11" s="23"/>
      <c r="AR11" s="36"/>
      <c r="AS11" s="36" t="s">
        <v>525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 t="s">
        <v>525</v>
      </c>
      <c r="BJ11" s="36" t="s">
        <v>525</v>
      </c>
      <c r="BK11" s="36" t="s">
        <v>525</v>
      </c>
    </row>
    <row r="12" spans="1:63" x14ac:dyDescent="0.35">
      <c r="A12" s="36" t="s">
        <v>535</v>
      </c>
      <c r="B12" s="15" t="s">
        <v>527</v>
      </c>
      <c r="C12" s="36"/>
      <c r="D12" s="36"/>
      <c r="E12" s="36"/>
      <c r="F12" s="36"/>
      <c r="G12" s="36" t="s">
        <v>525</v>
      </c>
      <c r="H12" s="36"/>
      <c r="I12" s="36" t="s">
        <v>525</v>
      </c>
      <c r="J12" s="36" t="s">
        <v>525</v>
      </c>
      <c r="K12" s="36"/>
      <c r="L12" s="36" t="s">
        <v>525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 t="s">
        <v>525</v>
      </c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23" t="s">
        <v>525</v>
      </c>
      <c r="AP12" s="36"/>
      <c r="AQ12" s="23"/>
      <c r="AR12" s="36"/>
      <c r="AS12" s="36" t="s">
        <v>525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 t="s">
        <v>525</v>
      </c>
      <c r="BJ12" s="36" t="s">
        <v>525</v>
      </c>
      <c r="BK12" s="36" t="s">
        <v>525</v>
      </c>
    </row>
    <row r="13" spans="1:63" x14ac:dyDescent="0.35">
      <c r="A13" s="36" t="s">
        <v>536</v>
      </c>
      <c r="B13" s="15" t="s">
        <v>527</v>
      </c>
      <c r="C13" s="36"/>
      <c r="D13" s="36"/>
      <c r="E13" s="36"/>
      <c r="F13" s="36"/>
      <c r="G13" s="36" t="s">
        <v>525</v>
      </c>
      <c r="H13" s="36"/>
      <c r="I13" s="36"/>
      <c r="J13" s="36" t="s">
        <v>525</v>
      </c>
      <c r="K13" s="36"/>
      <c r="L13" s="36" t="s">
        <v>525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 t="s">
        <v>525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23" t="s">
        <v>525</v>
      </c>
      <c r="AP13" s="36"/>
      <c r="AQ13" s="23"/>
      <c r="AR13" s="36"/>
      <c r="AS13" s="36" t="s">
        <v>525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 t="s">
        <v>525</v>
      </c>
      <c r="BJ13" s="36" t="s">
        <v>525</v>
      </c>
      <c r="BK13" s="36" t="s">
        <v>525</v>
      </c>
    </row>
    <row r="14" spans="1:63" x14ac:dyDescent="0.35">
      <c r="A14" s="36" t="s">
        <v>537</v>
      </c>
      <c r="B14" s="15" t="s">
        <v>527</v>
      </c>
      <c r="C14" s="36"/>
      <c r="D14" s="36"/>
      <c r="E14" s="36"/>
      <c r="F14" s="36"/>
      <c r="G14" s="36" t="s">
        <v>525</v>
      </c>
      <c r="H14" s="36"/>
      <c r="I14" s="36"/>
      <c r="J14" s="36" t="s">
        <v>525</v>
      </c>
      <c r="K14" s="36"/>
      <c r="L14" s="36" t="s">
        <v>525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 t="s">
        <v>525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23" t="s">
        <v>525</v>
      </c>
      <c r="AP14" s="36"/>
      <c r="AQ14" s="23"/>
      <c r="AR14" s="36"/>
      <c r="AS14" s="36" t="s">
        <v>525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 t="s">
        <v>525</v>
      </c>
      <c r="BK14" s="36" t="s">
        <v>525</v>
      </c>
    </row>
    <row r="15" spans="1:63" x14ac:dyDescent="0.35">
      <c r="A15" s="36" t="s">
        <v>538</v>
      </c>
      <c r="B15" s="15" t="s">
        <v>527</v>
      </c>
      <c r="C15" s="36"/>
      <c r="D15" s="36"/>
      <c r="E15" s="36"/>
      <c r="F15" s="36"/>
      <c r="G15" s="36" t="s">
        <v>525</v>
      </c>
      <c r="H15" s="36"/>
      <c r="I15" s="36"/>
      <c r="J15" s="36" t="s">
        <v>525</v>
      </c>
      <c r="K15" s="36"/>
      <c r="L15" s="36" t="s">
        <v>525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 t="s">
        <v>525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23" t="s">
        <v>525</v>
      </c>
      <c r="AP15" s="36"/>
      <c r="AQ15" s="23"/>
      <c r="AR15" s="36"/>
      <c r="AS15" s="36" t="s">
        <v>525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 t="s">
        <v>525</v>
      </c>
      <c r="BK15" s="36" t="s">
        <v>525</v>
      </c>
    </row>
    <row r="16" spans="1:63" x14ac:dyDescent="0.35">
      <c r="A16" s="36" t="s">
        <v>539</v>
      </c>
      <c r="B16" s="15" t="s">
        <v>527</v>
      </c>
      <c r="C16" s="36"/>
      <c r="D16" s="36"/>
      <c r="E16" s="36"/>
      <c r="F16" s="36"/>
      <c r="G16" s="36" t="s">
        <v>525</v>
      </c>
      <c r="H16" s="36"/>
      <c r="I16" s="36"/>
      <c r="J16" s="36" t="s">
        <v>525</v>
      </c>
      <c r="K16" s="36"/>
      <c r="L16" s="36" t="s">
        <v>525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 t="s">
        <v>525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23" t="s">
        <v>525</v>
      </c>
      <c r="AP16" s="36"/>
      <c r="AQ16" s="23"/>
      <c r="AR16" s="36"/>
      <c r="AS16" s="36" t="s">
        <v>525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 t="s">
        <v>525</v>
      </c>
      <c r="BK16" s="36" t="s">
        <v>525</v>
      </c>
    </row>
    <row r="17" spans="1:63" x14ac:dyDescent="0.35">
      <c r="A17" s="36" t="s">
        <v>540</v>
      </c>
      <c r="B17" s="15" t="s">
        <v>527</v>
      </c>
      <c r="C17" s="36"/>
      <c r="D17" s="36"/>
      <c r="E17" s="36"/>
      <c r="F17" s="36"/>
      <c r="G17" s="36" t="s">
        <v>525</v>
      </c>
      <c r="H17" s="36"/>
      <c r="I17" s="36"/>
      <c r="J17" s="36" t="s">
        <v>525</v>
      </c>
      <c r="K17" s="36"/>
      <c r="L17" s="36" t="s">
        <v>525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 t="s">
        <v>525</v>
      </c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23" t="s">
        <v>525</v>
      </c>
      <c r="AP17" s="36"/>
      <c r="AQ17" s="23"/>
      <c r="AR17" s="36"/>
      <c r="AS17" s="36" t="s">
        <v>525</v>
      </c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 t="s">
        <v>525</v>
      </c>
      <c r="BK17" s="36" t="s">
        <v>525</v>
      </c>
    </row>
    <row r="18" spans="1:63" x14ac:dyDescent="0.35">
      <c r="A18" s="36" t="s">
        <v>541</v>
      </c>
      <c r="B18" s="15" t="s">
        <v>527</v>
      </c>
      <c r="C18" s="36"/>
      <c r="D18" s="36"/>
      <c r="E18" s="36"/>
      <c r="F18" s="36"/>
      <c r="G18" s="36" t="s">
        <v>525</v>
      </c>
      <c r="H18" s="36" t="s">
        <v>542</v>
      </c>
      <c r="I18" s="36"/>
      <c r="J18" s="36" t="s">
        <v>525</v>
      </c>
      <c r="K18" s="36"/>
      <c r="L18" s="36" t="s">
        <v>525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 t="s">
        <v>525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23" t="s">
        <v>525</v>
      </c>
      <c r="AP18" s="36"/>
      <c r="AQ18" s="23"/>
      <c r="AR18" s="36"/>
      <c r="AS18" s="36" t="s">
        <v>525</v>
      </c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 t="s">
        <v>525</v>
      </c>
      <c r="BK18" s="36" t="s">
        <v>525</v>
      </c>
    </row>
    <row r="19" spans="1:63" x14ac:dyDescent="0.35">
      <c r="A19" s="36" t="s">
        <v>543</v>
      </c>
      <c r="B19" s="15" t="s">
        <v>527</v>
      </c>
      <c r="C19" s="36"/>
      <c r="D19" s="36"/>
      <c r="E19" s="36"/>
      <c r="F19" s="36"/>
      <c r="G19" s="36" t="s">
        <v>525</v>
      </c>
      <c r="H19" s="36"/>
      <c r="I19" s="36"/>
      <c r="J19" s="36" t="s">
        <v>525</v>
      </c>
      <c r="K19" s="36"/>
      <c r="L19" s="36" t="s">
        <v>525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 t="s">
        <v>525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23" t="s">
        <v>525</v>
      </c>
      <c r="AP19" s="36"/>
      <c r="AQ19" s="23"/>
      <c r="AR19" s="36"/>
      <c r="AS19" s="36" t="s">
        <v>525</v>
      </c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 t="s">
        <v>525</v>
      </c>
      <c r="BK19" s="36" t="s">
        <v>525</v>
      </c>
    </row>
    <row r="20" spans="1:63" x14ac:dyDescent="0.35">
      <c r="A20" s="36" t="s">
        <v>544</v>
      </c>
      <c r="B20" s="15" t="s">
        <v>527</v>
      </c>
      <c r="C20" s="36"/>
      <c r="D20" s="36"/>
      <c r="E20" s="36"/>
      <c r="F20" s="36"/>
      <c r="G20" s="36" t="s">
        <v>525</v>
      </c>
      <c r="H20" s="36"/>
      <c r="I20" s="36"/>
      <c r="J20" s="36" t="s">
        <v>525</v>
      </c>
      <c r="K20" s="36"/>
      <c r="L20" s="36" t="s">
        <v>525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525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23" t="s">
        <v>525</v>
      </c>
      <c r="AP20" s="36"/>
      <c r="AQ20" s="23"/>
      <c r="AR20" s="36"/>
      <c r="AS20" s="36" t="s">
        <v>525</v>
      </c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 t="s">
        <v>525</v>
      </c>
      <c r="BK20" s="36" t="s">
        <v>525</v>
      </c>
    </row>
    <row r="21" spans="1:63" x14ac:dyDescent="0.35">
      <c r="A21" s="36" t="s">
        <v>545</v>
      </c>
      <c r="B21" s="15" t="s">
        <v>527</v>
      </c>
      <c r="C21" s="36"/>
      <c r="D21" s="36"/>
      <c r="E21" s="36"/>
      <c r="F21" s="36"/>
      <c r="G21" s="36" t="s">
        <v>525</v>
      </c>
      <c r="H21" s="36"/>
      <c r="I21" s="36"/>
      <c r="J21" s="36" t="s">
        <v>525</v>
      </c>
      <c r="K21" s="36"/>
      <c r="L21" s="36" t="s">
        <v>525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 t="s">
        <v>525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23" t="s">
        <v>525</v>
      </c>
      <c r="AP21" s="36"/>
      <c r="AQ21" s="23"/>
      <c r="AR21" s="36"/>
      <c r="AS21" s="36" t="s">
        <v>525</v>
      </c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 t="s">
        <v>525</v>
      </c>
      <c r="BK21" s="36" t="s">
        <v>525</v>
      </c>
    </row>
    <row r="22" spans="1:63" x14ac:dyDescent="0.35">
      <c r="A22" s="36" t="s">
        <v>546</v>
      </c>
      <c r="B22" s="15" t="s">
        <v>527</v>
      </c>
      <c r="C22" s="36"/>
      <c r="D22" s="36"/>
      <c r="E22" s="36"/>
      <c r="F22" s="36"/>
      <c r="G22" s="36" t="s">
        <v>525</v>
      </c>
      <c r="H22" s="36"/>
      <c r="I22" s="36"/>
      <c r="J22" s="36" t="s">
        <v>525</v>
      </c>
      <c r="K22" s="36"/>
      <c r="L22" s="36" t="s">
        <v>525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 t="s">
        <v>525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23" t="s">
        <v>525</v>
      </c>
      <c r="AP22" s="36"/>
      <c r="AQ22" s="23"/>
      <c r="AR22" s="36"/>
      <c r="AS22" s="36" t="s">
        <v>525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 t="s">
        <v>547</v>
      </c>
      <c r="BJ22" s="36" t="s">
        <v>525</v>
      </c>
      <c r="BK22" s="36" t="s">
        <v>525</v>
      </c>
    </row>
    <row r="23" spans="1:63" x14ac:dyDescent="0.35">
      <c r="A23" s="36" t="s">
        <v>548</v>
      </c>
      <c r="B23" s="15" t="s">
        <v>527</v>
      </c>
      <c r="C23" s="36"/>
      <c r="D23" s="36"/>
      <c r="E23" s="36"/>
      <c r="F23" s="36"/>
      <c r="G23" s="36" t="s">
        <v>525</v>
      </c>
      <c r="H23" s="36"/>
      <c r="I23" s="36"/>
      <c r="J23" s="36" t="s">
        <v>525</v>
      </c>
      <c r="K23" s="36"/>
      <c r="L23" s="36" t="s">
        <v>525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 t="s">
        <v>525</v>
      </c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3" t="s">
        <v>525</v>
      </c>
      <c r="AP23" s="36"/>
      <c r="AQ23" s="23"/>
      <c r="AR23" s="36"/>
      <c r="AS23" s="36" t="s">
        <v>525</v>
      </c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 t="s">
        <v>525</v>
      </c>
      <c r="BK23" s="36" t="s">
        <v>525</v>
      </c>
    </row>
    <row r="24" spans="1:63" x14ac:dyDescent="0.35">
      <c r="A24" s="36" t="s">
        <v>549</v>
      </c>
      <c r="B24" s="15" t="s">
        <v>527</v>
      </c>
      <c r="C24" s="36"/>
      <c r="D24" s="36"/>
      <c r="E24" s="36"/>
      <c r="F24" s="36"/>
      <c r="G24" s="36" t="s">
        <v>525</v>
      </c>
      <c r="H24" s="36"/>
      <c r="I24" s="36"/>
      <c r="J24" s="36" t="s">
        <v>525</v>
      </c>
      <c r="K24" s="36"/>
      <c r="L24" s="36" t="s">
        <v>525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 t="s">
        <v>525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23" t="s">
        <v>525</v>
      </c>
      <c r="AP24" s="36"/>
      <c r="AQ24" s="23"/>
      <c r="AR24" s="36"/>
      <c r="AS24" s="36" t="s">
        <v>525</v>
      </c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 t="s">
        <v>525</v>
      </c>
      <c r="BK24" s="36" t="s">
        <v>525</v>
      </c>
    </row>
    <row r="25" spans="1:63" x14ac:dyDescent="0.35">
      <c r="A25" s="36" t="s">
        <v>550</v>
      </c>
      <c r="B25" s="15" t="s">
        <v>527</v>
      </c>
      <c r="C25" s="36"/>
      <c r="D25" s="36"/>
      <c r="E25" s="36"/>
      <c r="F25" s="36"/>
      <c r="G25" s="36" t="s">
        <v>525</v>
      </c>
      <c r="H25" s="36"/>
      <c r="I25" s="36"/>
      <c r="J25" s="36" t="s">
        <v>525</v>
      </c>
      <c r="K25" s="36"/>
      <c r="L25" s="36" t="s">
        <v>525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 t="s">
        <v>525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3" t="s">
        <v>525</v>
      </c>
      <c r="AP25" s="36"/>
      <c r="AQ25" s="23"/>
      <c r="AR25" s="36"/>
      <c r="AS25" s="36" t="s">
        <v>525</v>
      </c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 t="s">
        <v>525</v>
      </c>
      <c r="BK25" s="36" t="s">
        <v>525</v>
      </c>
    </row>
    <row r="26" spans="1:63" x14ac:dyDescent="0.35">
      <c r="A26" s="36" t="s">
        <v>551</v>
      </c>
      <c r="B26" s="15" t="s">
        <v>527</v>
      </c>
      <c r="C26" s="36"/>
      <c r="D26" s="36"/>
      <c r="E26" s="36"/>
      <c r="F26" s="36"/>
      <c r="G26" s="36" t="s">
        <v>547</v>
      </c>
      <c r="H26" s="36"/>
      <c r="I26" s="36"/>
      <c r="J26" s="36" t="s">
        <v>525</v>
      </c>
      <c r="K26" s="36"/>
      <c r="L26" s="36" t="s">
        <v>525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 t="s">
        <v>525</v>
      </c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3" t="s">
        <v>525</v>
      </c>
      <c r="AP26" s="36"/>
      <c r="AQ26" s="23"/>
      <c r="AR26" s="36"/>
      <c r="AS26" s="36" t="s">
        <v>525</v>
      </c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 t="s">
        <v>525</v>
      </c>
      <c r="BK26" s="36"/>
    </row>
    <row r="27" spans="1:63" x14ac:dyDescent="0.35">
      <c r="A27" s="36" t="s">
        <v>552</v>
      </c>
      <c r="B27" s="15" t="s">
        <v>527</v>
      </c>
      <c r="C27" s="36"/>
      <c r="D27" s="36"/>
      <c r="E27" s="36"/>
      <c r="F27" s="36"/>
      <c r="G27" s="36"/>
      <c r="H27" s="36"/>
      <c r="I27" s="36"/>
      <c r="J27" s="36" t="s">
        <v>525</v>
      </c>
      <c r="K27" s="36"/>
      <c r="L27" s="36" t="s">
        <v>525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 t="s">
        <v>525</v>
      </c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3" t="s">
        <v>525</v>
      </c>
      <c r="AP27" s="36"/>
      <c r="AQ27" s="23"/>
      <c r="AR27" s="36"/>
      <c r="AS27" s="36" t="s">
        <v>525</v>
      </c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 t="s">
        <v>525</v>
      </c>
      <c r="BK27" s="36"/>
    </row>
    <row r="28" spans="1:63" x14ac:dyDescent="0.35">
      <c r="A28" s="36" t="s">
        <v>553</v>
      </c>
      <c r="B28" s="15" t="s">
        <v>527</v>
      </c>
      <c r="C28" s="36"/>
      <c r="D28" s="36"/>
      <c r="E28" s="36"/>
      <c r="F28" s="36"/>
      <c r="G28" s="36"/>
      <c r="H28" s="36"/>
      <c r="I28" s="36"/>
      <c r="J28" s="36" t="s">
        <v>525</v>
      </c>
      <c r="K28" s="36"/>
      <c r="L28" s="36" t="s">
        <v>525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 t="s">
        <v>525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3" t="s">
        <v>525</v>
      </c>
      <c r="AP28" s="36"/>
      <c r="AQ28" s="23"/>
      <c r="AR28" s="36"/>
      <c r="AS28" s="36" t="s">
        <v>525</v>
      </c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 t="s">
        <v>525</v>
      </c>
      <c r="BK28" s="36"/>
    </row>
    <row r="29" spans="1:63" x14ac:dyDescent="0.35">
      <c r="A29" s="36" t="s">
        <v>554</v>
      </c>
      <c r="B29" s="15" t="s">
        <v>527</v>
      </c>
      <c r="C29" s="36"/>
      <c r="D29" s="36"/>
      <c r="E29" s="36"/>
      <c r="F29" s="36"/>
      <c r="G29" s="36"/>
      <c r="H29" s="36"/>
      <c r="I29" s="36"/>
      <c r="J29" s="36" t="s">
        <v>525</v>
      </c>
      <c r="K29" s="36"/>
      <c r="L29" s="36" t="s">
        <v>525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 t="s">
        <v>525</v>
      </c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23" t="s">
        <v>525</v>
      </c>
      <c r="AP29" s="36"/>
      <c r="AQ29" s="23"/>
      <c r="AR29" s="36"/>
      <c r="AS29" s="36" t="s">
        <v>525</v>
      </c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 t="s">
        <v>525</v>
      </c>
      <c r="BK29" s="36"/>
    </row>
    <row r="30" spans="1:63" x14ac:dyDescent="0.35">
      <c r="A30" s="36" t="s">
        <v>555</v>
      </c>
      <c r="B30" s="15" t="s">
        <v>527</v>
      </c>
      <c r="C30" s="36"/>
      <c r="D30" s="36"/>
      <c r="E30" s="36"/>
      <c r="F30" s="36"/>
      <c r="G30" s="36"/>
      <c r="H30" s="36" t="s">
        <v>542</v>
      </c>
      <c r="I30" s="36"/>
      <c r="J30" s="36" t="s">
        <v>525</v>
      </c>
      <c r="K30" s="36"/>
      <c r="L30" s="36" t="s">
        <v>525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 t="s">
        <v>525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23" t="s">
        <v>525</v>
      </c>
      <c r="AP30" s="36"/>
      <c r="AQ30" s="23"/>
      <c r="AR30" s="36"/>
      <c r="AS30" s="36" t="s">
        <v>525</v>
      </c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 t="s">
        <v>525</v>
      </c>
      <c r="BK30" s="36"/>
    </row>
    <row r="31" spans="1:63" x14ac:dyDescent="0.35">
      <c r="A31" s="36" t="s">
        <v>556</v>
      </c>
      <c r="B31" s="15" t="s">
        <v>527</v>
      </c>
      <c r="C31" s="36"/>
      <c r="D31" s="36"/>
      <c r="E31" s="36"/>
      <c r="F31" s="36"/>
      <c r="G31" s="36"/>
      <c r="H31" s="36" t="s">
        <v>542</v>
      </c>
      <c r="I31" s="36"/>
      <c r="J31" s="36" t="s">
        <v>525</v>
      </c>
      <c r="K31" s="36"/>
      <c r="L31" s="36" t="s">
        <v>525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 t="s">
        <v>525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3" t="s">
        <v>525</v>
      </c>
      <c r="AP31" s="36"/>
      <c r="AQ31" s="23"/>
      <c r="AR31" s="36"/>
      <c r="AS31" s="36" t="s">
        <v>525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 t="s">
        <v>525</v>
      </c>
      <c r="BK31" s="36"/>
    </row>
    <row r="32" spans="1:63" x14ac:dyDescent="0.35">
      <c r="A32" s="36" t="s">
        <v>557</v>
      </c>
      <c r="B32" s="15" t="s">
        <v>527</v>
      </c>
      <c r="C32" s="36"/>
      <c r="D32" s="36"/>
      <c r="E32" s="36"/>
      <c r="F32" s="36"/>
      <c r="G32" s="36"/>
      <c r="H32" s="36"/>
      <c r="I32" s="36"/>
      <c r="J32" s="36" t="s">
        <v>525</v>
      </c>
      <c r="K32" s="36"/>
      <c r="L32" s="36" t="s">
        <v>525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 t="s">
        <v>525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3" t="s">
        <v>525</v>
      </c>
      <c r="AP32" s="36"/>
      <c r="AQ32" s="23"/>
      <c r="AR32" s="36"/>
      <c r="AS32" s="36" t="s">
        <v>525</v>
      </c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 t="s">
        <v>525</v>
      </c>
      <c r="BK32" s="36"/>
    </row>
    <row r="33" spans="1:63" x14ac:dyDescent="0.35">
      <c r="A33" s="36" t="s">
        <v>558</v>
      </c>
      <c r="B33" s="15" t="s">
        <v>527</v>
      </c>
      <c r="C33" s="36"/>
      <c r="D33" s="36"/>
      <c r="E33" s="36"/>
      <c r="F33" s="36"/>
      <c r="G33" s="36"/>
      <c r="H33" s="36"/>
      <c r="I33" s="36"/>
      <c r="J33" s="36" t="s">
        <v>525</v>
      </c>
      <c r="K33" s="36"/>
      <c r="L33" s="36" t="s">
        <v>525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 t="s">
        <v>525</v>
      </c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3" t="s">
        <v>525</v>
      </c>
      <c r="AP33" s="36"/>
      <c r="AQ33" s="23"/>
      <c r="AR33" s="36"/>
      <c r="AS33" s="36" t="s">
        <v>525</v>
      </c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 t="s">
        <v>525</v>
      </c>
      <c r="BK33" s="36"/>
    </row>
    <row r="34" spans="1:63" x14ac:dyDescent="0.35">
      <c r="A34" s="36" t="s">
        <v>559</v>
      </c>
      <c r="B34" s="15" t="s">
        <v>527</v>
      </c>
      <c r="C34" s="36"/>
      <c r="D34" s="36"/>
      <c r="E34" s="36"/>
      <c r="F34" s="36"/>
      <c r="G34" s="36"/>
      <c r="H34" s="36" t="s">
        <v>542</v>
      </c>
      <c r="I34" s="36"/>
      <c r="J34" s="36" t="s">
        <v>525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 t="s">
        <v>525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 t="s">
        <v>525</v>
      </c>
      <c r="AO34" s="23" t="s">
        <v>525</v>
      </c>
      <c r="AP34" s="36"/>
      <c r="AQ34" s="23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</row>
    <row r="35" spans="1:63" x14ac:dyDescent="0.35">
      <c r="A35" s="36" t="s">
        <v>560</v>
      </c>
      <c r="B35" s="15" t="s">
        <v>561</v>
      </c>
      <c r="C35" s="36"/>
      <c r="D35" s="36"/>
      <c r="E35" s="36"/>
      <c r="F35" s="36"/>
      <c r="G35" s="36"/>
      <c r="H35" s="36"/>
      <c r="I35" s="36"/>
      <c r="J35" s="36" t="s">
        <v>525</v>
      </c>
      <c r="K35" s="36"/>
      <c r="L35" s="36" t="s">
        <v>525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 t="s">
        <v>525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 t="s">
        <v>547</v>
      </c>
      <c r="AN35" s="36" t="s">
        <v>525</v>
      </c>
      <c r="AO35" s="23"/>
      <c r="AP35" s="36"/>
      <c r="AQ35" s="23"/>
      <c r="AR35" s="36"/>
      <c r="AS35" s="36" t="s">
        <v>525</v>
      </c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63" x14ac:dyDescent="0.35">
      <c r="A36" s="36" t="s">
        <v>562</v>
      </c>
      <c r="B36" s="15" t="s">
        <v>561</v>
      </c>
      <c r="C36" s="36"/>
      <c r="D36" s="36"/>
      <c r="E36" s="36"/>
      <c r="F36" s="36"/>
      <c r="G36" s="36"/>
      <c r="H36" s="36" t="s">
        <v>542</v>
      </c>
      <c r="I36" s="36"/>
      <c r="J36" s="36" t="s">
        <v>525</v>
      </c>
      <c r="K36" s="36"/>
      <c r="L36" s="36" t="s">
        <v>525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 t="s">
        <v>525</v>
      </c>
      <c r="AD36" s="36"/>
      <c r="AE36" s="36" t="s">
        <v>547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23"/>
      <c r="AP36" s="36"/>
      <c r="AQ36" s="23"/>
      <c r="AR36" s="36"/>
      <c r="AS36" s="36" t="s">
        <v>525</v>
      </c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63" x14ac:dyDescent="0.35">
      <c r="A37" s="36" t="s">
        <v>563</v>
      </c>
      <c r="B37" s="15" t="s">
        <v>561</v>
      </c>
      <c r="C37" s="36"/>
      <c r="D37" s="36"/>
      <c r="E37" s="36"/>
      <c r="F37" s="36"/>
      <c r="G37" s="36"/>
      <c r="H37" s="36"/>
      <c r="I37" s="36"/>
      <c r="J37" s="36" t="s">
        <v>525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 t="s">
        <v>525</v>
      </c>
      <c r="AD37" s="36"/>
      <c r="AE37" s="36"/>
      <c r="AF37" s="36" t="s">
        <v>525</v>
      </c>
      <c r="AG37" s="36"/>
      <c r="AH37" s="36"/>
      <c r="AI37" s="36"/>
      <c r="AJ37" s="36"/>
      <c r="AK37" s="36"/>
      <c r="AL37" s="36"/>
      <c r="AM37" s="36"/>
      <c r="AN37" s="36" t="s">
        <v>525</v>
      </c>
      <c r="AO37" s="23"/>
      <c r="AP37" s="36"/>
      <c r="AQ37" s="23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63" x14ac:dyDescent="0.35">
      <c r="A38" s="36" t="s">
        <v>564</v>
      </c>
      <c r="B38" s="15" t="s">
        <v>561</v>
      </c>
      <c r="C38" s="36"/>
      <c r="D38" s="36"/>
      <c r="E38" s="36"/>
      <c r="F38" s="36"/>
      <c r="G38" s="36"/>
      <c r="H38" s="36"/>
      <c r="I38" s="36"/>
      <c r="J38" s="36" t="s">
        <v>525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 t="s">
        <v>525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 t="s">
        <v>525</v>
      </c>
      <c r="AO38" s="23"/>
      <c r="AP38" s="36"/>
      <c r="AQ38" s="23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</row>
    <row r="39" spans="1:63" x14ac:dyDescent="0.35">
      <c r="A39" s="36" t="s">
        <v>565</v>
      </c>
      <c r="B39" s="15" t="s">
        <v>561</v>
      </c>
      <c r="C39" s="36"/>
      <c r="D39" s="36"/>
      <c r="E39" s="36"/>
      <c r="F39" s="36"/>
      <c r="G39" s="36"/>
      <c r="H39" s="36" t="s">
        <v>542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 t="s">
        <v>525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3"/>
      <c r="AP39" s="36"/>
      <c r="AQ39" s="23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63" x14ac:dyDescent="0.35">
      <c r="A40" s="36" t="s">
        <v>566</v>
      </c>
      <c r="B40" s="15" t="s">
        <v>561</v>
      </c>
      <c r="C40" s="36"/>
      <c r="D40" s="36"/>
      <c r="E40" s="36"/>
      <c r="F40" s="36"/>
      <c r="G40" s="36"/>
      <c r="H40" s="36" t="s">
        <v>542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 t="s">
        <v>525</v>
      </c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3"/>
      <c r="AP40" s="36"/>
      <c r="AQ40" s="23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63" x14ac:dyDescent="0.35">
      <c r="A41" s="36" t="s">
        <v>567</v>
      </c>
      <c r="B41" s="15" t="s">
        <v>561</v>
      </c>
      <c r="C41" s="36"/>
      <c r="D41" s="36"/>
      <c r="E41" s="36"/>
      <c r="F41" s="36"/>
      <c r="G41" s="36"/>
      <c r="H41" s="36" t="s">
        <v>542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 t="s">
        <v>525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23"/>
      <c r="AP41" s="36"/>
      <c r="AQ41" s="23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</row>
    <row r="42" spans="1:63" x14ac:dyDescent="0.35">
      <c r="A42" s="36" t="s">
        <v>568</v>
      </c>
      <c r="B42" s="15" t="s">
        <v>561</v>
      </c>
      <c r="C42" s="36"/>
      <c r="D42" s="36"/>
      <c r="E42" s="36"/>
      <c r="F42" s="36"/>
      <c r="G42" s="36"/>
      <c r="H42" s="36" t="s">
        <v>542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 t="s">
        <v>525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23"/>
      <c r="AP42" s="36"/>
      <c r="AQ42" s="23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</row>
    <row r="43" spans="1:63" x14ac:dyDescent="0.35">
      <c r="A43" s="36" t="s">
        <v>569</v>
      </c>
      <c r="B43" s="15" t="s">
        <v>561</v>
      </c>
      <c r="C43" s="36"/>
      <c r="D43" s="36"/>
      <c r="E43" s="36"/>
      <c r="F43" s="36"/>
      <c r="G43" s="36"/>
      <c r="H43" s="36" t="s">
        <v>542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 t="s">
        <v>525</v>
      </c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23"/>
      <c r="AP43" s="36"/>
      <c r="AQ43" s="23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</row>
    <row r="44" spans="1:63" x14ac:dyDescent="0.35">
      <c r="A44" s="36" t="s">
        <v>570</v>
      </c>
      <c r="B44" s="60" t="s">
        <v>571</v>
      </c>
      <c r="C44" s="36" t="s">
        <v>525</v>
      </c>
      <c r="D44" s="36" t="s">
        <v>525</v>
      </c>
      <c r="E44" s="36"/>
      <c r="F44" s="36"/>
      <c r="G44" s="36"/>
      <c r="H44" s="36"/>
      <c r="I44" s="36"/>
      <c r="J44" s="36"/>
      <c r="K44" s="36"/>
      <c r="L44" s="36"/>
      <c r="M44" s="36"/>
      <c r="N44" s="36" t="s">
        <v>525</v>
      </c>
      <c r="O44" s="36" t="s">
        <v>525</v>
      </c>
      <c r="P44" s="36" t="s">
        <v>525</v>
      </c>
      <c r="Q44" s="36" t="s">
        <v>525</v>
      </c>
      <c r="R44" s="36" t="s">
        <v>525</v>
      </c>
      <c r="S44" s="36"/>
      <c r="T44" s="36" t="s">
        <v>525</v>
      </c>
      <c r="U44" s="36" t="s">
        <v>525</v>
      </c>
      <c r="V44" s="36" t="s">
        <v>525</v>
      </c>
      <c r="W44" s="36" t="s">
        <v>525</v>
      </c>
      <c r="X44" s="36" t="s">
        <v>525</v>
      </c>
      <c r="Y44" s="36" t="s">
        <v>525</v>
      </c>
      <c r="Z44" s="36"/>
      <c r="AA44" s="36" t="s">
        <v>525</v>
      </c>
      <c r="AB44" s="36" t="s">
        <v>525</v>
      </c>
      <c r="AC44" s="36" t="s">
        <v>525</v>
      </c>
      <c r="AD44" s="36"/>
      <c r="AE44" s="36" t="s">
        <v>525</v>
      </c>
      <c r="AF44" s="36" t="s">
        <v>525</v>
      </c>
      <c r="AG44" s="36" t="s">
        <v>525</v>
      </c>
      <c r="AH44" s="36" t="s">
        <v>525</v>
      </c>
      <c r="AI44" s="36" t="s">
        <v>525</v>
      </c>
      <c r="AJ44" s="36" t="s">
        <v>525</v>
      </c>
      <c r="AK44" s="36" t="s">
        <v>525</v>
      </c>
      <c r="AL44" s="36"/>
      <c r="AM44" s="36"/>
      <c r="AN44" s="36"/>
      <c r="AO44" s="23"/>
      <c r="AP44" s="36" t="s">
        <v>525</v>
      </c>
      <c r="AQ44" s="23" t="s">
        <v>525</v>
      </c>
      <c r="AR44" s="36"/>
      <c r="AS44" s="36"/>
      <c r="AT44" s="36" t="s">
        <v>525</v>
      </c>
      <c r="AU44" s="36" t="s">
        <v>525</v>
      </c>
      <c r="AV44" s="36" t="s">
        <v>525</v>
      </c>
      <c r="AW44" s="36" t="s">
        <v>525</v>
      </c>
      <c r="AX44" s="36" t="s">
        <v>525</v>
      </c>
      <c r="AY44" s="36" t="s">
        <v>525</v>
      </c>
      <c r="AZ44" s="36" t="s">
        <v>525</v>
      </c>
      <c r="BA44" s="36" t="s">
        <v>525</v>
      </c>
      <c r="BB44" s="36" t="s">
        <v>525</v>
      </c>
      <c r="BC44" s="36"/>
      <c r="BD44" s="36" t="s">
        <v>525</v>
      </c>
      <c r="BE44" s="36"/>
      <c r="BF44" s="36" t="s">
        <v>525</v>
      </c>
      <c r="BG44" s="36" t="s">
        <v>525</v>
      </c>
      <c r="BH44" s="36" t="s">
        <v>525</v>
      </c>
      <c r="BI44" s="36"/>
      <c r="BJ44" s="36"/>
      <c r="BK44" s="36"/>
    </row>
    <row r="45" spans="1:63" x14ac:dyDescent="0.35">
      <c r="A45" s="36" t="s">
        <v>572</v>
      </c>
      <c r="B45" s="60" t="s">
        <v>571</v>
      </c>
      <c r="C45" s="36" t="s">
        <v>525</v>
      </c>
      <c r="D45" s="36" t="s">
        <v>525</v>
      </c>
      <c r="E45" s="36"/>
      <c r="F45" s="36"/>
      <c r="G45" s="36"/>
      <c r="H45" s="36"/>
      <c r="I45" s="36"/>
      <c r="J45" s="36"/>
      <c r="K45" s="36"/>
      <c r="L45" s="36"/>
      <c r="M45" s="36"/>
      <c r="N45" s="36" t="s">
        <v>525</v>
      </c>
      <c r="O45" s="36" t="s">
        <v>525</v>
      </c>
      <c r="P45" s="36" t="s">
        <v>525</v>
      </c>
      <c r="Q45" s="36" t="s">
        <v>525</v>
      </c>
      <c r="R45" s="36" t="s">
        <v>525</v>
      </c>
      <c r="S45" s="36"/>
      <c r="T45" s="36" t="s">
        <v>525</v>
      </c>
      <c r="U45" s="36" t="s">
        <v>525</v>
      </c>
      <c r="V45" s="36" t="s">
        <v>525</v>
      </c>
      <c r="W45" s="36" t="s">
        <v>525</v>
      </c>
      <c r="X45" s="36" t="s">
        <v>525</v>
      </c>
      <c r="Y45" s="36" t="s">
        <v>525</v>
      </c>
      <c r="Z45" s="36"/>
      <c r="AA45" s="36" t="s">
        <v>525</v>
      </c>
      <c r="AB45" s="36" t="s">
        <v>525</v>
      </c>
      <c r="AC45" s="36" t="s">
        <v>525</v>
      </c>
      <c r="AD45" s="36"/>
      <c r="AE45" s="36" t="s">
        <v>525</v>
      </c>
      <c r="AF45" s="36" t="s">
        <v>525</v>
      </c>
      <c r="AG45" s="36" t="s">
        <v>525</v>
      </c>
      <c r="AH45" s="36" t="s">
        <v>525</v>
      </c>
      <c r="AI45" s="36" t="s">
        <v>525</v>
      </c>
      <c r="AJ45" s="36" t="s">
        <v>525</v>
      </c>
      <c r="AK45" s="36" t="s">
        <v>525</v>
      </c>
      <c r="AL45" s="36"/>
      <c r="AM45" s="36"/>
      <c r="AN45" s="36"/>
      <c r="AO45" s="23"/>
      <c r="AP45" s="36" t="s">
        <v>525</v>
      </c>
      <c r="AQ45" s="23" t="s">
        <v>525</v>
      </c>
      <c r="AR45" s="36"/>
      <c r="AS45" s="36"/>
      <c r="AT45" s="36" t="s">
        <v>525</v>
      </c>
      <c r="AU45" s="36" t="s">
        <v>525</v>
      </c>
      <c r="AV45" s="36" t="s">
        <v>525</v>
      </c>
      <c r="AW45" s="36" t="s">
        <v>525</v>
      </c>
      <c r="AX45" s="36" t="s">
        <v>525</v>
      </c>
      <c r="AY45" s="36" t="s">
        <v>525</v>
      </c>
      <c r="AZ45" s="36" t="s">
        <v>525</v>
      </c>
      <c r="BA45" s="36" t="s">
        <v>525</v>
      </c>
      <c r="BB45" s="36" t="s">
        <v>525</v>
      </c>
      <c r="BC45" s="36"/>
      <c r="BD45" s="36" t="s">
        <v>525</v>
      </c>
      <c r="BE45" s="36"/>
      <c r="BF45" s="36" t="s">
        <v>525</v>
      </c>
      <c r="BG45" s="36" t="s">
        <v>525</v>
      </c>
      <c r="BH45" s="36" t="s">
        <v>525</v>
      </c>
      <c r="BI45" s="36"/>
      <c r="BJ45" s="36"/>
      <c r="BK45" s="36"/>
    </row>
    <row r="46" spans="1:63" x14ac:dyDescent="0.35">
      <c r="A46" s="36" t="s">
        <v>573</v>
      </c>
      <c r="B46" s="60" t="s">
        <v>571</v>
      </c>
      <c r="C46" s="36" t="s">
        <v>525</v>
      </c>
      <c r="D46" s="36" t="s">
        <v>525</v>
      </c>
      <c r="E46" s="36"/>
      <c r="F46" s="36"/>
      <c r="G46" s="36"/>
      <c r="H46" s="36"/>
      <c r="I46" s="36"/>
      <c r="J46" s="36"/>
      <c r="K46" s="36"/>
      <c r="L46" s="36"/>
      <c r="M46" s="36"/>
      <c r="N46" s="36" t="s">
        <v>525</v>
      </c>
      <c r="O46" s="36" t="s">
        <v>525</v>
      </c>
      <c r="P46" s="36" t="s">
        <v>525</v>
      </c>
      <c r="Q46" s="36" t="s">
        <v>525</v>
      </c>
      <c r="R46" s="36" t="s">
        <v>525</v>
      </c>
      <c r="S46" s="36"/>
      <c r="T46" s="36" t="s">
        <v>525</v>
      </c>
      <c r="U46" s="36" t="s">
        <v>525</v>
      </c>
      <c r="V46" s="36" t="s">
        <v>525</v>
      </c>
      <c r="W46" s="36" t="s">
        <v>525</v>
      </c>
      <c r="X46" s="36" t="s">
        <v>525</v>
      </c>
      <c r="Y46" s="36" t="s">
        <v>525</v>
      </c>
      <c r="Z46" s="36"/>
      <c r="AA46" s="36" t="s">
        <v>525</v>
      </c>
      <c r="AB46" s="36" t="s">
        <v>525</v>
      </c>
      <c r="AC46" s="36" t="s">
        <v>525</v>
      </c>
      <c r="AD46" s="36"/>
      <c r="AE46" s="36" t="s">
        <v>525</v>
      </c>
      <c r="AF46" s="36" t="s">
        <v>525</v>
      </c>
      <c r="AG46" s="36" t="s">
        <v>525</v>
      </c>
      <c r="AH46" s="36" t="s">
        <v>525</v>
      </c>
      <c r="AI46" s="36" t="s">
        <v>525</v>
      </c>
      <c r="AJ46" s="36" t="s">
        <v>525</v>
      </c>
      <c r="AK46" s="36" t="s">
        <v>525</v>
      </c>
      <c r="AL46" s="36"/>
      <c r="AM46" s="36"/>
      <c r="AN46" s="36"/>
      <c r="AO46" s="23"/>
      <c r="AP46" s="36" t="s">
        <v>525</v>
      </c>
      <c r="AQ46" s="23" t="s">
        <v>525</v>
      </c>
      <c r="AR46" s="36"/>
      <c r="AS46" s="36"/>
      <c r="AT46" s="36" t="s">
        <v>525</v>
      </c>
      <c r="AU46" s="36" t="s">
        <v>525</v>
      </c>
      <c r="AV46" s="36" t="s">
        <v>525</v>
      </c>
      <c r="AW46" s="36" t="s">
        <v>525</v>
      </c>
      <c r="AX46" s="36" t="s">
        <v>525</v>
      </c>
      <c r="AY46" s="36" t="s">
        <v>525</v>
      </c>
      <c r="AZ46" s="36" t="s">
        <v>525</v>
      </c>
      <c r="BA46" s="36" t="s">
        <v>525</v>
      </c>
      <c r="BB46" s="36" t="s">
        <v>525</v>
      </c>
      <c r="BC46" s="36"/>
      <c r="BD46" s="36" t="s">
        <v>525</v>
      </c>
      <c r="BE46" s="36"/>
      <c r="BF46" s="36" t="s">
        <v>525</v>
      </c>
      <c r="BG46" s="36" t="s">
        <v>525</v>
      </c>
      <c r="BH46" s="36" t="s">
        <v>525</v>
      </c>
      <c r="BI46" s="36"/>
      <c r="BJ46" s="36"/>
      <c r="BK46" s="36"/>
    </row>
    <row r="47" spans="1:63" x14ac:dyDescent="0.35">
      <c r="A47" s="36" t="s">
        <v>574</v>
      </c>
      <c r="B47" s="60" t="s">
        <v>571</v>
      </c>
      <c r="C47" s="36" t="s">
        <v>525</v>
      </c>
      <c r="D47" s="36" t="s">
        <v>525</v>
      </c>
      <c r="E47" s="36"/>
      <c r="F47" s="36"/>
      <c r="G47" s="36"/>
      <c r="H47" s="36"/>
      <c r="I47" s="36"/>
      <c r="J47" s="36"/>
      <c r="K47" s="36"/>
      <c r="L47" s="36"/>
      <c r="M47" s="36"/>
      <c r="N47" s="36" t="s">
        <v>525</v>
      </c>
      <c r="O47" s="36" t="s">
        <v>525</v>
      </c>
      <c r="P47" s="36" t="s">
        <v>525</v>
      </c>
      <c r="Q47" s="36" t="s">
        <v>525</v>
      </c>
      <c r="R47" s="36" t="s">
        <v>525</v>
      </c>
      <c r="S47" s="36"/>
      <c r="T47" s="36" t="s">
        <v>525</v>
      </c>
      <c r="U47" s="36" t="s">
        <v>525</v>
      </c>
      <c r="V47" s="36" t="s">
        <v>525</v>
      </c>
      <c r="W47" s="36" t="s">
        <v>525</v>
      </c>
      <c r="X47" s="36" t="s">
        <v>525</v>
      </c>
      <c r="Y47" s="36" t="s">
        <v>525</v>
      </c>
      <c r="Z47" s="36"/>
      <c r="AA47" s="36" t="s">
        <v>525</v>
      </c>
      <c r="AB47" s="36" t="s">
        <v>525</v>
      </c>
      <c r="AC47" s="36" t="s">
        <v>525</v>
      </c>
      <c r="AD47" s="36"/>
      <c r="AE47" s="36" t="s">
        <v>525</v>
      </c>
      <c r="AF47" s="36" t="s">
        <v>525</v>
      </c>
      <c r="AG47" s="36" t="s">
        <v>525</v>
      </c>
      <c r="AH47" s="36" t="s">
        <v>525</v>
      </c>
      <c r="AI47" s="36" t="s">
        <v>525</v>
      </c>
      <c r="AJ47" s="36" t="s">
        <v>525</v>
      </c>
      <c r="AK47" s="36" t="s">
        <v>525</v>
      </c>
      <c r="AL47" s="36"/>
      <c r="AM47" s="36"/>
      <c r="AN47" s="36"/>
      <c r="AO47" s="23"/>
      <c r="AP47" s="36" t="s">
        <v>525</v>
      </c>
      <c r="AQ47" s="23" t="s">
        <v>525</v>
      </c>
      <c r="AR47" s="36"/>
      <c r="AS47" s="36"/>
      <c r="AT47" s="36" t="s">
        <v>525</v>
      </c>
      <c r="AU47" s="36" t="s">
        <v>525</v>
      </c>
      <c r="AV47" s="36" t="s">
        <v>525</v>
      </c>
      <c r="AW47" s="36" t="s">
        <v>525</v>
      </c>
      <c r="AX47" s="36" t="s">
        <v>525</v>
      </c>
      <c r="AY47" s="36" t="s">
        <v>525</v>
      </c>
      <c r="AZ47" s="36" t="s">
        <v>525</v>
      </c>
      <c r="BA47" s="36" t="s">
        <v>525</v>
      </c>
      <c r="BB47" s="36" t="s">
        <v>525</v>
      </c>
      <c r="BC47" s="36"/>
      <c r="BD47" s="36" t="s">
        <v>525</v>
      </c>
      <c r="BE47" s="36"/>
      <c r="BF47" s="36" t="s">
        <v>525</v>
      </c>
      <c r="BG47" s="36" t="s">
        <v>525</v>
      </c>
      <c r="BH47" s="36" t="s">
        <v>525</v>
      </c>
      <c r="BI47" s="36"/>
      <c r="BJ47" s="36"/>
      <c r="BK47" s="36"/>
    </row>
    <row r="48" spans="1:63" x14ac:dyDescent="0.35">
      <c r="A48" s="36" t="s">
        <v>575</v>
      </c>
      <c r="B48" s="60" t="s">
        <v>571</v>
      </c>
      <c r="C48" s="36" t="s">
        <v>525</v>
      </c>
      <c r="D48" s="36" t="s">
        <v>525</v>
      </c>
      <c r="E48" s="36"/>
      <c r="F48" s="36"/>
      <c r="G48" s="36"/>
      <c r="H48" s="36"/>
      <c r="I48" s="36"/>
      <c r="J48" s="36"/>
      <c r="K48" s="36" t="s">
        <v>547</v>
      </c>
      <c r="L48" s="36"/>
      <c r="M48" s="36"/>
      <c r="N48" s="36" t="s">
        <v>525</v>
      </c>
      <c r="O48" s="36" t="s">
        <v>525</v>
      </c>
      <c r="P48" s="36" t="s">
        <v>525</v>
      </c>
      <c r="Q48" s="36" t="s">
        <v>525</v>
      </c>
      <c r="R48" s="36" t="s">
        <v>525</v>
      </c>
      <c r="S48" s="36"/>
      <c r="T48" s="36" t="s">
        <v>525</v>
      </c>
      <c r="U48" s="36" t="s">
        <v>525</v>
      </c>
      <c r="V48" s="36" t="s">
        <v>525</v>
      </c>
      <c r="W48" s="36" t="s">
        <v>525</v>
      </c>
      <c r="X48" s="36" t="s">
        <v>525</v>
      </c>
      <c r="Y48" s="36" t="s">
        <v>525</v>
      </c>
      <c r="Z48" s="36"/>
      <c r="AA48" s="36" t="s">
        <v>525</v>
      </c>
      <c r="AB48" s="36" t="s">
        <v>525</v>
      </c>
      <c r="AC48" s="36" t="s">
        <v>525</v>
      </c>
      <c r="AD48" s="36"/>
      <c r="AE48" s="36" t="s">
        <v>525</v>
      </c>
      <c r="AF48" s="36" t="s">
        <v>525</v>
      </c>
      <c r="AG48" s="36" t="s">
        <v>525</v>
      </c>
      <c r="AH48" s="36" t="s">
        <v>525</v>
      </c>
      <c r="AI48" s="36" t="s">
        <v>525</v>
      </c>
      <c r="AJ48" s="36" t="s">
        <v>525</v>
      </c>
      <c r="AK48" s="36" t="s">
        <v>525</v>
      </c>
      <c r="AL48" s="36"/>
      <c r="AM48" s="36"/>
      <c r="AN48" s="36"/>
      <c r="AO48" s="23"/>
      <c r="AP48" s="36" t="s">
        <v>525</v>
      </c>
      <c r="AQ48" s="23" t="s">
        <v>525</v>
      </c>
      <c r="AR48" s="36"/>
      <c r="AS48" s="36"/>
      <c r="AT48" s="36" t="s">
        <v>525</v>
      </c>
      <c r="AU48" s="36" t="s">
        <v>525</v>
      </c>
      <c r="AV48" s="36" t="s">
        <v>525</v>
      </c>
      <c r="AW48" s="36" t="s">
        <v>525</v>
      </c>
      <c r="AX48" s="36" t="s">
        <v>525</v>
      </c>
      <c r="AY48" s="36" t="s">
        <v>525</v>
      </c>
      <c r="AZ48" s="36" t="s">
        <v>525</v>
      </c>
      <c r="BA48" s="36" t="s">
        <v>525</v>
      </c>
      <c r="BB48" s="36" t="s">
        <v>525</v>
      </c>
      <c r="BC48" s="36"/>
      <c r="BD48" s="36" t="s">
        <v>525</v>
      </c>
      <c r="BE48" s="36"/>
      <c r="BF48" s="36" t="s">
        <v>525</v>
      </c>
      <c r="BG48" s="36" t="s">
        <v>525</v>
      </c>
      <c r="BH48" s="36" t="s">
        <v>525</v>
      </c>
      <c r="BI48" s="36"/>
      <c r="BJ48" s="36"/>
      <c r="BK48" s="36"/>
    </row>
    <row r="49" spans="1:63" x14ac:dyDescent="0.35">
      <c r="A49" s="36" t="s">
        <v>576</v>
      </c>
      <c r="B49" s="60" t="s">
        <v>571</v>
      </c>
      <c r="C49" s="36"/>
      <c r="D49" s="36"/>
      <c r="E49" s="36"/>
      <c r="F49" s="36"/>
      <c r="G49" s="36"/>
      <c r="H49" s="36"/>
      <c r="I49" s="36"/>
      <c r="J49" s="36"/>
      <c r="K49" s="36" t="s">
        <v>525</v>
      </c>
      <c r="L49" s="36"/>
      <c r="M49" s="36"/>
      <c r="N49" s="36" t="s">
        <v>525</v>
      </c>
      <c r="O49" s="36" t="s">
        <v>525</v>
      </c>
      <c r="P49" s="36" t="s">
        <v>525</v>
      </c>
      <c r="Q49" s="36" t="s">
        <v>525</v>
      </c>
      <c r="R49" s="36" t="s">
        <v>525</v>
      </c>
      <c r="S49" s="36"/>
      <c r="T49" s="36" t="s">
        <v>525</v>
      </c>
      <c r="U49" s="36" t="s">
        <v>525</v>
      </c>
      <c r="V49" s="36" t="s">
        <v>525</v>
      </c>
      <c r="W49" s="36" t="s">
        <v>525</v>
      </c>
      <c r="X49" s="36" t="s">
        <v>525</v>
      </c>
      <c r="Y49" s="36" t="s">
        <v>525</v>
      </c>
      <c r="Z49" s="36"/>
      <c r="AA49" s="36" t="s">
        <v>525</v>
      </c>
      <c r="AB49" s="36" t="s">
        <v>525</v>
      </c>
      <c r="AC49" s="36" t="s">
        <v>525</v>
      </c>
      <c r="AD49" s="36"/>
      <c r="AE49" s="36" t="s">
        <v>525</v>
      </c>
      <c r="AF49" s="36" t="s">
        <v>525</v>
      </c>
      <c r="AG49" s="36" t="s">
        <v>525</v>
      </c>
      <c r="AH49" s="36" t="s">
        <v>525</v>
      </c>
      <c r="AI49" s="36" t="s">
        <v>525</v>
      </c>
      <c r="AJ49" s="36" t="s">
        <v>525</v>
      </c>
      <c r="AK49" s="36" t="s">
        <v>525</v>
      </c>
      <c r="AL49" s="36"/>
      <c r="AM49" s="36"/>
      <c r="AN49" s="36"/>
      <c r="AO49" s="23"/>
      <c r="AP49" s="36" t="s">
        <v>525</v>
      </c>
      <c r="AQ49" s="23"/>
      <c r="AR49" s="36"/>
      <c r="AS49" s="36"/>
      <c r="AT49" s="36" t="s">
        <v>525</v>
      </c>
      <c r="AU49" s="36" t="s">
        <v>525</v>
      </c>
      <c r="AV49" s="36" t="s">
        <v>525</v>
      </c>
      <c r="AW49" s="36" t="s">
        <v>525</v>
      </c>
      <c r="AX49" s="36" t="s">
        <v>525</v>
      </c>
      <c r="AY49" s="36" t="s">
        <v>525</v>
      </c>
      <c r="AZ49" s="36" t="s">
        <v>525</v>
      </c>
      <c r="BA49" s="36" t="s">
        <v>525</v>
      </c>
      <c r="BB49" s="36" t="s">
        <v>525</v>
      </c>
      <c r="BC49" s="36"/>
      <c r="BD49" s="36" t="s">
        <v>525</v>
      </c>
      <c r="BE49" s="36"/>
      <c r="BF49" s="36" t="s">
        <v>525</v>
      </c>
      <c r="BG49" s="36" t="s">
        <v>525</v>
      </c>
      <c r="BH49" s="36" t="s">
        <v>525</v>
      </c>
      <c r="BI49" s="36"/>
      <c r="BJ49" s="36"/>
      <c r="BK49" s="36"/>
    </row>
    <row r="50" spans="1:63" x14ac:dyDescent="0.35">
      <c r="A50" s="36" t="s">
        <v>577</v>
      </c>
      <c r="B50" s="60" t="s">
        <v>571</v>
      </c>
      <c r="C50" s="36"/>
      <c r="D50" s="36"/>
      <c r="E50" s="36"/>
      <c r="F50" s="36"/>
      <c r="G50" s="36"/>
      <c r="H50" s="36"/>
      <c r="I50" s="36"/>
      <c r="J50" s="36"/>
      <c r="K50" s="36" t="s">
        <v>525</v>
      </c>
      <c r="L50" s="36"/>
      <c r="M50" s="36"/>
      <c r="N50" s="36" t="s">
        <v>525</v>
      </c>
      <c r="O50" s="36" t="s">
        <v>525</v>
      </c>
      <c r="P50" s="36" t="s">
        <v>525</v>
      </c>
      <c r="Q50" s="36" t="s">
        <v>525</v>
      </c>
      <c r="R50" s="36" t="s">
        <v>525</v>
      </c>
      <c r="S50" s="36"/>
      <c r="T50" s="36" t="s">
        <v>525</v>
      </c>
      <c r="U50" s="36" t="s">
        <v>525</v>
      </c>
      <c r="V50" s="36" t="s">
        <v>525</v>
      </c>
      <c r="W50" s="36" t="s">
        <v>525</v>
      </c>
      <c r="X50" s="36" t="s">
        <v>525</v>
      </c>
      <c r="Y50" s="36" t="s">
        <v>525</v>
      </c>
      <c r="Z50" s="36"/>
      <c r="AA50" s="36" t="s">
        <v>525</v>
      </c>
      <c r="AB50" s="36" t="s">
        <v>525</v>
      </c>
      <c r="AC50" s="36" t="s">
        <v>525</v>
      </c>
      <c r="AD50" s="36"/>
      <c r="AE50" s="36" t="s">
        <v>525</v>
      </c>
      <c r="AF50" s="36" t="s">
        <v>525</v>
      </c>
      <c r="AG50" s="36" t="s">
        <v>525</v>
      </c>
      <c r="AH50" s="36" t="s">
        <v>525</v>
      </c>
      <c r="AI50" s="36" t="s">
        <v>525</v>
      </c>
      <c r="AJ50" s="36" t="s">
        <v>525</v>
      </c>
      <c r="AK50" s="36" t="s">
        <v>525</v>
      </c>
      <c r="AL50" s="36"/>
      <c r="AM50" s="36"/>
      <c r="AN50" s="36"/>
      <c r="AO50" s="23"/>
      <c r="AP50" s="36" t="s">
        <v>525</v>
      </c>
      <c r="AQ50" s="23"/>
      <c r="AR50" s="36"/>
      <c r="AS50" s="36"/>
      <c r="AT50" s="36" t="s">
        <v>525</v>
      </c>
      <c r="AU50" s="36" t="s">
        <v>525</v>
      </c>
      <c r="AV50" s="36" t="s">
        <v>525</v>
      </c>
      <c r="AW50" s="36" t="s">
        <v>525</v>
      </c>
      <c r="AX50" s="36" t="s">
        <v>525</v>
      </c>
      <c r="AY50" s="36" t="s">
        <v>525</v>
      </c>
      <c r="AZ50" s="36" t="s">
        <v>525</v>
      </c>
      <c r="BA50" s="36" t="s">
        <v>525</v>
      </c>
      <c r="BB50" s="36" t="s">
        <v>525</v>
      </c>
      <c r="BC50" s="36"/>
      <c r="BD50" s="36" t="s">
        <v>525</v>
      </c>
      <c r="BE50" s="36"/>
      <c r="BF50" s="36" t="s">
        <v>525</v>
      </c>
      <c r="BG50" s="36" t="s">
        <v>525</v>
      </c>
      <c r="BH50" s="36" t="s">
        <v>525</v>
      </c>
      <c r="BI50" s="36"/>
      <c r="BJ50" s="36"/>
      <c r="BK50" s="36"/>
    </row>
    <row r="51" spans="1:63" x14ac:dyDescent="0.35">
      <c r="A51" s="36" t="s">
        <v>578</v>
      </c>
      <c r="B51" s="60" t="s">
        <v>571</v>
      </c>
      <c r="C51" s="36" t="s">
        <v>525</v>
      </c>
      <c r="D51" s="36" t="s">
        <v>525</v>
      </c>
      <c r="E51" s="36" t="s">
        <v>525</v>
      </c>
      <c r="F51" s="36"/>
      <c r="G51" s="36"/>
      <c r="H51" s="36"/>
      <c r="I51" s="36"/>
      <c r="J51" s="36"/>
      <c r="K51" s="36" t="s">
        <v>525</v>
      </c>
      <c r="L51" s="36"/>
      <c r="M51" s="36"/>
      <c r="N51" s="36" t="s">
        <v>525</v>
      </c>
      <c r="O51" s="36" t="s">
        <v>525</v>
      </c>
      <c r="P51" s="36" t="s">
        <v>525</v>
      </c>
      <c r="Q51" s="36" t="s">
        <v>525</v>
      </c>
      <c r="R51" s="36" t="s">
        <v>525</v>
      </c>
      <c r="S51" s="36"/>
      <c r="T51" s="36" t="s">
        <v>525</v>
      </c>
      <c r="U51" s="36" t="s">
        <v>525</v>
      </c>
      <c r="V51" s="36" t="s">
        <v>525</v>
      </c>
      <c r="W51" s="36" t="s">
        <v>525</v>
      </c>
      <c r="X51" s="36" t="s">
        <v>525</v>
      </c>
      <c r="Y51" s="36" t="s">
        <v>525</v>
      </c>
      <c r="Z51" s="36"/>
      <c r="AA51" s="36" t="s">
        <v>525</v>
      </c>
      <c r="AB51" s="36" t="s">
        <v>525</v>
      </c>
      <c r="AC51" s="36" t="s">
        <v>525</v>
      </c>
      <c r="AD51" s="36"/>
      <c r="AE51" s="36" t="s">
        <v>525</v>
      </c>
      <c r="AF51" s="36" t="s">
        <v>525</v>
      </c>
      <c r="AG51" s="36" t="s">
        <v>525</v>
      </c>
      <c r="AH51" s="36" t="s">
        <v>525</v>
      </c>
      <c r="AI51" s="36" t="s">
        <v>525</v>
      </c>
      <c r="AJ51" s="36" t="s">
        <v>525</v>
      </c>
      <c r="AK51" s="36" t="s">
        <v>525</v>
      </c>
      <c r="AL51" s="36"/>
      <c r="AM51" s="36"/>
      <c r="AN51" s="36"/>
      <c r="AO51" s="23"/>
      <c r="AP51" s="36" t="s">
        <v>525</v>
      </c>
      <c r="AQ51" s="23"/>
      <c r="AR51" s="36"/>
      <c r="AS51" s="36"/>
      <c r="AT51" s="36" t="s">
        <v>525</v>
      </c>
      <c r="AU51" s="36" t="s">
        <v>525</v>
      </c>
      <c r="AV51" s="36" t="s">
        <v>525</v>
      </c>
      <c r="AW51" s="36" t="s">
        <v>525</v>
      </c>
      <c r="AX51" s="36" t="s">
        <v>525</v>
      </c>
      <c r="AY51" s="36" t="s">
        <v>525</v>
      </c>
      <c r="AZ51" s="36" t="s">
        <v>525</v>
      </c>
      <c r="BA51" s="36" t="s">
        <v>525</v>
      </c>
      <c r="BB51" s="36" t="s">
        <v>525</v>
      </c>
      <c r="BC51" s="36" t="s">
        <v>525</v>
      </c>
      <c r="BD51" s="36" t="s">
        <v>525</v>
      </c>
      <c r="BE51" s="36" t="s">
        <v>525</v>
      </c>
      <c r="BF51" s="36" t="s">
        <v>525</v>
      </c>
      <c r="BG51" s="36" t="s">
        <v>525</v>
      </c>
      <c r="BH51" s="36" t="s">
        <v>525</v>
      </c>
      <c r="BI51" s="36"/>
      <c r="BJ51" s="36"/>
      <c r="BK51" s="36"/>
    </row>
    <row r="52" spans="1:63" x14ac:dyDescent="0.35">
      <c r="A52" s="36" t="s">
        <v>579</v>
      </c>
      <c r="B52" s="60" t="s">
        <v>571</v>
      </c>
      <c r="C52" s="36" t="s">
        <v>525</v>
      </c>
      <c r="D52" s="36" t="s">
        <v>525</v>
      </c>
      <c r="E52" s="36" t="s">
        <v>525</v>
      </c>
      <c r="F52" s="36"/>
      <c r="G52" s="36"/>
      <c r="H52" s="36"/>
      <c r="I52" s="36"/>
      <c r="J52" s="36"/>
      <c r="K52" s="36" t="s">
        <v>525</v>
      </c>
      <c r="L52" s="36"/>
      <c r="M52" s="36"/>
      <c r="N52" s="36" t="s">
        <v>525</v>
      </c>
      <c r="O52" s="36" t="s">
        <v>525</v>
      </c>
      <c r="P52" s="36" t="s">
        <v>525</v>
      </c>
      <c r="Q52" s="36" t="s">
        <v>525</v>
      </c>
      <c r="R52" s="36" t="s">
        <v>525</v>
      </c>
      <c r="S52" s="36"/>
      <c r="T52" s="36" t="s">
        <v>525</v>
      </c>
      <c r="U52" s="36" t="s">
        <v>525</v>
      </c>
      <c r="V52" s="36" t="s">
        <v>525</v>
      </c>
      <c r="W52" s="36" t="s">
        <v>525</v>
      </c>
      <c r="X52" s="36" t="s">
        <v>525</v>
      </c>
      <c r="Y52" s="36" t="s">
        <v>525</v>
      </c>
      <c r="Z52" s="36"/>
      <c r="AA52" s="36" t="s">
        <v>525</v>
      </c>
      <c r="AB52" s="36" t="s">
        <v>525</v>
      </c>
      <c r="AC52" s="36" t="s">
        <v>525</v>
      </c>
      <c r="AD52" s="36"/>
      <c r="AE52" s="36" t="s">
        <v>525</v>
      </c>
      <c r="AF52" s="36" t="s">
        <v>525</v>
      </c>
      <c r="AG52" s="36" t="s">
        <v>525</v>
      </c>
      <c r="AH52" s="36" t="s">
        <v>525</v>
      </c>
      <c r="AI52" s="36" t="s">
        <v>525</v>
      </c>
      <c r="AJ52" s="36" t="s">
        <v>525</v>
      </c>
      <c r="AK52" s="36" t="s">
        <v>525</v>
      </c>
      <c r="AL52" s="36"/>
      <c r="AM52" s="36"/>
      <c r="AN52" s="36"/>
      <c r="AO52" s="23"/>
      <c r="AP52" s="36" t="s">
        <v>525</v>
      </c>
      <c r="AQ52" s="23"/>
      <c r="AR52" s="36"/>
      <c r="AS52" s="36"/>
      <c r="AT52" s="36" t="s">
        <v>525</v>
      </c>
      <c r="AU52" s="36" t="s">
        <v>525</v>
      </c>
      <c r="AV52" s="36" t="s">
        <v>525</v>
      </c>
      <c r="AW52" s="36" t="s">
        <v>525</v>
      </c>
      <c r="AX52" s="36" t="s">
        <v>525</v>
      </c>
      <c r="AY52" s="36" t="s">
        <v>525</v>
      </c>
      <c r="AZ52" s="36" t="s">
        <v>525</v>
      </c>
      <c r="BA52" s="36" t="s">
        <v>525</v>
      </c>
      <c r="BB52" s="36" t="s">
        <v>525</v>
      </c>
      <c r="BC52" s="36" t="s">
        <v>525</v>
      </c>
      <c r="BD52" s="36" t="s">
        <v>525</v>
      </c>
      <c r="BE52" s="36" t="s">
        <v>525</v>
      </c>
      <c r="BF52" s="36" t="s">
        <v>525</v>
      </c>
      <c r="BG52" s="36" t="s">
        <v>525</v>
      </c>
      <c r="BH52" s="36" t="s">
        <v>525</v>
      </c>
      <c r="BI52" s="36"/>
      <c r="BJ52" s="36"/>
      <c r="BK52" s="36"/>
    </row>
    <row r="53" spans="1:63" x14ac:dyDescent="0.35">
      <c r="A53" s="36" t="s">
        <v>580</v>
      </c>
      <c r="B53" s="60" t="s">
        <v>571</v>
      </c>
      <c r="C53" s="36" t="s">
        <v>525</v>
      </c>
      <c r="D53" s="36" t="s">
        <v>525</v>
      </c>
      <c r="E53" s="36" t="s">
        <v>525</v>
      </c>
      <c r="F53" s="36"/>
      <c r="G53" s="36"/>
      <c r="H53" s="36"/>
      <c r="I53" s="36"/>
      <c r="J53" s="36"/>
      <c r="K53" s="36" t="s">
        <v>525</v>
      </c>
      <c r="L53" s="36"/>
      <c r="M53" s="36"/>
      <c r="N53" s="36" t="s">
        <v>525</v>
      </c>
      <c r="O53" s="36" t="s">
        <v>525</v>
      </c>
      <c r="P53" s="36" t="s">
        <v>525</v>
      </c>
      <c r="Q53" s="36" t="s">
        <v>525</v>
      </c>
      <c r="R53" s="36" t="s">
        <v>525</v>
      </c>
      <c r="S53" s="36"/>
      <c r="T53" s="36" t="s">
        <v>525</v>
      </c>
      <c r="U53" s="36" t="s">
        <v>525</v>
      </c>
      <c r="V53" s="36" t="s">
        <v>525</v>
      </c>
      <c r="W53" s="36" t="s">
        <v>525</v>
      </c>
      <c r="X53" s="36" t="s">
        <v>525</v>
      </c>
      <c r="Y53" s="36" t="s">
        <v>525</v>
      </c>
      <c r="Z53" s="36"/>
      <c r="AA53" s="36" t="s">
        <v>525</v>
      </c>
      <c r="AB53" s="36" t="s">
        <v>525</v>
      </c>
      <c r="AC53" s="36" t="s">
        <v>525</v>
      </c>
      <c r="AD53" s="36" t="s">
        <v>525</v>
      </c>
      <c r="AE53" s="36"/>
      <c r="AF53" s="36"/>
      <c r="AG53" s="36" t="s">
        <v>525</v>
      </c>
      <c r="AH53" s="36" t="s">
        <v>525</v>
      </c>
      <c r="AI53" s="36" t="s">
        <v>525</v>
      </c>
      <c r="AJ53" s="36" t="s">
        <v>525</v>
      </c>
      <c r="AK53" s="36" t="s">
        <v>525</v>
      </c>
      <c r="AL53" s="36"/>
      <c r="AM53" s="36"/>
      <c r="AN53" s="36"/>
      <c r="AO53" s="23"/>
      <c r="AP53" s="36" t="s">
        <v>525</v>
      </c>
      <c r="AQ53" s="23"/>
      <c r="AR53" s="36"/>
      <c r="AS53" s="36"/>
      <c r="AT53" s="36" t="s">
        <v>525</v>
      </c>
      <c r="AU53" s="36" t="s">
        <v>525</v>
      </c>
      <c r="AV53" s="36" t="s">
        <v>525</v>
      </c>
      <c r="AW53" s="36" t="s">
        <v>525</v>
      </c>
      <c r="AX53" s="36" t="s">
        <v>525</v>
      </c>
      <c r="AY53" s="36" t="s">
        <v>525</v>
      </c>
      <c r="AZ53" s="36" t="s">
        <v>525</v>
      </c>
      <c r="BA53" s="36" t="s">
        <v>525</v>
      </c>
      <c r="BB53" s="36" t="s">
        <v>525</v>
      </c>
      <c r="BC53" s="36" t="s">
        <v>525</v>
      </c>
      <c r="BD53" s="36" t="s">
        <v>525</v>
      </c>
      <c r="BE53" s="36" t="s">
        <v>525</v>
      </c>
      <c r="BF53" s="36" t="s">
        <v>525</v>
      </c>
      <c r="BG53" s="36" t="s">
        <v>525</v>
      </c>
      <c r="BH53" s="36" t="s">
        <v>525</v>
      </c>
      <c r="BI53" s="36"/>
      <c r="BJ53" s="36"/>
      <c r="BK53" s="36"/>
    </row>
    <row r="54" spans="1:63" x14ac:dyDescent="0.35">
      <c r="A54" s="36" t="s">
        <v>581</v>
      </c>
      <c r="B54" s="60" t="s">
        <v>571</v>
      </c>
      <c r="C54" s="36" t="s">
        <v>525</v>
      </c>
      <c r="D54" s="36" t="s">
        <v>525</v>
      </c>
      <c r="E54" s="36" t="s">
        <v>525</v>
      </c>
      <c r="F54" s="36"/>
      <c r="G54" s="36"/>
      <c r="H54" s="36"/>
      <c r="I54" s="36"/>
      <c r="J54" s="36"/>
      <c r="K54" s="36" t="s">
        <v>525</v>
      </c>
      <c r="L54" s="36"/>
      <c r="M54" s="36"/>
      <c r="N54" s="36" t="s">
        <v>525</v>
      </c>
      <c r="O54" s="36" t="s">
        <v>525</v>
      </c>
      <c r="P54" s="36" t="s">
        <v>525</v>
      </c>
      <c r="Q54" s="36" t="s">
        <v>525</v>
      </c>
      <c r="R54" s="36" t="s">
        <v>525</v>
      </c>
      <c r="S54" s="36"/>
      <c r="T54" s="36" t="s">
        <v>525</v>
      </c>
      <c r="U54" s="36" t="s">
        <v>525</v>
      </c>
      <c r="V54" s="36" t="s">
        <v>525</v>
      </c>
      <c r="W54" s="36" t="s">
        <v>525</v>
      </c>
      <c r="X54" s="36" t="s">
        <v>525</v>
      </c>
      <c r="Y54" s="36" t="s">
        <v>525</v>
      </c>
      <c r="Z54" s="36"/>
      <c r="AA54" s="36" t="s">
        <v>525</v>
      </c>
      <c r="AB54" s="36" t="s">
        <v>525</v>
      </c>
      <c r="AC54" s="36" t="s">
        <v>525</v>
      </c>
      <c r="AD54" s="36" t="s">
        <v>525</v>
      </c>
      <c r="AE54" s="36"/>
      <c r="AF54" s="36" t="s">
        <v>525</v>
      </c>
      <c r="AG54" s="36" t="s">
        <v>525</v>
      </c>
      <c r="AH54" s="36" t="s">
        <v>525</v>
      </c>
      <c r="AI54" s="36" t="s">
        <v>525</v>
      </c>
      <c r="AJ54" s="36" t="s">
        <v>525</v>
      </c>
      <c r="AK54" s="36" t="s">
        <v>525</v>
      </c>
      <c r="AL54" s="36"/>
      <c r="AM54" s="36"/>
      <c r="AN54" s="36"/>
      <c r="AO54" s="23"/>
      <c r="AP54" s="36" t="s">
        <v>525</v>
      </c>
      <c r="AQ54" s="23"/>
      <c r="AR54" s="36"/>
      <c r="AS54" s="36"/>
      <c r="AT54" s="36" t="s">
        <v>525</v>
      </c>
      <c r="AU54" s="36" t="s">
        <v>525</v>
      </c>
      <c r="AV54" s="36" t="s">
        <v>525</v>
      </c>
      <c r="AW54" s="36" t="s">
        <v>525</v>
      </c>
      <c r="AX54" s="36" t="s">
        <v>525</v>
      </c>
      <c r="AY54" s="36" t="s">
        <v>525</v>
      </c>
      <c r="AZ54" s="36" t="s">
        <v>525</v>
      </c>
      <c r="BA54" s="36" t="s">
        <v>525</v>
      </c>
      <c r="BB54" s="36" t="s">
        <v>525</v>
      </c>
      <c r="BC54" s="36" t="s">
        <v>525</v>
      </c>
      <c r="BD54" s="36" t="s">
        <v>525</v>
      </c>
      <c r="BE54" s="36" t="s">
        <v>525</v>
      </c>
      <c r="BF54" s="36" t="s">
        <v>525</v>
      </c>
      <c r="BG54" s="36" t="s">
        <v>525</v>
      </c>
      <c r="BH54" s="36" t="s">
        <v>525</v>
      </c>
      <c r="BI54" s="36"/>
      <c r="BJ54" s="36"/>
      <c r="BK54" s="36"/>
    </row>
    <row r="55" spans="1:63" x14ac:dyDescent="0.35">
      <c r="A55" s="36" t="s">
        <v>582</v>
      </c>
      <c r="B55" s="60" t="s">
        <v>571</v>
      </c>
      <c r="C55" s="36" t="s">
        <v>525</v>
      </c>
      <c r="D55" s="36" t="s">
        <v>525</v>
      </c>
      <c r="E55" s="36" t="s">
        <v>525</v>
      </c>
      <c r="F55" s="36"/>
      <c r="G55" s="36"/>
      <c r="H55" s="36"/>
      <c r="I55" s="36"/>
      <c r="J55" s="36"/>
      <c r="K55" s="36" t="s">
        <v>525</v>
      </c>
      <c r="L55" s="36"/>
      <c r="M55" s="36"/>
      <c r="N55" s="36" t="s">
        <v>525</v>
      </c>
      <c r="O55" s="36" t="s">
        <v>525</v>
      </c>
      <c r="P55" s="36" t="s">
        <v>525</v>
      </c>
      <c r="Q55" s="36" t="s">
        <v>525</v>
      </c>
      <c r="R55" s="36" t="s">
        <v>525</v>
      </c>
      <c r="S55" s="36"/>
      <c r="T55" s="36" t="s">
        <v>525</v>
      </c>
      <c r="U55" s="36" t="s">
        <v>525</v>
      </c>
      <c r="V55" s="36" t="s">
        <v>525</v>
      </c>
      <c r="W55" s="36" t="s">
        <v>525</v>
      </c>
      <c r="X55" s="36" t="s">
        <v>525</v>
      </c>
      <c r="Y55" s="36" t="s">
        <v>525</v>
      </c>
      <c r="Z55" s="36"/>
      <c r="AA55" s="36" t="s">
        <v>525</v>
      </c>
      <c r="AB55" s="36" t="s">
        <v>525</v>
      </c>
      <c r="AC55" s="36" t="s">
        <v>525</v>
      </c>
      <c r="AD55" s="36" t="s">
        <v>525</v>
      </c>
      <c r="AE55" s="36"/>
      <c r="AF55" s="36" t="s">
        <v>525</v>
      </c>
      <c r="AG55" s="36" t="s">
        <v>525</v>
      </c>
      <c r="AH55" s="36" t="s">
        <v>525</v>
      </c>
      <c r="AI55" s="36" t="s">
        <v>525</v>
      </c>
      <c r="AJ55" s="36" t="s">
        <v>525</v>
      </c>
      <c r="AK55" s="36" t="s">
        <v>525</v>
      </c>
      <c r="AL55" s="36"/>
      <c r="AM55" s="36"/>
      <c r="AN55" s="36"/>
      <c r="AO55" s="23"/>
      <c r="AP55" s="36" t="s">
        <v>525</v>
      </c>
      <c r="AQ55" s="23"/>
      <c r="AR55" s="36"/>
      <c r="AS55" s="36"/>
      <c r="AT55" s="36" t="s">
        <v>525</v>
      </c>
      <c r="AU55" s="36" t="s">
        <v>525</v>
      </c>
      <c r="AV55" s="36" t="s">
        <v>525</v>
      </c>
      <c r="AW55" s="36" t="s">
        <v>525</v>
      </c>
      <c r="AX55" s="36" t="s">
        <v>525</v>
      </c>
      <c r="AY55" s="36" t="s">
        <v>525</v>
      </c>
      <c r="AZ55" s="36" t="s">
        <v>525</v>
      </c>
      <c r="BA55" s="36" t="s">
        <v>525</v>
      </c>
      <c r="BB55" s="36" t="s">
        <v>525</v>
      </c>
      <c r="BC55" s="36" t="s">
        <v>525</v>
      </c>
      <c r="BD55" s="36" t="s">
        <v>525</v>
      </c>
      <c r="BE55" s="36" t="s">
        <v>525</v>
      </c>
      <c r="BF55" s="36" t="s">
        <v>525</v>
      </c>
      <c r="BG55" s="36" t="s">
        <v>525</v>
      </c>
      <c r="BH55" s="36" t="s">
        <v>525</v>
      </c>
      <c r="BI55" s="36"/>
      <c r="BJ55" s="36"/>
      <c r="BK55" s="36"/>
    </row>
    <row r="56" spans="1:63" x14ac:dyDescent="0.35">
      <c r="A56" s="36" t="s">
        <v>583</v>
      </c>
      <c r="B56" s="60" t="s">
        <v>571</v>
      </c>
      <c r="C56" s="36" t="s">
        <v>525</v>
      </c>
      <c r="D56" s="36"/>
      <c r="E56" s="36" t="s">
        <v>525</v>
      </c>
      <c r="F56" s="36"/>
      <c r="G56" s="36"/>
      <c r="H56" s="36"/>
      <c r="I56" s="36"/>
      <c r="J56" s="36"/>
      <c r="K56" s="36" t="s">
        <v>525</v>
      </c>
      <c r="L56" s="36"/>
      <c r="M56" s="36"/>
      <c r="N56" s="36" t="s">
        <v>525</v>
      </c>
      <c r="O56" s="36" t="s">
        <v>525</v>
      </c>
      <c r="P56" s="36" t="s">
        <v>525</v>
      </c>
      <c r="Q56" s="36" t="s">
        <v>525</v>
      </c>
      <c r="R56" s="36" t="s">
        <v>525</v>
      </c>
      <c r="S56" s="36" t="s">
        <v>547</v>
      </c>
      <c r="T56" s="36" t="s">
        <v>525</v>
      </c>
      <c r="U56" s="36" t="s">
        <v>525</v>
      </c>
      <c r="V56" s="36" t="s">
        <v>525</v>
      </c>
      <c r="W56" s="36" t="s">
        <v>525</v>
      </c>
      <c r="X56" s="36" t="s">
        <v>525</v>
      </c>
      <c r="Y56" s="36" t="s">
        <v>525</v>
      </c>
      <c r="Z56" s="36"/>
      <c r="AA56" s="36" t="s">
        <v>525</v>
      </c>
      <c r="AB56" s="36" t="s">
        <v>525</v>
      </c>
      <c r="AC56" s="36" t="s">
        <v>525</v>
      </c>
      <c r="AD56" s="36" t="s">
        <v>525</v>
      </c>
      <c r="AE56" s="36"/>
      <c r="AF56" s="36" t="s">
        <v>525</v>
      </c>
      <c r="AG56" s="36" t="s">
        <v>525</v>
      </c>
      <c r="AH56" s="36" t="s">
        <v>525</v>
      </c>
      <c r="AI56" s="36" t="s">
        <v>525</v>
      </c>
      <c r="AJ56" s="36" t="s">
        <v>525</v>
      </c>
      <c r="AK56" s="36" t="s">
        <v>525</v>
      </c>
      <c r="AL56" s="36"/>
      <c r="AM56" s="36"/>
      <c r="AN56" s="36"/>
      <c r="AO56" s="23"/>
      <c r="AP56" s="36" t="s">
        <v>525</v>
      </c>
      <c r="AQ56" s="23"/>
      <c r="AR56" s="36"/>
      <c r="AS56" s="36"/>
      <c r="AT56" s="36" t="s">
        <v>525</v>
      </c>
      <c r="AU56" s="36" t="s">
        <v>525</v>
      </c>
      <c r="AV56" s="36" t="s">
        <v>525</v>
      </c>
      <c r="AW56" s="36" t="s">
        <v>525</v>
      </c>
      <c r="AX56" s="36" t="s">
        <v>525</v>
      </c>
      <c r="AY56" s="36" t="s">
        <v>525</v>
      </c>
      <c r="AZ56" s="36" t="s">
        <v>525</v>
      </c>
      <c r="BA56" s="36" t="s">
        <v>525</v>
      </c>
      <c r="BB56" s="36" t="s">
        <v>525</v>
      </c>
      <c r="BC56" s="36" t="s">
        <v>525</v>
      </c>
      <c r="BD56" s="36" t="s">
        <v>525</v>
      </c>
      <c r="BE56" s="36" t="s">
        <v>525</v>
      </c>
      <c r="BF56" s="36" t="s">
        <v>525</v>
      </c>
      <c r="BG56" s="36" t="s">
        <v>525</v>
      </c>
      <c r="BH56" s="36" t="s">
        <v>525</v>
      </c>
      <c r="BI56" s="36"/>
      <c r="BJ56" s="36"/>
      <c r="BK56" s="36"/>
    </row>
    <row r="57" spans="1:63" x14ac:dyDescent="0.35">
      <c r="A57" s="36" t="s">
        <v>584</v>
      </c>
      <c r="B57" s="60" t="s">
        <v>571</v>
      </c>
      <c r="C57" s="36" t="s">
        <v>525</v>
      </c>
      <c r="D57" s="36"/>
      <c r="E57" s="36" t="s">
        <v>525</v>
      </c>
      <c r="F57" s="36"/>
      <c r="G57" s="36"/>
      <c r="H57" s="36"/>
      <c r="I57" s="36"/>
      <c r="J57" s="36"/>
      <c r="K57" s="36" t="s">
        <v>525</v>
      </c>
      <c r="L57" s="36"/>
      <c r="M57" s="36"/>
      <c r="N57" s="36" t="s">
        <v>525</v>
      </c>
      <c r="O57" s="36" t="s">
        <v>525</v>
      </c>
      <c r="P57" s="36" t="s">
        <v>525</v>
      </c>
      <c r="Q57" s="36" t="s">
        <v>525</v>
      </c>
      <c r="R57" s="36" t="s">
        <v>525</v>
      </c>
      <c r="S57" s="36" t="s">
        <v>525</v>
      </c>
      <c r="T57" s="36" t="s">
        <v>525</v>
      </c>
      <c r="U57" s="36" t="s">
        <v>525</v>
      </c>
      <c r="V57" s="36" t="s">
        <v>525</v>
      </c>
      <c r="W57" s="36" t="s">
        <v>525</v>
      </c>
      <c r="X57" s="36" t="s">
        <v>525</v>
      </c>
      <c r="Y57" s="36" t="s">
        <v>525</v>
      </c>
      <c r="Z57" s="36" t="s">
        <v>525</v>
      </c>
      <c r="AA57" s="36" t="s">
        <v>525</v>
      </c>
      <c r="AB57" s="36" t="s">
        <v>525</v>
      </c>
      <c r="AC57" s="36" t="s">
        <v>525</v>
      </c>
      <c r="AD57" s="36" t="s">
        <v>525</v>
      </c>
      <c r="AE57" s="36"/>
      <c r="AF57" s="36" t="s">
        <v>525</v>
      </c>
      <c r="AG57" s="36" t="s">
        <v>525</v>
      </c>
      <c r="AH57" s="36" t="s">
        <v>525</v>
      </c>
      <c r="AI57" s="36" t="s">
        <v>525</v>
      </c>
      <c r="AJ57" s="36" t="s">
        <v>525</v>
      </c>
      <c r="AK57" s="36" t="s">
        <v>525</v>
      </c>
      <c r="AL57" s="36"/>
      <c r="AM57" s="36"/>
      <c r="AN57" s="36"/>
      <c r="AO57" s="23"/>
      <c r="AP57" s="36" t="s">
        <v>525</v>
      </c>
      <c r="AQ57" s="23"/>
      <c r="AR57" s="36"/>
      <c r="AS57" s="36"/>
      <c r="AT57" s="36" t="s">
        <v>525</v>
      </c>
      <c r="AU57" s="36" t="s">
        <v>525</v>
      </c>
      <c r="AV57" s="36" t="s">
        <v>525</v>
      </c>
      <c r="AW57" s="36" t="s">
        <v>525</v>
      </c>
      <c r="AX57" s="36" t="s">
        <v>525</v>
      </c>
      <c r="AY57" s="36" t="s">
        <v>525</v>
      </c>
      <c r="AZ57" s="36" t="s">
        <v>525</v>
      </c>
      <c r="BA57" s="36" t="s">
        <v>525</v>
      </c>
      <c r="BB57" s="36" t="s">
        <v>525</v>
      </c>
      <c r="BC57" s="36" t="s">
        <v>525</v>
      </c>
      <c r="BD57" s="36" t="s">
        <v>525</v>
      </c>
      <c r="BE57" s="36" t="s">
        <v>525</v>
      </c>
      <c r="BF57" s="36" t="s">
        <v>525</v>
      </c>
      <c r="BG57" s="36" t="s">
        <v>525</v>
      </c>
      <c r="BH57" s="36" t="s">
        <v>525</v>
      </c>
      <c r="BI57" s="36"/>
      <c r="BJ57" s="36"/>
      <c r="BK57" s="36"/>
    </row>
    <row r="58" spans="1:63" x14ac:dyDescent="0.35">
      <c r="A58" s="36" t="s">
        <v>585</v>
      </c>
      <c r="B58" s="60" t="s">
        <v>571</v>
      </c>
      <c r="C58" s="36" t="s">
        <v>525</v>
      </c>
      <c r="D58" s="36"/>
      <c r="E58" s="36" t="s">
        <v>525</v>
      </c>
      <c r="F58" s="36"/>
      <c r="G58" s="36"/>
      <c r="H58" s="36"/>
      <c r="I58" s="36"/>
      <c r="J58" s="36"/>
      <c r="K58" s="36" t="s">
        <v>525</v>
      </c>
      <c r="L58" s="36"/>
      <c r="M58" s="36"/>
      <c r="N58" s="36" t="s">
        <v>525</v>
      </c>
      <c r="O58" s="36" t="s">
        <v>525</v>
      </c>
      <c r="P58" s="36" t="s">
        <v>525</v>
      </c>
      <c r="Q58" s="36" t="s">
        <v>525</v>
      </c>
      <c r="R58" s="36" t="s">
        <v>525</v>
      </c>
      <c r="S58" s="36" t="s">
        <v>525</v>
      </c>
      <c r="T58" s="36" t="s">
        <v>525</v>
      </c>
      <c r="U58" s="36" t="s">
        <v>525</v>
      </c>
      <c r="V58" s="36" t="s">
        <v>525</v>
      </c>
      <c r="W58" s="36" t="s">
        <v>525</v>
      </c>
      <c r="X58" s="36" t="s">
        <v>525</v>
      </c>
      <c r="Y58" s="36" t="s">
        <v>525</v>
      </c>
      <c r="Z58" s="36" t="s">
        <v>525</v>
      </c>
      <c r="AA58" s="36" t="s">
        <v>525</v>
      </c>
      <c r="AB58" s="36" t="s">
        <v>525</v>
      </c>
      <c r="AC58" s="36" t="s">
        <v>525</v>
      </c>
      <c r="AD58" s="36" t="s">
        <v>525</v>
      </c>
      <c r="AE58" s="36"/>
      <c r="AF58" s="36" t="s">
        <v>525</v>
      </c>
      <c r="AG58" s="36" t="s">
        <v>525</v>
      </c>
      <c r="AH58" s="36" t="s">
        <v>525</v>
      </c>
      <c r="AI58" s="36" t="s">
        <v>525</v>
      </c>
      <c r="AJ58" s="36" t="s">
        <v>525</v>
      </c>
      <c r="AK58" s="36" t="s">
        <v>525</v>
      </c>
      <c r="AL58" s="36"/>
      <c r="AM58" s="36"/>
      <c r="AN58" s="36"/>
      <c r="AO58" s="23"/>
      <c r="AP58" s="36" t="s">
        <v>525</v>
      </c>
      <c r="AQ58" s="23"/>
      <c r="AR58" s="36"/>
      <c r="AS58" s="36"/>
      <c r="AT58" s="36" t="s">
        <v>525</v>
      </c>
      <c r="AU58" s="36" t="s">
        <v>525</v>
      </c>
      <c r="AV58" s="36" t="s">
        <v>525</v>
      </c>
      <c r="AW58" s="36" t="s">
        <v>525</v>
      </c>
      <c r="AX58" s="36" t="s">
        <v>525</v>
      </c>
      <c r="AY58" s="36" t="s">
        <v>525</v>
      </c>
      <c r="AZ58" s="36" t="s">
        <v>525</v>
      </c>
      <c r="BA58" s="36" t="s">
        <v>525</v>
      </c>
      <c r="BB58" s="36" t="s">
        <v>525</v>
      </c>
      <c r="BC58" s="36" t="s">
        <v>525</v>
      </c>
      <c r="BD58" s="36" t="s">
        <v>525</v>
      </c>
      <c r="BE58" s="36" t="s">
        <v>525</v>
      </c>
      <c r="BF58" s="36" t="s">
        <v>525</v>
      </c>
      <c r="BG58" s="36" t="s">
        <v>525</v>
      </c>
      <c r="BH58" s="36" t="s">
        <v>525</v>
      </c>
      <c r="BI58" s="36"/>
      <c r="BJ58" s="36"/>
      <c r="BK58" s="36"/>
    </row>
    <row r="59" spans="1:63" x14ac:dyDescent="0.35">
      <c r="A59" s="36" t="s">
        <v>586</v>
      </c>
      <c r="B59" s="60" t="s">
        <v>571</v>
      </c>
      <c r="C59" s="36" t="s">
        <v>525</v>
      </c>
      <c r="D59" s="36" t="s">
        <v>525</v>
      </c>
      <c r="E59" s="36" t="s">
        <v>525</v>
      </c>
      <c r="F59" s="36"/>
      <c r="G59" s="36"/>
      <c r="H59" s="36"/>
      <c r="I59" s="36"/>
      <c r="J59" s="36"/>
      <c r="K59" s="36" t="s">
        <v>525</v>
      </c>
      <c r="L59" s="36"/>
      <c r="M59" s="36"/>
      <c r="N59" s="36" t="s">
        <v>525</v>
      </c>
      <c r="O59" s="36" t="s">
        <v>525</v>
      </c>
      <c r="P59" s="36" t="s">
        <v>525</v>
      </c>
      <c r="Q59" s="36" t="s">
        <v>525</v>
      </c>
      <c r="R59" s="36" t="s">
        <v>525</v>
      </c>
      <c r="S59" s="36" t="s">
        <v>525</v>
      </c>
      <c r="T59" s="36" t="s">
        <v>525</v>
      </c>
      <c r="U59" s="36" t="s">
        <v>525</v>
      </c>
      <c r="V59" s="36" t="s">
        <v>525</v>
      </c>
      <c r="W59" s="36" t="s">
        <v>525</v>
      </c>
      <c r="X59" s="36" t="s">
        <v>525</v>
      </c>
      <c r="Y59" s="36" t="s">
        <v>525</v>
      </c>
      <c r="Z59" s="36" t="s">
        <v>525</v>
      </c>
      <c r="AA59" s="36" t="s">
        <v>525</v>
      </c>
      <c r="AB59" s="36" t="s">
        <v>525</v>
      </c>
      <c r="AC59" s="36" t="s">
        <v>525</v>
      </c>
      <c r="AD59" s="36" t="s">
        <v>525</v>
      </c>
      <c r="AE59" s="36"/>
      <c r="AF59" s="36" t="s">
        <v>525</v>
      </c>
      <c r="AG59" s="36" t="s">
        <v>525</v>
      </c>
      <c r="AH59" s="36" t="s">
        <v>525</v>
      </c>
      <c r="AI59" s="36" t="s">
        <v>525</v>
      </c>
      <c r="AJ59" s="36" t="s">
        <v>525</v>
      </c>
      <c r="AK59" s="36" t="s">
        <v>525</v>
      </c>
      <c r="AL59" s="36"/>
      <c r="AM59" s="36"/>
      <c r="AN59" s="36"/>
      <c r="AO59" s="23"/>
      <c r="AP59" s="36" t="s">
        <v>525</v>
      </c>
      <c r="AQ59" s="23" t="s">
        <v>525</v>
      </c>
      <c r="AR59" s="36"/>
      <c r="AS59" s="36"/>
      <c r="AT59" s="36" t="s">
        <v>525</v>
      </c>
      <c r="AU59" s="36" t="s">
        <v>525</v>
      </c>
      <c r="AV59" s="36" t="s">
        <v>525</v>
      </c>
      <c r="AW59" s="36" t="s">
        <v>525</v>
      </c>
      <c r="AX59" s="36" t="s">
        <v>525</v>
      </c>
      <c r="AY59" s="36" t="s">
        <v>525</v>
      </c>
      <c r="AZ59" s="36" t="s">
        <v>525</v>
      </c>
      <c r="BA59" s="36" t="s">
        <v>525</v>
      </c>
      <c r="BB59" s="36" t="s">
        <v>525</v>
      </c>
      <c r="BC59" s="36" t="s">
        <v>525</v>
      </c>
      <c r="BD59" s="36" t="s">
        <v>525</v>
      </c>
      <c r="BE59" s="36" t="s">
        <v>525</v>
      </c>
      <c r="BF59" s="36" t="s">
        <v>525</v>
      </c>
      <c r="BG59" s="36" t="s">
        <v>525</v>
      </c>
      <c r="BH59" s="36" t="s">
        <v>525</v>
      </c>
      <c r="BI59" s="36"/>
      <c r="BJ59" s="36"/>
      <c r="BK59" s="36"/>
    </row>
    <row r="60" spans="1:63" x14ac:dyDescent="0.35">
      <c r="A60" s="6" t="s">
        <v>587</v>
      </c>
      <c r="B60" s="61" t="s">
        <v>571</v>
      </c>
      <c r="C60" s="6" t="s">
        <v>525</v>
      </c>
      <c r="D60" s="6" t="s">
        <v>525</v>
      </c>
      <c r="E60" s="6" t="s">
        <v>525</v>
      </c>
      <c r="F60" s="6"/>
      <c r="G60" s="6"/>
      <c r="H60" s="6"/>
      <c r="I60" s="6"/>
      <c r="J60" s="6"/>
      <c r="K60" s="6" t="s">
        <v>525</v>
      </c>
      <c r="L60" s="6"/>
      <c r="M60" s="6"/>
      <c r="N60" s="6" t="s">
        <v>525</v>
      </c>
      <c r="O60" s="6" t="s">
        <v>525</v>
      </c>
      <c r="P60" s="6" t="s">
        <v>525</v>
      </c>
      <c r="Q60" s="6" t="s">
        <v>525</v>
      </c>
      <c r="R60" s="6" t="s">
        <v>525</v>
      </c>
      <c r="S60" s="6" t="s">
        <v>525</v>
      </c>
      <c r="T60" s="6" t="s">
        <v>525</v>
      </c>
      <c r="U60" s="6" t="s">
        <v>525</v>
      </c>
      <c r="V60" s="6" t="s">
        <v>525</v>
      </c>
      <c r="W60" s="6" t="s">
        <v>525</v>
      </c>
      <c r="X60" s="6" t="s">
        <v>525</v>
      </c>
      <c r="Y60" s="6" t="s">
        <v>525</v>
      </c>
      <c r="Z60" s="6" t="s">
        <v>525</v>
      </c>
      <c r="AA60" s="6" t="s">
        <v>525</v>
      </c>
      <c r="AB60" s="6" t="s">
        <v>525</v>
      </c>
      <c r="AC60" s="6" t="s">
        <v>525</v>
      </c>
      <c r="AD60" s="6" t="s">
        <v>525</v>
      </c>
      <c r="AE60" s="6"/>
      <c r="AF60" s="6" t="s">
        <v>525</v>
      </c>
      <c r="AG60" s="6" t="s">
        <v>525</v>
      </c>
      <c r="AH60" s="6" t="s">
        <v>525</v>
      </c>
      <c r="AI60" s="6" t="s">
        <v>525</v>
      </c>
      <c r="AJ60" s="6" t="s">
        <v>525</v>
      </c>
      <c r="AK60" s="6" t="s">
        <v>525</v>
      </c>
      <c r="AL60" s="6"/>
      <c r="AM60" s="6"/>
      <c r="AN60" s="6"/>
      <c r="AO60" s="33"/>
      <c r="AP60" s="6" t="s">
        <v>525</v>
      </c>
      <c r="AQ60" s="33"/>
      <c r="AR60" s="6"/>
      <c r="AS60" s="6"/>
      <c r="AT60" s="6" t="s">
        <v>525</v>
      </c>
      <c r="AU60" s="6" t="s">
        <v>525</v>
      </c>
      <c r="AV60" s="6" t="s">
        <v>525</v>
      </c>
      <c r="AW60" s="6" t="s">
        <v>525</v>
      </c>
      <c r="AX60" s="6" t="s">
        <v>525</v>
      </c>
      <c r="AY60" s="6" t="s">
        <v>525</v>
      </c>
      <c r="AZ60" s="6" t="s">
        <v>525</v>
      </c>
      <c r="BA60" s="6" t="s">
        <v>525</v>
      </c>
      <c r="BB60" s="6" t="s">
        <v>525</v>
      </c>
      <c r="BC60" s="6" t="s">
        <v>525</v>
      </c>
      <c r="BD60" s="6" t="s">
        <v>525</v>
      </c>
      <c r="BE60" s="6" t="s">
        <v>525</v>
      </c>
      <c r="BF60" s="6" t="s">
        <v>525</v>
      </c>
      <c r="BG60" s="6" t="s">
        <v>525</v>
      </c>
      <c r="BH60" s="6" t="s">
        <v>525</v>
      </c>
      <c r="BI60" s="6"/>
      <c r="BJ60" s="6"/>
      <c r="BK60" s="6"/>
    </row>
  </sheetData>
  <mergeCells count="1">
    <mergeCell ref="A1:B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E276B-1B75-45E0-819B-749D0C87827F}">
  <dimension ref="A1:V36"/>
  <sheetViews>
    <sheetView zoomScale="90" zoomScaleNormal="90" workbookViewId="0">
      <selection sqref="A1:V1"/>
    </sheetView>
  </sheetViews>
  <sheetFormatPr defaultRowHeight="14.5" x14ac:dyDescent="0.35"/>
  <cols>
    <col min="1" max="1" width="24.81640625" bestFit="1" customWidth="1"/>
    <col min="2" max="2" width="8.54296875" bestFit="1" customWidth="1"/>
  </cols>
  <sheetData>
    <row r="1" spans="1:22" ht="15" thickBot="1" x14ac:dyDescent="0.4">
      <c r="A1" s="69" t="s">
        <v>639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80.5" thickTop="1" x14ac:dyDescent="0.35">
      <c r="A2" s="64" t="s">
        <v>464</v>
      </c>
      <c r="B2" s="65" t="s">
        <v>465</v>
      </c>
      <c r="C2" s="62" t="s">
        <v>469</v>
      </c>
      <c r="D2" s="62" t="s">
        <v>588</v>
      </c>
      <c r="E2" s="62" t="s">
        <v>471</v>
      </c>
      <c r="F2" s="62" t="s">
        <v>593</v>
      </c>
      <c r="G2" s="63" t="s">
        <v>594</v>
      </c>
      <c r="H2" s="63" t="s">
        <v>595</v>
      </c>
      <c r="I2" s="63" t="s">
        <v>596</v>
      </c>
      <c r="J2" s="63" t="s">
        <v>475</v>
      </c>
      <c r="K2" s="63" t="s">
        <v>597</v>
      </c>
      <c r="L2" s="63" t="s">
        <v>497</v>
      </c>
      <c r="M2" s="63" t="s">
        <v>598</v>
      </c>
      <c r="N2" s="63" t="s">
        <v>499</v>
      </c>
      <c r="O2" s="63" t="s">
        <v>599</v>
      </c>
      <c r="P2" s="63" t="s">
        <v>503</v>
      </c>
      <c r="Q2" s="63" t="s">
        <v>504</v>
      </c>
      <c r="R2" s="63" t="s">
        <v>600</v>
      </c>
      <c r="S2" s="62" t="s">
        <v>601</v>
      </c>
      <c r="T2" s="62" t="s">
        <v>602</v>
      </c>
      <c r="U2" s="62" t="s">
        <v>520</v>
      </c>
      <c r="V2" s="62" t="s">
        <v>522</v>
      </c>
    </row>
    <row r="3" spans="1:22" x14ac:dyDescent="0.35">
      <c r="A3" s="36" t="s">
        <v>603</v>
      </c>
      <c r="B3" s="36" t="s">
        <v>604</v>
      </c>
      <c r="C3" s="36" t="s">
        <v>525</v>
      </c>
      <c r="D3" s="36"/>
      <c r="E3" s="36"/>
      <c r="F3" s="36" t="s">
        <v>525</v>
      </c>
      <c r="G3" s="23"/>
      <c r="H3" s="23"/>
      <c r="I3" s="23" t="s">
        <v>547</v>
      </c>
      <c r="J3" s="23"/>
      <c r="K3" s="23"/>
      <c r="L3" s="23" t="s">
        <v>525</v>
      </c>
      <c r="M3" s="23" t="s">
        <v>525</v>
      </c>
      <c r="N3" s="23"/>
      <c r="O3" s="23" t="s">
        <v>525</v>
      </c>
      <c r="P3" s="23"/>
      <c r="Q3" s="23"/>
      <c r="R3" s="23" t="s">
        <v>525</v>
      </c>
      <c r="S3" s="36" t="s">
        <v>525</v>
      </c>
      <c r="T3" s="36" t="s">
        <v>525</v>
      </c>
      <c r="U3" s="36"/>
      <c r="V3" s="36" t="s">
        <v>525</v>
      </c>
    </row>
    <row r="4" spans="1:22" x14ac:dyDescent="0.35">
      <c r="A4" s="36" t="s">
        <v>605</v>
      </c>
      <c r="B4" s="36" t="s">
        <v>604</v>
      </c>
      <c r="C4" s="36" t="s">
        <v>525</v>
      </c>
      <c r="D4" s="36" t="s">
        <v>542</v>
      </c>
      <c r="E4" s="36"/>
      <c r="F4" s="36" t="s">
        <v>525</v>
      </c>
      <c r="G4" s="23" t="s">
        <v>525</v>
      </c>
      <c r="H4" s="23" t="s">
        <v>547</v>
      </c>
      <c r="I4" s="23" t="s">
        <v>525</v>
      </c>
      <c r="J4" s="23"/>
      <c r="K4" s="23" t="s">
        <v>525</v>
      </c>
      <c r="L4" s="23" t="s">
        <v>525</v>
      </c>
      <c r="M4" s="23" t="s">
        <v>525</v>
      </c>
      <c r="N4" s="23"/>
      <c r="O4" s="23" t="s">
        <v>525</v>
      </c>
      <c r="P4" s="23"/>
      <c r="Q4" s="23"/>
      <c r="R4" s="23" t="s">
        <v>525</v>
      </c>
      <c r="S4" s="36" t="s">
        <v>525</v>
      </c>
      <c r="T4" s="36" t="s">
        <v>525</v>
      </c>
      <c r="U4" s="36"/>
      <c r="V4" s="36"/>
    </row>
    <row r="5" spans="1:22" x14ac:dyDescent="0.35">
      <c r="A5" s="36" t="s">
        <v>606</v>
      </c>
      <c r="B5" s="36" t="s">
        <v>604</v>
      </c>
      <c r="C5" s="36" t="s">
        <v>525</v>
      </c>
      <c r="D5" s="36"/>
      <c r="E5" s="36"/>
      <c r="F5" s="36"/>
      <c r="G5" s="23" t="s">
        <v>525</v>
      </c>
      <c r="H5" s="23"/>
      <c r="I5" s="23" t="s">
        <v>525</v>
      </c>
      <c r="J5" s="23"/>
      <c r="K5" s="23"/>
      <c r="L5" s="23" t="s">
        <v>525</v>
      </c>
      <c r="M5" s="23" t="s">
        <v>525</v>
      </c>
      <c r="N5" s="23"/>
      <c r="O5" s="23" t="s">
        <v>525</v>
      </c>
      <c r="P5" s="23"/>
      <c r="Q5" s="23"/>
      <c r="R5" s="23" t="s">
        <v>525</v>
      </c>
      <c r="S5" s="36" t="s">
        <v>525</v>
      </c>
      <c r="T5" s="36" t="s">
        <v>525</v>
      </c>
      <c r="U5" s="36"/>
      <c r="V5" s="36"/>
    </row>
    <row r="6" spans="1:22" x14ac:dyDescent="0.35">
      <c r="A6" s="36" t="s">
        <v>607</v>
      </c>
      <c r="B6" s="36" t="s">
        <v>604</v>
      </c>
      <c r="C6" s="36" t="s">
        <v>525</v>
      </c>
      <c r="D6" s="36"/>
      <c r="E6" s="36"/>
      <c r="F6" s="36"/>
      <c r="G6" s="23"/>
      <c r="H6" s="23"/>
      <c r="I6" s="23" t="s">
        <v>525</v>
      </c>
      <c r="J6" s="23"/>
      <c r="K6" s="23"/>
      <c r="L6" s="23" t="s">
        <v>525</v>
      </c>
      <c r="M6" s="23" t="s">
        <v>525</v>
      </c>
      <c r="N6" s="23"/>
      <c r="O6" s="23" t="s">
        <v>525</v>
      </c>
      <c r="P6" s="23"/>
      <c r="Q6" s="23"/>
      <c r="R6" s="23" t="s">
        <v>525</v>
      </c>
      <c r="S6" s="36" t="s">
        <v>525</v>
      </c>
      <c r="T6" s="36" t="s">
        <v>525</v>
      </c>
      <c r="U6" s="36"/>
      <c r="V6" s="36"/>
    </row>
    <row r="7" spans="1:22" x14ac:dyDescent="0.35">
      <c r="A7" s="36" t="s">
        <v>608</v>
      </c>
      <c r="B7" s="36" t="s">
        <v>604</v>
      </c>
      <c r="C7" s="36" t="s">
        <v>525</v>
      </c>
      <c r="D7" s="36"/>
      <c r="E7" s="36"/>
      <c r="F7" s="36"/>
      <c r="G7" s="23"/>
      <c r="H7" s="23"/>
      <c r="I7" s="23" t="s">
        <v>525</v>
      </c>
      <c r="J7" s="23"/>
      <c r="K7" s="23"/>
      <c r="L7" s="23" t="s">
        <v>525</v>
      </c>
      <c r="M7" s="23" t="s">
        <v>525</v>
      </c>
      <c r="N7" s="23"/>
      <c r="O7" s="23" t="s">
        <v>525</v>
      </c>
      <c r="P7" s="23"/>
      <c r="Q7" s="23"/>
      <c r="R7" s="23" t="s">
        <v>525</v>
      </c>
      <c r="S7" s="36" t="s">
        <v>525</v>
      </c>
      <c r="T7" s="36" t="s">
        <v>525</v>
      </c>
      <c r="U7" s="36"/>
      <c r="V7" s="36"/>
    </row>
    <row r="8" spans="1:22" x14ac:dyDescent="0.35">
      <c r="A8" s="36" t="s">
        <v>609</v>
      </c>
      <c r="B8" s="36" t="s">
        <v>604</v>
      </c>
      <c r="C8" s="36" t="s">
        <v>525</v>
      </c>
      <c r="D8" s="36" t="s">
        <v>542</v>
      </c>
      <c r="E8" s="36"/>
      <c r="F8" s="36"/>
      <c r="G8" s="23"/>
      <c r="H8" s="23"/>
      <c r="I8" s="23"/>
      <c r="J8" s="23"/>
      <c r="K8" s="23"/>
      <c r="L8" s="23" t="s">
        <v>525</v>
      </c>
      <c r="M8" s="23" t="s">
        <v>525</v>
      </c>
      <c r="N8" s="23"/>
      <c r="O8" s="23" t="s">
        <v>525</v>
      </c>
      <c r="P8" s="23"/>
      <c r="Q8" s="23"/>
      <c r="R8" s="23" t="s">
        <v>525</v>
      </c>
      <c r="S8" s="36" t="s">
        <v>525</v>
      </c>
      <c r="T8" s="36" t="s">
        <v>525</v>
      </c>
      <c r="U8" s="36"/>
      <c r="V8" s="36"/>
    </row>
    <row r="9" spans="1:22" x14ac:dyDescent="0.35">
      <c r="A9" s="36" t="s">
        <v>610</v>
      </c>
      <c r="B9" s="36" t="s">
        <v>604</v>
      </c>
      <c r="C9" s="36" t="s">
        <v>525</v>
      </c>
      <c r="D9" s="36"/>
      <c r="E9" s="36"/>
      <c r="F9" s="36" t="s">
        <v>525</v>
      </c>
      <c r="G9" s="23" t="s">
        <v>525</v>
      </c>
      <c r="H9" s="23"/>
      <c r="I9" s="23"/>
      <c r="J9" s="23"/>
      <c r="K9" s="23"/>
      <c r="L9" s="23" t="s">
        <v>525</v>
      </c>
      <c r="M9" s="23" t="s">
        <v>525</v>
      </c>
      <c r="N9" s="23"/>
      <c r="O9" s="23" t="s">
        <v>525</v>
      </c>
      <c r="P9" s="23"/>
      <c r="Q9" s="23"/>
      <c r="R9" s="23" t="s">
        <v>525</v>
      </c>
      <c r="S9" s="36" t="s">
        <v>525</v>
      </c>
      <c r="T9" s="36" t="s">
        <v>525</v>
      </c>
      <c r="U9" s="36"/>
      <c r="V9" s="36"/>
    </row>
    <row r="10" spans="1:22" x14ac:dyDescent="0.35">
      <c r="A10" s="36" t="s">
        <v>611</v>
      </c>
      <c r="B10" s="36" t="s">
        <v>604</v>
      </c>
      <c r="C10" s="36" t="s">
        <v>525</v>
      </c>
      <c r="D10" s="36"/>
      <c r="E10" s="36"/>
      <c r="F10" s="36" t="s">
        <v>525</v>
      </c>
      <c r="G10" s="23" t="s">
        <v>525</v>
      </c>
      <c r="H10" s="23"/>
      <c r="I10" s="23"/>
      <c r="J10" s="23"/>
      <c r="K10" s="23"/>
      <c r="L10" s="23" t="s">
        <v>525</v>
      </c>
      <c r="M10" s="23" t="s">
        <v>525</v>
      </c>
      <c r="N10" s="23"/>
      <c r="O10" s="23" t="s">
        <v>525</v>
      </c>
      <c r="P10" s="23"/>
      <c r="Q10" s="23"/>
      <c r="R10" s="23" t="s">
        <v>525</v>
      </c>
      <c r="S10" s="36" t="s">
        <v>525</v>
      </c>
      <c r="T10" s="36" t="s">
        <v>525</v>
      </c>
      <c r="U10" s="36"/>
      <c r="V10" s="36"/>
    </row>
    <row r="11" spans="1:22" x14ac:dyDescent="0.35">
      <c r="A11" s="36" t="s">
        <v>612</v>
      </c>
      <c r="B11" s="36" t="s">
        <v>604</v>
      </c>
      <c r="C11" s="36" t="s">
        <v>525</v>
      </c>
      <c r="D11" s="36"/>
      <c r="E11" s="36"/>
      <c r="F11" s="36" t="s">
        <v>525</v>
      </c>
      <c r="G11" s="23" t="s">
        <v>525</v>
      </c>
      <c r="H11" s="23"/>
      <c r="I11" s="23" t="s">
        <v>525</v>
      </c>
      <c r="J11" s="23"/>
      <c r="K11" s="23" t="s">
        <v>525</v>
      </c>
      <c r="L11" s="23" t="s">
        <v>525</v>
      </c>
      <c r="M11" s="23" t="s">
        <v>525</v>
      </c>
      <c r="N11" s="23"/>
      <c r="O11" s="23" t="s">
        <v>525</v>
      </c>
      <c r="P11" s="23"/>
      <c r="Q11" s="23"/>
      <c r="R11" s="23" t="s">
        <v>525</v>
      </c>
      <c r="S11" s="36" t="s">
        <v>525</v>
      </c>
      <c r="T11" s="36" t="s">
        <v>525</v>
      </c>
      <c r="U11" s="36"/>
      <c r="V11" s="36"/>
    </row>
    <row r="12" spans="1:22" x14ac:dyDescent="0.35">
      <c r="A12" s="36" t="s">
        <v>613</v>
      </c>
      <c r="B12" s="36" t="s">
        <v>604</v>
      </c>
      <c r="C12" s="36" t="s">
        <v>525</v>
      </c>
      <c r="D12" s="36"/>
      <c r="E12" s="36"/>
      <c r="F12" s="36" t="s">
        <v>525</v>
      </c>
      <c r="G12" s="23" t="s">
        <v>525</v>
      </c>
      <c r="H12" s="23"/>
      <c r="I12" s="23"/>
      <c r="J12" s="23"/>
      <c r="K12" s="23"/>
      <c r="L12" s="23" t="s">
        <v>525</v>
      </c>
      <c r="M12" s="23" t="s">
        <v>525</v>
      </c>
      <c r="N12" s="23"/>
      <c r="O12" s="23" t="s">
        <v>525</v>
      </c>
      <c r="P12" s="23"/>
      <c r="Q12" s="23"/>
      <c r="R12" s="23" t="s">
        <v>525</v>
      </c>
      <c r="S12" s="36" t="s">
        <v>525</v>
      </c>
      <c r="T12" s="36" t="s">
        <v>525</v>
      </c>
      <c r="U12" s="36"/>
      <c r="V12" s="36"/>
    </row>
    <row r="13" spans="1:22" x14ac:dyDescent="0.35">
      <c r="A13" s="36" t="s">
        <v>614</v>
      </c>
      <c r="B13" s="36" t="s">
        <v>604</v>
      </c>
      <c r="C13" s="36" t="s">
        <v>525</v>
      </c>
      <c r="D13" s="36"/>
      <c r="E13" s="36"/>
      <c r="F13" s="36"/>
      <c r="G13" s="23" t="s">
        <v>525</v>
      </c>
      <c r="H13" s="23"/>
      <c r="I13" s="23"/>
      <c r="J13" s="23"/>
      <c r="K13" s="23"/>
      <c r="L13" s="23" t="s">
        <v>525</v>
      </c>
      <c r="M13" s="23" t="s">
        <v>525</v>
      </c>
      <c r="N13" s="23"/>
      <c r="O13" s="23" t="s">
        <v>525</v>
      </c>
      <c r="P13" s="23"/>
      <c r="Q13" s="23"/>
      <c r="R13" s="23" t="s">
        <v>525</v>
      </c>
      <c r="S13" s="36" t="s">
        <v>525</v>
      </c>
      <c r="T13" s="36" t="s">
        <v>525</v>
      </c>
      <c r="U13" s="36"/>
      <c r="V13" s="36"/>
    </row>
    <row r="14" spans="1:22" x14ac:dyDescent="0.35">
      <c r="A14" s="36" t="s">
        <v>615</v>
      </c>
      <c r="B14" s="36" t="s">
        <v>604</v>
      </c>
      <c r="C14" s="36" t="s">
        <v>525</v>
      </c>
      <c r="D14" s="36"/>
      <c r="E14" s="36"/>
      <c r="F14" s="36" t="s">
        <v>525</v>
      </c>
      <c r="G14" s="23" t="s">
        <v>525</v>
      </c>
      <c r="H14" s="23"/>
      <c r="I14" s="23"/>
      <c r="J14" s="23"/>
      <c r="K14" s="23"/>
      <c r="L14" s="23" t="s">
        <v>547</v>
      </c>
      <c r="M14" s="23" t="s">
        <v>525</v>
      </c>
      <c r="N14" s="23"/>
      <c r="O14" s="23" t="s">
        <v>525</v>
      </c>
      <c r="P14" s="23" t="s">
        <v>525</v>
      </c>
      <c r="Q14" s="23"/>
      <c r="R14" s="23" t="s">
        <v>525</v>
      </c>
      <c r="S14" s="36" t="s">
        <v>525</v>
      </c>
      <c r="T14" s="36" t="s">
        <v>525</v>
      </c>
      <c r="U14" s="36" t="s">
        <v>525</v>
      </c>
      <c r="V14" s="36" t="s">
        <v>525</v>
      </c>
    </row>
    <row r="15" spans="1:22" x14ac:dyDescent="0.35">
      <c r="A15" s="36" t="s">
        <v>616</v>
      </c>
      <c r="B15" s="36" t="s">
        <v>604</v>
      </c>
      <c r="C15" s="36" t="s">
        <v>525</v>
      </c>
      <c r="D15" s="36" t="s">
        <v>542</v>
      </c>
      <c r="E15" s="36"/>
      <c r="F15" s="36" t="s">
        <v>525</v>
      </c>
      <c r="G15" s="23" t="s">
        <v>525</v>
      </c>
      <c r="H15" s="23"/>
      <c r="I15" s="23"/>
      <c r="J15" s="23"/>
      <c r="K15" s="23"/>
      <c r="L15" s="23" t="s">
        <v>525</v>
      </c>
      <c r="M15" s="23" t="s">
        <v>525</v>
      </c>
      <c r="N15" s="23"/>
      <c r="O15" s="23" t="s">
        <v>525</v>
      </c>
      <c r="P15" s="23" t="s">
        <v>525</v>
      </c>
      <c r="Q15" s="23"/>
      <c r="R15" s="23" t="s">
        <v>525</v>
      </c>
      <c r="S15" s="36"/>
      <c r="T15" s="36" t="s">
        <v>525</v>
      </c>
      <c r="U15" s="36" t="s">
        <v>525</v>
      </c>
      <c r="V15" s="36"/>
    </row>
    <row r="16" spans="1:22" x14ac:dyDescent="0.35">
      <c r="A16" s="36" t="s">
        <v>617</v>
      </c>
      <c r="B16" s="36" t="s">
        <v>604</v>
      </c>
      <c r="C16" s="36" t="s">
        <v>525</v>
      </c>
      <c r="D16" s="36"/>
      <c r="E16" s="36"/>
      <c r="F16" s="36" t="s">
        <v>525</v>
      </c>
      <c r="G16" s="23" t="s">
        <v>525</v>
      </c>
      <c r="H16" s="23"/>
      <c r="I16" s="23"/>
      <c r="J16" s="23"/>
      <c r="K16" s="23"/>
      <c r="L16" s="23" t="s">
        <v>525</v>
      </c>
      <c r="M16" s="23" t="s">
        <v>525</v>
      </c>
      <c r="N16" s="23"/>
      <c r="O16" s="23" t="s">
        <v>525</v>
      </c>
      <c r="P16" s="23" t="s">
        <v>525</v>
      </c>
      <c r="Q16" s="23"/>
      <c r="R16" s="23" t="s">
        <v>525</v>
      </c>
      <c r="S16" s="36"/>
      <c r="T16" s="36" t="s">
        <v>525</v>
      </c>
      <c r="U16" s="36" t="s">
        <v>525</v>
      </c>
      <c r="V16" s="36"/>
    </row>
    <row r="17" spans="1:22" x14ac:dyDescent="0.35">
      <c r="A17" s="36" t="s">
        <v>618</v>
      </c>
      <c r="B17" s="36" t="s">
        <v>604</v>
      </c>
      <c r="C17" s="36" t="s">
        <v>525</v>
      </c>
      <c r="D17" s="36"/>
      <c r="E17" s="36"/>
      <c r="F17" s="36"/>
      <c r="G17" s="23" t="s">
        <v>525</v>
      </c>
      <c r="H17" s="23"/>
      <c r="I17" s="23"/>
      <c r="J17" s="23"/>
      <c r="K17" s="23"/>
      <c r="L17" s="23" t="s">
        <v>525</v>
      </c>
      <c r="M17" s="23" t="s">
        <v>525</v>
      </c>
      <c r="N17" s="23"/>
      <c r="O17" s="23" t="s">
        <v>525</v>
      </c>
      <c r="P17" s="23" t="s">
        <v>525</v>
      </c>
      <c r="Q17" s="23"/>
      <c r="R17" s="23" t="s">
        <v>525</v>
      </c>
      <c r="S17" s="36"/>
      <c r="T17" s="36" t="s">
        <v>525</v>
      </c>
      <c r="U17" s="36" t="s">
        <v>525</v>
      </c>
      <c r="V17" s="36"/>
    </row>
    <row r="18" spans="1:22" x14ac:dyDescent="0.35">
      <c r="A18" s="36" t="s">
        <v>619</v>
      </c>
      <c r="B18" s="36" t="s">
        <v>620</v>
      </c>
      <c r="C18" s="36" t="s">
        <v>525</v>
      </c>
      <c r="D18" s="36"/>
      <c r="E18" s="36"/>
      <c r="F18" s="36"/>
      <c r="G18" s="23"/>
      <c r="H18" s="23"/>
      <c r="I18" s="23"/>
      <c r="J18" s="23"/>
      <c r="K18" s="23"/>
      <c r="L18" s="23" t="s">
        <v>525</v>
      </c>
      <c r="M18" s="23" t="s">
        <v>525</v>
      </c>
      <c r="N18" s="23"/>
      <c r="O18" s="23" t="s">
        <v>525</v>
      </c>
      <c r="P18" s="23" t="s">
        <v>525</v>
      </c>
      <c r="Q18" s="23"/>
      <c r="R18" s="23"/>
      <c r="S18" s="36"/>
      <c r="T18" s="36" t="s">
        <v>525</v>
      </c>
      <c r="U18" s="36" t="s">
        <v>525</v>
      </c>
      <c r="V18" s="36"/>
    </row>
    <row r="19" spans="1:22" x14ac:dyDescent="0.35">
      <c r="A19" s="36" t="s">
        <v>621</v>
      </c>
      <c r="B19" s="36" t="s">
        <v>620</v>
      </c>
      <c r="C19" s="36" t="s">
        <v>525</v>
      </c>
      <c r="D19" s="36" t="s">
        <v>542</v>
      </c>
      <c r="E19" s="36" t="s">
        <v>525</v>
      </c>
      <c r="F19" s="36" t="s">
        <v>547</v>
      </c>
      <c r="G19" s="23"/>
      <c r="H19" s="23"/>
      <c r="I19" s="23"/>
      <c r="J19" s="23"/>
      <c r="K19" s="23"/>
      <c r="L19" s="23" t="s">
        <v>525</v>
      </c>
      <c r="M19" s="23" t="s">
        <v>525</v>
      </c>
      <c r="N19" s="23"/>
      <c r="O19" s="23" t="s">
        <v>525</v>
      </c>
      <c r="P19" s="23" t="s">
        <v>525</v>
      </c>
      <c r="Q19" s="23"/>
      <c r="R19" s="23"/>
      <c r="S19" s="36"/>
      <c r="T19" s="36" t="s">
        <v>525</v>
      </c>
      <c r="U19" s="36" t="s">
        <v>525</v>
      </c>
      <c r="V19" s="36" t="s">
        <v>525</v>
      </c>
    </row>
    <row r="20" spans="1:22" x14ac:dyDescent="0.35">
      <c r="A20" s="36" t="s">
        <v>622</v>
      </c>
      <c r="B20" s="36" t="s">
        <v>620</v>
      </c>
      <c r="C20" s="36" t="s">
        <v>525</v>
      </c>
      <c r="D20" s="36" t="s">
        <v>542</v>
      </c>
      <c r="E20" s="36" t="s">
        <v>525</v>
      </c>
      <c r="F20" s="36" t="s">
        <v>547</v>
      </c>
      <c r="G20" s="23"/>
      <c r="H20" s="23"/>
      <c r="I20" s="23"/>
      <c r="J20" s="23"/>
      <c r="K20" s="23"/>
      <c r="L20" s="23" t="s">
        <v>525</v>
      </c>
      <c r="M20" s="23" t="s">
        <v>525</v>
      </c>
      <c r="N20" s="23" t="s">
        <v>525</v>
      </c>
      <c r="O20" s="23" t="s">
        <v>525</v>
      </c>
      <c r="P20" s="23" t="s">
        <v>525</v>
      </c>
      <c r="Q20" s="23"/>
      <c r="R20" s="23"/>
      <c r="S20" s="36"/>
      <c r="T20" s="36" t="s">
        <v>525</v>
      </c>
      <c r="U20" s="36" t="s">
        <v>525</v>
      </c>
      <c r="V20" s="36"/>
    </row>
    <row r="21" spans="1:22" x14ac:dyDescent="0.35">
      <c r="A21" s="36" t="s">
        <v>623</v>
      </c>
      <c r="B21" s="36" t="s">
        <v>620</v>
      </c>
      <c r="C21" s="36" t="s">
        <v>525</v>
      </c>
      <c r="D21" s="36"/>
      <c r="E21" s="36" t="s">
        <v>525</v>
      </c>
      <c r="F21" s="36"/>
      <c r="G21" s="23"/>
      <c r="H21" s="23"/>
      <c r="I21" s="23" t="s">
        <v>525</v>
      </c>
      <c r="J21" s="23" t="s">
        <v>547</v>
      </c>
      <c r="K21" s="23"/>
      <c r="L21" s="23" t="s">
        <v>525</v>
      </c>
      <c r="M21" s="23" t="s">
        <v>525</v>
      </c>
      <c r="N21" s="23"/>
      <c r="O21" s="23" t="s">
        <v>525</v>
      </c>
      <c r="P21" s="23" t="s">
        <v>525</v>
      </c>
      <c r="Q21" s="23"/>
      <c r="R21" s="23"/>
      <c r="S21" s="36"/>
      <c r="T21" s="36" t="s">
        <v>525</v>
      </c>
      <c r="U21" s="36" t="s">
        <v>525</v>
      </c>
      <c r="V21" s="36"/>
    </row>
    <row r="22" spans="1:22" x14ac:dyDescent="0.35">
      <c r="A22" s="36" t="s">
        <v>624</v>
      </c>
      <c r="B22" s="36" t="s">
        <v>620</v>
      </c>
      <c r="C22" s="36" t="s">
        <v>525</v>
      </c>
      <c r="D22" s="36"/>
      <c r="E22" s="36"/>
      <c r="F22" s="36"/>
      <c r="G22" s="23" t="s">
        <v>525</v>
      </c>
      <c r="H22" s="23"/>
      <c r="I22" s="23"/>
      <c r="J22" s="23"/>
      <c r="K22" s="23"/>
      <c r="L22" s="23" t="s">
        <v>525</v>
      </c>
      <c r="M22" s="23" t="s">
        <v>525</v>
      </c>
      <c r="N22" s="23"/>
      <c r="O22" s="23" t="s">
        <v>525</v>
      </c>
      <c r="P22" s="23" t="s">
        <v>525</v>
      </c>
      <c r="Q22" s="23"/>
      <c r="R22" s="23"/>
      <c r="S22" s="36"/>
      <c r="T22" s="36" t="s">
        <v>525</v>
      </c>
      <c r="U22" s="36" t="s">
        <v>525</v>
      </c>
      <c r="V22" s="36" t="s">
        <v>525</v>
      </c>
    </row>
    <row r="23" spans="1:22" x14ac:dyDescent="0.35">
      <c r="A23" s="36" t="s">
        <v>625</v>
      </c>
      <c r="B23" s="36" t="s">
        <v>620</v>
      </c>
      <c r="C23" s="36" t="s">
        <v>525</v>
      </c>
      <c r="D23" s="36" t="s">
        <v>542</v>
      </c>
      <c r="E23" s="36"/>
      <c r="F23" s="36"/>
      <c r="G23" s="23"/>
      <c r="H23" s="23"/>
      <c r="I23" s="23"/>
      <c r="J23" s="23"/>
      <c r="K23" s="23"/>
      <c r="L23" s="23" t="s">
        <v>525</v>
      </c>
      <c r="M23" s="23" t="s">
        <v>525</v>
      </c>
      <c r="N23" s="23"/>
      <c r="O23" s="23" t="s">
        <v>525</v>
      </c>
      <c r="P23" s="23" t="s">
        <v>525</v>
      </c>
      <c r="Q23" s="23"/>
      <c r="R23" s="23"/>
      <c r="S23" s="36"/>
      <c r="T23" s="36" t="s">
        <v>525</v>
      </c>
      <c r="U23" s="36" t="s">
        <v>525</v>
      </c>
      <c r="V23" s="36" t="s">
        <v>525</v>
      </c>
    </row>
    <row r="24" spans="1:22" x14ac:dyDescent="0.35">
      <c r="A24" s="36" t="s">
        <v>626</v>
      </c>
      <c r="B24" s="36" t="s">
        <v>620</v>
      </c>
      <c r="C24" s="36"/>
      <c r="D24" s="36"/>
      <c r="E24" s="36"/>
      <c r="F24" s="36"/>
      <c r="G24" s="23"/>
      <c r="H24" s="23"/>
      <c r="I24" s="23"/>
      <c r="J24" s="23"/>
      <c r="K24" s="23"/>
      <c r="L24" s="23" t="s">
        <v>525</v>
      </c>
      <c r="M24" s="23" t="s">
        <v>525</v>
      </c>
      <c r="N24" s="23"/>
      <c r="O24" s="23" t="s">
        <v>525</v>
      </c>
      <c r="P24" s="23" t="s">
        <v>525</v>
      </c>
      <c r="Q24" s="23"/>
      <c r="R24" s="23"/>
      <c r="S24" s="36"/>
      <c r="T24" s="36" t="s">
        <v>525</v>
      </c>
      <c r="U24" s="36" t="s">
        <v>525</v>
      </c>
      <c r="V24" s="36"/>
    </row>
    <row r="25" spans="1:22" x14ac:dyDescent="0.35">
      <c r="A25" s="36" t="s">
        <v>627</v>
      </c>
      <c r="B25" s="36" t="s">
        <v>620</v>
      </c>
      <c r="C25" s="36" t="s">
        <v>525</v>
      </c>
      <c r="D25" s="36"/>
      <c r="E25" s="36" t="s">
        <v>525</v>
      </c>
      <c r="F25" s="36"/>
      <c r="G25" s="23" t="s">
        <v>525</v>
      </c>
      <c r="H25" s="23"/>
      <c r="I25" s="23"/>
      <c r="J25" s="23"/>
      <c r="K25" s="23"/>
      <c r="L25" s="23" t="s">
        <v>525</v>
      </c>
      <c r="M25" s="23" t="s">
        <v>525</v>
      </c>
      <c r="N25" s="23"/>
      <c r="O25" s="23" t="s">
        <v>525</v>
      </c>
      <c r="P25" s="23" t="s">
        <v>525</v>
      </c>
      <c r="Q25" s="23"/>
      <c r="R25" s="23"/>
      <c r="S25" s="36"/>
      <c r="T25" s="36" t="s">
        <v>525</v>
      </c>
      <c r="U25" s="36" t="s">
        <v>525</v>
      </c>
      <c r="V25" s="36" t="s">
        <v>525</v>
      </c>
    </row>
    <row r="26" spans="1:22" x14ac:dyDescent="0.35">
      <c r="A26" s="36" t="s">
        <v>628</v>
      </c>
      <c r="B26" s="36" t="s">
        <v>620</v>
      </c>
      <c r="C26" s="36" t="s">
        <v>525</v>
      </c>
      <c r="D26" s="36"/>
      <c r="E26" s="36" t="s">
        <v>525</v>
      </c>
      <c r="F26" s="36"/>
      <c r="G26" s="23" t="s">
        <v>547</v>
      </c>
      <c r="H26" s="23"/>
      <c r="I26" s="23" t="s">
        <v>547</v>
      </c>
      <c r="J26" s="23"/>
      <c r="K26" s="23"/>
      <c r="L26" s="23" t="s">
        <v>525</v>
      </c>
      <c r="M26" s="23" t="s">
        <v>525</v>
      </c>
      <c r="N26" s="23" t="s">
        <v>525</v>
      </c>
      <c r="O26" s="23" t="s">
        <v>525</v>
      </c>
      <c r="P26" s="23" t="s">
        <v>525</v>
      </c>
      <c r="Q26" s="23"/>
      <c r="R26" s="23"/>
      <c r="S26" s="36"/>
      <c r="T26" s="36" t="s">
        <v>525</v>
      </c>
      <c r="U26" s="36" t="s">
        <v>525</v>
      </c>
      <c r="V26" s="36"/>
    </row>
    <row r="27" spans="1:22" x14ac:dyDescent="0.35">
      <c r="A27" s="36" t="s">
        <v>629</v>
      </c>
      <c r="B27" s="36" t="s">
        <v>620</v>
      </c>
      <c r="C27" s="36" t="s">
        <v>525</v>
      </c>
      <c r="D27" s="36"/>
      <c r="E27" s="36" t="s">
        <v>525</v>
      </c>
      <c r="F27" s="36"/>
      <c r="G27" s="23"/>
      <c r="H27" s="23"/>
      <c r="I27" s="23"/>
      <c r="J27" s="23" t="s">
        <v>525</v>
      </c>
      <c r="K27" s="23"/>
      <c r="L27" s="23" t="s">
        <v>525</v>
      </c>
      <c r="M27" s="23" t="s">
        <v>525</v>
      </c>
      <c r="N27" s="23"/>
      <c r="O27" s="23" t="s">
        <v>525</v>
      </c>
      <c r="P27" s="23" t="s">
        <v>525</v>
      </c>
      <c r="Q27" s="23"/>
      <c r="R27" s="23" t="s">
        <v>547</v>
      </c>
      <c r="S27" s="36"/>
      <c r="T27" s="36" t="s">
        <v>525</v>
      </c>
      <c r="U27" s="36" t="s">
        <v>525</v>
      </c>
      <c r="V27" s="36"/>
    </row>
    <row r="28" spans="1:22" x14ac:dyDescent="0.35">
      <c r="A28" s="36" t="s">
        <v>630</v>
      </c>
      <c r="B28" s="36" t="s">
        <v>620</v>
      </c>
      <c r="C28" s="36" t="s">
        <v>525</v>
      </c>
      <c r="D28" s="36"/>
      <c r="E28" s="36" t="s">
        <v>525</v>
      </c>
      <c r="F28" s="36"/>
      <c r="G28" s="23" t="s">
        <v>525</v>
      </c>
      <c r="H28" s="23"/>
      <c r="I28" s="23"/>
      <c r="J28" s="23" t="s">
        <v>525</v>
      </c>
      <c r="K28" s="23"/>
      <c r="L28" s="23" t="s">
        <v>525</v>
      </c>
      <c r="M28" s="23" t="s">
        <v>525</v>
      </c>
      <c r="N28" s="23"/>
      <c r="O28" s="23" t="s">
        <v>525</v>
      </c>
      <c r="P28" s="23" t="s">
        <v>525</v>
      </c>
      <c r="Q28" s="23"/>
      <c r="R28" s="23"/>
      <c r="S28" s="36"/>
      <c r="T28" s="36" t="s">
        <v>525</v>
      </c>
      <c r="U28" s="36" t="s">
        <v>525</v>
      </c>
      <c r="V28" s="36" t="s">
        <v>525</v>
      </c>
    </row>
    <row r="29" spans="1:22" x14ac:dyDescent="0.35">
      <c r="A29" s="36" t="s">
        <v>631</v>
      </c>
      <c r="B29" s="36" t="s">
        <v>620</v>
      </c>
      <c r="C29" s="36" t="s">
        <v>525</v>
      </c>
      <c r="D29" s="36"/>
      <c r="E29" s="36" t="s">
        <v>525</v>
      </c>
      <c r="F29" s="36"/>
      <c r="G29" s="23" t="s">
        <v>525</v>
      </c>
      <c r="H29" s="23"/>
      <c r="I29" s="23"/>
      <c r="J29" s="23" t="s">
        <v>525</v>
      </c>
      <c r="K29" s="23"/>
      <c r="L29" s="23" t="s">
        <v>525</v>
      </c>
      <c r="M29" s="23" t="s">
        <v>525</v>
      </c>
      <c r="N29" s="23"/>
      <c r="O29" s="23" t="s">
        <v>525</v>
      </c>
      <c r="P29" s="23" t="s">
        <v>525</v>
      </c>
      <c r="Q29" s="23"/>
      <c r="R29" s="23"/>
      <c r="S29" s="36"/>
      <c r="T29" s="36" t="s">
        <v>525</v>
      </c>
      <c r="U29" s="36" t="s">
        <v>525</v>
      </c>
      <c r="V29" s="36" t="s">
        <v>525</v>
      </c>
    </row>
    <row r="30" spans="1:22" x14ac:dyDescent="0.35">
      <c r="A30" s="36" t="s">
        <v>632</v>
      </c>
      <c r="B30" s="36" t="s">
        <v>620</v>
      </c>
      <c r="C30" s="36" t="s">
        <v>525</v>
      </c>
      <c r="D30" s="36"/>
      <c r="E30" s="36" t="s">
        <v>525</v>
      </c>
      <c r="F30" s="36"/>
      <c r="G30" s="23" t="s">
        <v>525</v>
      </c>
      <c r="H30" s="23"/>
      <c r="I30" s="23"/>
      <c r="J30" s="23" t="s">
        <v>525</v>
      </c>
      <c r="K30" s="23"/>
      <c r="L30" s="23" t="s">
        <v>525</v>
      </c>
      <c r="M30" s="23" t="s">
        <v>525</v>
      </c>
      <c r="N30" s="23"/>
      <c r="O30" s="23" t="s">
        <v>525</v>
      </c>
      <c r="P30" s="23" t="s">
        <v>525</v>
      </c>
      <c r="Q30" s="23"/>
      <c r="R30" s="23"/>
      <c r="S30" s="36"/>
      <c r="T30" s="36" t="s">
        <v>525</v>
      </c>
      <c r="U30" s="36" t="s">
        <v>525</v>
      </c>
      <c r="V30" s="36" t="s">
        <v>525</v>
      </c>
    </row>
    <row r="31" spans="1:22" x14ac:dyDescent="0.35">
      <c r="A31" s="36" t="s">
        <v>633</v>
      </c>
      <c r="B31" s="36" t="s">
        <v>620</v>
      </c>
      <c r="C31" s="36" t="s">
        <v>525</v>
      </c>
      <c r="D31" s="36"/>
      <c r="E31" s="36" t="s">
        <v>525</v>
      </c>
      <c r="F31" s="36"/>
      <c r="G31" s="23" t="s">
        <v>525</v>
      </c>
      <c r="H31" s="23"/>
      <c r="I31" s="23"/>
      <c r="J31" s="23" t="s">
        <v>525</v>
      </c>
      <c r="K31" s="23"/>
      <c r="L31" s="23" t="s">
        <v>525</v>
      </c>
      <c r="M31" s="23" t="s">
        <v>525</v>
      </c>
      <c r="N31" s="23"/>
      <c r="O31" s="23" t="s">
        <v>525</v>
      </c>
      <c r="P31" s="23" t="s">
        <v>525</v>
      </c>
      <c r="Q31" s="23"/>
      <c r="R31" s="23"/>
      <c r="S31" s="36"/>
      <c r="T31" s="36" t="s">
        <v>525</v>
      </c>
      <c r="U31" s="36" t="s">
        <v>525</v>
      </c>
      <c r="V31" s="36" t="s">
        <v>525</v>
      </c>
    </row>
    <row r="32" spans="1:22" x14ac:dyDescent="0.35">
      <c r="A32" s="36" t="s">
        <v>634</v>
      </c>
      <c r="B32" s="36" t="s">
        <v>620</v>
      </c>
      <c r="C32" s="36" t="s">
        <v>525</v>
      </c>
      <c r="D32" s="36"/>
      <c r="E32" s="36" t="s">
        <v>525</v>
      </c>
      <c r="F32" s="36"/>
      <c r="G32" s="23" t="s">
        <v>525</v>
      </c>
      <c r="H32" s="23"/>
      <c r="I32" s="23"/>
      <c r="J32" s="23"/>
      <c r="K32" s="23"/>
      <c r="L32" s="23" t="s">
        <v>525</v>
      </c>
      <c r="M32" s="23" t="s">
        <v>525</v>
      </c>
      <c r="N32" s="23"/>
      <c r="O32" s="23" t="s">
        <v>525</v>
      </c>
      <c r="P32" s="23" t="s">
        <v>525</v>
      </c>
      <c r="Q32" s="23"/>
      <c r="R32" s="23"/>
      <c r="S32" s="36"/>
      <c r="T32" s="36" t="s">
        <v>525</v>
      </c>
      <c r="U32" s="36" t="s">
        <v>525</v>
      </c>
      <c r="V32" s="36" t="s">
        <v>525</v>
      </c>
    </row>
    <row r="33" spans="1:22" x14ac:dyDescent="0.35">
      <c r="A33" s="36" t="s">
        <v>635</v>
      </c>
      <c r="B33" s="36" t="s">
        <v>620</v>
      </c>
      <c r="C33" s="36" t="s">
        <v>525</v>
      </c>
      <c r="D33" s="36"/>
      <c r="E33" s="36" t="s">
        <v>525</v>
      </c>
      <c r="F33" s="36"/>
      <c r="G33" s="23" t="s">
        <v>525</v>
      </c>
      <c r="H33" s="23"/>
      <c r="I33" s="23"/>
      <c r="J33" s="23"/>
      <c r="K33" s="23"/>
      <c r="L33" s="23" t="s">
        <v>525</v>
      </c>
      <c r="M33" s="23" t="s">
        <v>525</v>
      </c>
      <c r="N33" s="23"/>
      <c r="O33" s="23" t="s">
        <v>525</v>
      </c>
      <c r="P33" s="23" t="s">
        <v>525</v>
      </c>
      <c r="Q33" s="23"/>
      <c r="R33" s="23"/>
      <c r="S33" s="36"/>
      <c r="T33" s="36" t="s">
        <v>525</v>
      </c>
      <c r="U33" s="36" t="s">
        <v>525</v>
      </c>
      <c r="V33" s="36" t="s">
        <v>525</v>
      </c>
    </row>
    <row r="34" spans="1:22" x14ac:dyDescent="0.35">
      <c r="A34" s="36" t="s">
        <v>636</v>
      </c>
      <c r="B34" s="36" t="s">
        <v>620</v>
      </c>
      <c r="C34" s="36" t="s">
        <v>525</v>
      </c>
      <c r="D34" s="36"/>
      <c r="E34" s="36" t="s">
        <v>525</v>
      </c>
      <c r="F34" s="36"/>
      <c r="G34" s="23" t="s">
        <v>547</v>
      </c>
      <c r="H34" s="23"/>
      <c r="I34" s="23"/>
      <c r="J34" s="23" t="s">
        <v>525</v>
      </c>
      <c r="K34" s="23"/>
      <c r="L34" s="23" t="s">
        <v>525</v>
      </c>
      <c r="M34" s="23" t="s">
        <v>525</v>
      </c>
      <c r="N34" s="23"/>
      <c r="O34" s="23" t="s">
        <v>525</v>
      </c>
      <c r="P34" s="23" t="s">
        <v>525</v>
      </c>
      <c r="Q34" s="23"/>
      <c r="R34" s="23"/>
      <c r="S34" s="36"/>
      <c r="T34" s="36" t="s">
        <v>525</v>
      </c>
      <c r="U34" s="36" t="s">
        <v>525</v>
      </c>
      <c r="V34" s="36" t="s">
        <v>525</v>
      </c>
    </row>
    <row r="35" spans="1:22" x14ac:dyDescent="0.35">
      <c r="A35" s="36" t="s">
        <v>637</v>
      </c>
      <c r="B35" s="36" t="s">
        <v>620</v>
      </c>
      <c r="C35" s="36" t="s">
        <v>525</v>
      </c>
      <c r="D35" s="36"/>
      <c r="E35" s="36" t="s">
        <v>525</v>
      </c>
      <c r="F35" s="36"/>
      <c r="G35" s="23"/>
      <c r="H35" s="23"/>
      <c r="I35" s="23"/>
      <c r="J35" s="23" t="s">
        <v>525</v>
      </c>
      <c r="K35" s="23"/>
      <c r="L35" s="23" t="s">
        <v>525</v>
      </c>
      <c r="M35" s="23" t="s">
        <v>525</v>
      </c>
      <c r="N35" s="23"/>
      <c r="O35" s="23" t="s">
        <v>525</v>
      </c>
      <c r="P35" s="23" t="s">
        <v>525</v>
      </c>
      <c r="Q35" s="23" t="s">
        <v>547</v>
      </c>
      <c r="R35" s="23"/>
      <c r="S35" s="36"/>
      <c r="T35" s="36" t="s">
        <v>525</v>
      </c>
      <c r="U35" s="36" t="s">
        <v>525</v>
      </c>
      <c r="V35" s="36" t="s">
        <v>525</v>
      </c>
    </row>
    <row r="36" spans="1:22" x14ac:dyDescent="0.35">
      <c r="A36" s="6" t="s">
        <v>638</v>
      </c>
      <c r="B36" s="6" t="s">
        <v>620</v>
      </c>
      <c r="C36" s="6" t="s">
        <v>525</v>
      </c>
      <c r="D36" s="6"/>
      <c r="E36" s="6" t="s">
        <v>525</v>
      </c>
      <c r="F36" s="6"/>
      <c r="G36" s="33"/>
      <c r="H36" s="33"/>
      <c r="I36" s="33"/>
      <c r="J36" s="33" t="s">
        <v>525</v>
      </c>
      <c r="K36" s="33"/>
      <c r="L36" s="33" t="s">
        <v>525</v>
      </c>
      <c r="M36" s="33" t="s">
        <v>525</v>
      </c>
      <c r="N36" s="33"/>
      <c r="O36" s="33" t="s">
        <v>525</v>
      </c>
      <c r="P36" s="33" t="s">
        <v>525</v>
      </c>
      <c r="Q36" s="33" t="s">
        <v>525</v>
      </c>
      <c r="R36" s="33"/>
      <c r="S36" s="6"/>
      <c r="T36" s="6" t="s">
        <v>525</v>
      </c>
      <c r="U36" s="6" t="s">
        <v>525</v>
      </c>
      <c r="V36" s="6" t="s">
        <v>525</v>
      </c>
    </row>
  </sheetData>
  <mergeCells count="1">
    <mergeCell ref="A1:V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AA43-8A37-4EAD-AAEC-7FA3BBC492EA}">
  <dimension ref="A1:BW54"/>
  <sheetViews>
    <sheetView tabSelected="1" zoomScale="70" zoomScaleNormal="70" workbookViewId="0">
      <selection activeCell="L31" sqref="L31"/>
    </sheetView>
  </sheetViews>
  <sheetFormatPr defaultRowHeight="14.5" x14ac:dyDescent="0.35"/>
  <cols>
    <col min="1" max="1" width="22.81640625" bestFit="1" customWidth="1"/>
    <col min="2" max="2" width="20.54296875" bestFit="1" customWidth="1"/>
  </cols>
  <sheetData>
    <row r="1" spans="1:75" ht="15" thickBot="1" x14ac:dyDescent="0.4">
      <c r="A1" s="94" t="s">
        <v>715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</row>
    <row r="2" spans="1:75" ht="182" thickTop="1" x14ac:dyDescent="0.35">
      <c r="A2" s="64" t="s">
        <v>464</v>
      </c>
      <c r="B2" s="64" t="s">
        <v>465</v>
      </c>
      <c r="C2" s="62" t="s">
        <v>467</v>
      </c>
      <c r="D2" s="62" t="s">
        <v>640</v>
      </c>
      <c r="E2" s="62" t="s">
        <v>468</v>
      </c>
      <c r="F2" s="62" t="s">
        <v>641</v>
      </c>
      <c r="G2" s="62" t="s">
        <v>469</v>
      </c>
      <c r="H2" s="62" t="s">
        <v>470</v>
      </c>
      <c r="I2" s="62" t="s">
        <v>471</v>
      </c>
      <c r="J2" s="62" t="s">
        <v>472</v>
      </c>
      <c r="K2" s="62" t="s">
        <v>473</v>
      </c>
      <c r="L2" s="62" t="s">
        <v>642</v>
      </c>
      <c r="M2" s="62" t="s">
        <v>474</v>
      </c>
      <c r="N2" s="62" t="s">
        <v>475</v>
      </c>
      <c r="O2" s="62" t="s">
        <v>643</v>
      </c>
      <c r="P2" s="62" t="s">
        <v>476</v>
      </c>
      <c r="Q2" s="62" t="s">
        <v>477</v>
      </c>
      <c r="R2" s="62" t="s">
        <v>478</v>
      </c>
      <c r="S2" s="62" t="s">
        <v>644</v>
      </c>
      <c r="T2" s="62" t="s">
        <v>645</v>
      </c>
      <c r="U2" s="62" t="s">
        <v>479</v>
      </c>
      <c r="V2" s="62" t="s">
        <v>480</v>
      </c>
      <c r="W2" s="62" t="s">
        <v>482</v>
      </c>
      <c r="X2" s="62" t="s">
        <v>646</v>
      </c>
      <c r="Y2" s="62" t="s">
        <v>589</v>
      </c>
      <c r="Z2" s="62" t="s">
        <v>647</v>
      </c>
      <c r="AA2" s="62" t="s">
        <v>483</v>
      </c>
      <c r="AB2" s="62" t="s">
        <v>484</v>
      </c>
      <c r="AC2" s="62" t="s">
        <v>590</v>
      </c>
      <c r="AD2" s="62" t="s">
        <v>485</v>
      </c>
      <c r="AE2" s="62" t="s">
        <v>648</v>
      </c>
      <c r="AF2" s="62" t="s">
        <v>649</v>
      </c>
      <c r="AG2" s="62" t="s">
        <v>488</v>
      </c>
      <c r="AH2" s="62" t="s">
        <v>489</v>
      </c>
      <c r="AI2" s="62" t="s">
        <v>591</v>
      </c>
      <c r="AJ2" s="62" t="s">
        <v>490</v>
      </c>
      <c r="AK2" s="62" t="s">
        <v>491</v>
      </c>
      <c r="AL2" s="62" t="s">
        <v>650</v>
      </c>
      <c r="AM2" s="62" t="s">
        <v>492</v>
      </c>
      <c r="AN2" s="62" t="s">
        <v>493</v>
      </c>
      <c r="AO2" s="62" t="s">
        <v>494</v>
      </c>
      <c r="AP2" s="62" t="s">
        <v>651</v>
      </c>
      <c r="AQ2" s="62" t="s">
        <v>495</v>
      </c>
      <c r="AR2" s="62" t="s">
        <v>497</v>
      </c>
      <c r="AS2" s="62" t="s">
        <v>498</v>
      </c>
      <c r="AT2" s="62" t="s">
        <v>499</v>
      </c>
      <c r="AU2" s="63" t="s">
        <v>500</v>
      </c>
      <c r="AV2" s="62" t="s">
        <v>652</v>
      </c>
      <c r="AW2" s="62" t="s">
        <v>653</v>
      </c>
      <c r="AX2" s="63" t="s">
        <v>502</v>
      </c>
      <c r="AY2" s="62" t="s">
        <v>503</v>
      </c>
      <c r="AZ2" s="62" t="s">
        <v>504</v>
      </c>
      <c r="BA2" s="62" t="s">
        <v>654</v>
      </c>
      <c r="BB2" s="62" t="s">
        <v>505</v>
      </c>
      <c r="BC2" s="62" t="s">
        <v>506</v>
      </c>
      <c r="BD2" s="62" t="s">
        <v>507</v>
      </c>
      <c r="BE2" s="62" t="s">
        <v>655</v>
      </c>
      <c r="BF2" s="62" t="s">
        <v>508</v>
      </c>
      <c r="BG2" s="62" t="s">
        <v>509</v>
      </c>
      <c r="BH2" s="62" t="s">
        <v>510</v>
      </c>
      <c r="BI2" s="62" t="s">
        <v>656</v>
      </c>
      <c r="BJ2" s="62" t="s">
        <v>511</v>
      </c>
      <c r="BK2" s="62" t="s">
        <v>512</v>
      </c>
      <c r="BL2" s="62" t="s">
        <v>513</v>
      </c>
      <c r="BM2" s="62" t="s">
        <v>515</v>
      </c>
      <c r="BN2" s="62" t="s">
        <v>516</v>
      </c>
      <c r="BO2" s="62" t="s">
        <v>517</v>
      </c>
      <c r="BP2" s="62" t="s">
        <v>518</v>
      </c>
      <c r="BQ2" s="62" t="s">
        <v>657</v>
      </c>
      <c r="BR2" s="63" t="s">
        <v>602</v>
      </c>
      <c r="BS2" s="62" t="s">
        <v>520</v>
      </c>
      <c r="BT2" s="62" t="s">
        <v>658</v>
      </c>
      <c r="BU2" s="62" t="s">
        <v>521</v>
      </c>
      <c r="BV2" s="62" t="s">
        <v>522</v>
      </c>
      <c r="BW2" s="62" t="s">
        <v>659</v>
      </c>
    </row>
    <row r="3" spans="1:75" x14ac:dyDescent="0.35">
      <c r="A3" s="36" t="s">
        <v>660</v>
      </c>
      <c r="B3" s="15" t="s">
        <v>661</v>
      </c>
      <c r="C3" s="36"/>
      <c r="D3" s="36"/>
      <c r="E3" s="36"/>
      <c r="F3" s="36"/>
      <c r="G3" s="36" t="s">
        <v>525</v>
      </c>
      <c r="H3" s="36" t="s">
        <v>525</v>
      </c>
      <c r="I3" s="36"/>
      <c r="J3" s="36"/>
      <c r="K3" s="36"/>
      <c r="L3" s="36"/>
      <c r="M3" s="36" t="s">
        <v>525</v>
      </c>
      <c r="N3" s="36" t="s">
        <v>525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 t="s">
        <v>525</v>
      </c>
      <c r="AS3" s="36"/>
      <c r="AT3" s="36"/>
      <c r="AU3" s="36"/>
      <c r="AV3" s="36"/>
      <c r="AW3" s="36"/>
      <c r="AX3" s="36"/>
      <c r="AY3" s="36" t="s">
        <v>525</v>
      </c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 t="s">
        <v>525</v>
      </c>
      <c r="BS3" s="36"/>
      <c r="BT3" s="36"/>
      <c r="BU3" s="36"/>
      <c r="BV3" s="36" t="s">
        <v>525</v>
      </c>
      <c r="BW3" s="36"/>
    </row>
    <row r="4" spans="1:75" x14ac:dyDescent="0.35">
      <c r="A4" s="36" t="s">
        <v>662</v>
      </c>
      <c r="B4" s="15" t="s">
        <v>661</v>
      </c>
      <c r="C4" s="36"/>
      <c r="D4" s="36"/>
      <c r="E4" s="36"/>
      <c r="F4" s="36"/>
      <c r="G4" s="36" t="s">
        <v>525</v>
      </c>
      <c r="H4" s="36" t="s">
        <v>525</v>
      </c>
      <c r="I4" s="36"/>
      <c r="J4" s="36"/>
      <c r="K4" s="36"/>
      <c r="L4" s="36"/>
      <c r="M4" s="36" t="s">
        <v>525</v>
      </c>
      <c r="N4" s="36" t="s">
        <v>525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 t="s">
        <v>525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 t="s">
        <v>525</v>
      </c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 t="s">
        <v>525</v>
      </c>
      <c r="BT4" s="36"/>
      <c r="BU4" s="36" t="s">
        <v>525</v>
      </c>
      <c r="BV4" s="36" t="s">
        <v>525</v>
      </c>
      <c r="BW4" s="36"/>
    </row>
    <row r="5" spans="1:75" x14ac:dyDescent="0.35">
      <c r="A5" s="36" t="s">
        <v>663</v>
      </c>
      <c r="B5" s="15" t="s">
        <v>661</v>
      </c>
      <c r="C5" s="36"/>
      <c r="D5" s="36"/>
      <c r="E5" s="36"/>
      <c r="F5" s="36"/>
      <c r="G5" s="36" t="s">
        <v>525</v>
      </c>
      <c r="H5" s="36" t="s">
        <v>525</v>
      </c>
      <c r="I5" s="36" t="s">
        <v>525</v>
      </c>
      <c r="J5" s="36"/>
      <c r="K5" s="36"/>
      <c r="L5" s="36"/>
      <c r="M5" s="36"/>
      <c r="N5" s="36" t="s">
        <v>525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 t="s">
        <v>525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 t="s">
        <v>525</v>
      </c>
      <c r="BT5" s="36"/>
      <c r="BU5" s="36" t="s">
        <v>525</v>
      </c>
      <c r="BV5" s="36" t="s">
        <v>525</v>
      </c>
      <c r="BW5" s="36"/>
    </row>
    <row r="6" spans="1:75" x14ac:dyDescent="0.35">
      <c r="A6" s="36" t="s">
        <v>664</v>
      </c>
      <c r="B6" s="15" t="s">
        <v>661</v>
      </c>
      <c r="C6" s="36"/>
      <c r="D6" s="36"/>
      <c r="E6" s="36"/>
      <c r="F6" s="36"/>
      <c r="G6" s="36" t="s">
        <v>525</v>
      </c>
      <c r="H6" s="36" t="s">
        <v>525</v>
      </c>
      <c r="I6" s="36"/>
      <c r="J6" s="36"/>
      <c r="K6" s="36"/>
      <c r="L6" s="36"/>
      <c r="M6" s="36"/>
      <c r="N6" s="36" t="s">
        <v>525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 t="s">
        <v>525</v>
      </c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 t="s">
        <v>547</v>
      </c>
      <c r="BS6" s="36" t="s">
        <v>525</v>
      </c>
      <c r="BT6" s="36"/>
      <c r="BU6" s="36" t="s">
        <v>525</v>
      </c>
      <c r="BV6" s="36" t="s">
        <v>525</v>
      </c>
      <c r="BW6" s="36"/>
    </row>
    <row r="7" spans="1:75" x14ac:dyDescent="0.35">
      <c r="A7" s="36" t="s">
        <v>665</v>
      </c>
      <c r="B7" s="15" t="s">
        <v>661</v>
      </c>
      <c r="C7" s="36"/>
      <c r="D7" s="36"/>
      <c r="E7" s="36"/>
      <c r="F7" s="36"/>
      <c r="G7" s="36" t="s">
        <v>525</v>
      </c>
      <c r="H7" s="36" t="s">
        <v>525</v>
      </c>
      <c r="I7" s="36"/>
      <c r="J7" s="36"/>
      <c r="K7" s="36"/>
      <c r="L7" s="36"/>
      <c r="M7" s="36" t="s">
        <v>525</v>
      </c>
      <c r="N7" s="36" t="s">
        <v>525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 t="s">
        <v>525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 t="s">
        <v>525</v>
      </c>
      <c r="BS7" s="36" t="s">
        <v>525</v>
      </c>
      <c r="BT7" s="36"/>
      <c r="BU7" s="36"/>
      <c r="BV7" s="36" t="s">
        <v>525</v>
      </c>
      <c r="BW7" s="36"/>
    </row>
    <row r="8" spans="1:75" x14ac:dyDescent="0.35">
      <c r="A8" s="36" t="s">
        <v>666</v>
      </c>
      <c r="B8" s="15" t="s">
        <v>661</v>
      </c>
      <c r="C8" s="36"/>
      <c r="D8" s="36"/>
      <c r="E8" s="36"/>
      <c r="F8" s="36"/>
      <c r="G8" s="36" t="s">
        <v>525</v>
      </c>
      <c r="H8" s="36" t="s">
        <v>525</v>
      </c>
      <c r="I8" s="36" t="s">
        <v>525</v>
      </c>
      <c r="J8" s="36"/>
      <c r="K8" s="36"/>
      <c r="L8" s="36"/>
      <c r="M8" s="36" t="s">
        <v>525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 t="s">
        <v>525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 t="s">
        <v>525</v>
      </c>
      <c r="BS8" s="36" t="s">
        <v>525</v>
      </c>
      <c r="BT8" s="36"/>
      <c r="BU8" s="36" t="s">
        <v>525</v>
      </c>
      <c r="BV8" s="36" t="s">
        <v>525</v>
      </c>
      <c r="BW8" s="36"/>
    </row>
    <row r="9" spans="1:75" x14ac:dyDescent="0.35">
      <c r="A9" s="36" t="s">
        <v>667</v>
      </c>
      <c r="B9" s="15" t="s">
        <v>661</v>
      </c>
      <c r="C9" s="36"/>
      <c r="D9" s="36"/>
      <c r="E9" s="36"/>
      <c r="F9" s="36"/>
      <c r="G9" s="36" t="s">
        <v>525</v>
      </c>
      <c r="H9" s="36" t="s">
        <v>525</v>
      </c>
      <c r="I9" s="36"/>
      <c r="J9" s="36"/>
      <c r="K9" s="36"/>
      <c r="L9" s="36"/>
      <c r="M9" s="36" t="s">
        <v>525</v>
      </c>
      <c r="N9" s="36" t="s">
        <v>525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 t="s">
        <v>525</v>
      </c>
      <c r="AI9" s="36"/>
      <c r="AJ9" s="36"/>
      <c r="AK9" s="36"/>
      <c r="AL9" s="36"/>
      <c r="AM9" s="36"/>
      <c r="AN9" s="36"/>
      <c r="AO9" s="36"/>
      <c r="AP9" s="36"/>
      <c r="AQ9" s="36"/>
      <c r="AR9" s="36" t="s">
        <v>525</v>
      </c>
      <c r="AS9" s="36"/>
      <c r="AT9" s="36"/>
      <c r="AU9" s="36"/>
      <c r="AV9" s="36"/>
      <c r="AW9" s="36"/>
      <c r="AX9" s="36"/>
      <c r="AY9" s="36" t="s">
        <v>525</v>
      </c>
      <c r="AZ9" s="36" t="s">
        <v>525</v>
      </c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 t="s">
        <v>525</v>
      </c>
      <c r="BS9" s="36" t="s">
        <v>525</v>
      </c>
      <c r="BT9" s="36"/>
      <c r="BU9" s="36" t="s">
        <v>525</v>
      </c>
      <c r="BV9" s="36" t="s">
        <v>525</v>
      </c>
      <c r="BW9" s="36"/>
    </row>
    <row r="10" spans="1:75" x14ac:dyDescent="0.35">
      <c r="A10" s="36" t="s">
        <v>668</v>
      </c>
      <c r="B10" s="15" t="s">
        <v>661</v>
      </c>
      <c r="C10" s="36"/>
      <c r="D10" s="36"/>
      <c r="E10" s="36"/>
      <c r="F10" s="36"/>
      <c r="G10" s="36" t="s">
        <v>525</v>
      </c>
      <c r="H10" s="36" t="s">
        <v>525</v>
      </c>
      <c r="I10" s="36"/>
      <c r="J10" s="36"/>
      <c r="K10" s="36"/>
      <c r="L10" s="36"/>
      <c r="M10" s="36" t="s">
        <v>525</v>
      </c>
      <c r="N10" s="36" t="s">
        <v>525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 t="s">
        <v>525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 t="s">
        <v>525</v>
      </c>
      <c r="AS10" s="36"/>
      <c r="AT10" s="36"/>
      <c r="AU10" s="36"/>
      <c r="AV10" s="36"/>
      <c r="AW10" s="36"/>
      <c r="AX10" s="36"/>
      <c r="AY10" s="36" t="s">
        <v>525</v>
      </c>
      <c r="AZ10" s="36" t="s">
        <v>525</v>
      </c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 t="s">
        <v>525</v>
      </c>
      <c r="BS10" s="36" t="s">
        <v>525</v>
      </c>
      <c r="BT10" s="36"/>
      <c r="BU10" s="36" t="s">
        <v>525</v>
      </c>
      <c r="BV10" s="36" t="s">
        <v>525</v>
      </c>
      <c r="BW10" s="36"/>
    </row>
    <row r="11" spans="1:75" x14ac:dyDescent="0.35">
      <c r="A11" s="36" t="s">
        <v>669</v>
      </c>
      <c r="B11" s="15" t="s">
        <v>661</v>
      </c>
      <c r="C11" s="36"/>
      <c r="D11" s="36"/>
      <c r="E11" s="36"/>
      <c r="F11" s="36"/>
      <c r="G11" s="36" t="s">
        <v>525</v>
      </c>
      <c r="H11" s="36" t="s">
        <v>525</v>
      </c>
      <c r="I11" s="36" t="s">
        <v>525</v>
      </c>
      <c r="J11" s="36" t="s">
        <v>525</v>
      </c>
      <c r="K11" s="36"/>
      <c r="L11" s="36"/>
      <c r="M11" s="36" t="s">
        <v>525</v>
      </c>
      <c r="N11" s="36" t="s">
        <v>525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 t="s">
        <v>525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 t="s">
        <v>525</v>
      </c>
      <c r="AS11" s="36"/>
      <c r="AT11" s="36"/>
      <c r="AU11" s="36"/>
      <c r="AV11" s="36"/>
      <c r="AW11" s="36"/>
      <c r="AX11" s="36"/>
      <c r="AY11" s="36" t="s">
        <v>525</v>
      </c>
      <c r="AZ11" s="36" t="s">
        <v>525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 t="s">
        <v>525</v>
      </c>
      <c r="BS11" s="36" t="s">
        <v>525</v>
      </c>
      <c r="BT11" s="36"/>
      <c r="BU11" s="36" t="s">
        <v>525</v>
      </c>
      <c r="BV11" s="36" t="s">
        <v>525</v>
      </c>
      <c r="BW11" s="36"/>
    </row>
    <row r="12" spans="1:75" x14ac:dyDescent="0.35">
      <c r="A12" s="36" t="s">
        <v>670</v>
      </c>
      <c r="B12" s="15" t="s">
        <v>661</v>
      </c>
      <c r="C12" s="36"/>
      <c r="D12" s="36"/>
      <c r="E12" s="36"/>
      <c r="F12" s="36"/>
      <c r="G12" s="36" t="s">
        <v>525</v>
      </c>
      <c r="H12" s="36" t="s">
        <v>525</v>
      </c>
      <c r="I12" s="36" t="s">
        <v>525</v>
      </c>
      <c r="J12" s="36" t="s">
        <v>525</v>
      </c>
      <c r="K12" s="36"/>
      <c r="L12" s="36"/>
      <c r="M12" s="36" t="s">
        <v>525</v>
      </c>
      <c r="N12" s="36" t="s">
        <v>525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 t="s">
        <v>525</v>
      </c>
      <c r="AI12" s="36"/>
      <c r="AJ12" s="36"/>
      <c r="AK12" s="36"/>
      <c r="AL12" s="36" t="s">
        <v>542</v>
      </c>
      <c r="AM12" s="36"/>
      <c r="AN12" s="36"/>
      <c r="AO12" s="36"/>
      <c r="AP12" s="36"/>
      <c r="AQ12" s="36"/>
      <c r="AR12" s="36" t="s">
        <v>525</v>
      </c>
      <c r="AS12" s="36"/>
      <c r="AT12" s="36"/>
      <c r="AU12" s="36"/>
      <c r="AV12" s="36"/>
      <c r="AW12" s="36"/>
      <c r="AX12" s="36"/>
      <c r="AY12" s="36" t="s">
        <v>525</v>
      </c>
      <c r="AZ12" s="36" t="s">
        <v>525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 t="s">
        <v>525</v>
      </c>
      <c r="BS12" s="36" t="s">
        <v>525</v>
      </c>
      <c r="BT12" s="36"/>
      <c r="BU12" s="36" t="s">
        <v>525</v>
      </c>
      <c r="BV12" s="36" t="s">
        <v>525</v>
      </c>
      <c r="BW12" s="36"/>
    </row>
    <row r="13" spans="1:75" x14ac:dyDescent="0.35">
      <c r="A13" s="36" t="s">
        <v>671</v>
      </c>
      <c r="B13" s="15" t="s">
        <v>661</v>
      </c>
      <c r="C13" s="36"/>
      <c r="D13" s="36"/>
      <c r="E13" s="36"/>
      <c r="F13" s="36"/>
      <c r="G13" s="36" t="s">
        <v>525</v>
      </c>
      <c r="H13" s="36" t="s">
        <v>525</v>
      </c>
      <c r="I13" s="36" t="s">
        <v>525</v>
      </c>
      <c r="J13" s="36" t="s">
        <v>525</v>
      </c>
      <c r="K13" s="36"/>
      <c r="L13" s="36"/>
      <c r="M13" s="36" t="s">
        <v>525</v>
      </c>
      <c r="N13" s="36" t="s">
        <v>525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 t="s">
        <v>525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 t="s">
        <v>525</v>
      </c>
      <c r="AS13" s="36"/>
      <c r="AT13" s="36"/>
      <c r="AU13" s="36"/>
      <c r="AV13" s="36"/>
      <c r="AW13" s="36"/>
      <c r="AX13" s="36"/>
      <c r="AY13" s="36" t="s">
        <v>525</v>
      </c>
      <c r="AZ13" s="36" t="s">
        <v>525</v>
      </c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 t="s">
        <v>525</v>
      </c>
      <c r="BS13" s="36" t="s">
        <v>525</v>
      </c>
      <c r="BT13" s="36"/>
      <c r="BU13" s="36" t="s">
        <v>525</v>
      </c>
      <c r="BV13" s="36" t="s">
        <v>525</v>
      </c>
      <c r="BW13" s="36"/>
    </row>
    <row r="14" spans="1:75" x14ac:dyDescent="0.35">
      <c r="A14" s="36" t="s">
        <v>672</v>
      </c>
      <c r="B14" s="15" t="s">
        <v>661</v>
      </c>
      <c r="C14" s="36"/>
      <c r="D14" s="36"/>
      <c r="E14" s="36"/>
      <c r="F14" s="36"/>
      <c r="G14" s="36" t="s">
        <v>525</v>
      </c>
      <c r="H14" s="36" t="s">
        <v>525</v>
      </c>
      <c r="I14" s="36"/>
      <c r="J14" s="36" t="s">
        <v>525</v>
      </c>
      <c r="K14" s="36"/>
      <c r="L14" s="36"/>
      <c r="M14" s="36" t="s">
        <v>525</v>
      </c>
      <c r="N14" s="36" t="s">
        <v>525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 t="s">
        <v>542</v>
      </c>
      <c r="AM14" s="36"/>
      <c r="AN14" s="36"/>
      <c r="AO14" s="36"/>
      <c r="AP14" s="36"/>
      <c r="AQ14" s="36"/>
      <c r="AR14" s="36" t="s">
        <v>525</v>
      </c>
      <c r="AS14" s="36"/>
      <c r="AT14" s="36"/>
      <c r="AU14" s="36"/>
      <c r="AV14" s="36"/>
      <c r="AW14" s="36"/>
      <c r="AX14" s="36"/>
      <c r="AY14" s="36" t="s">
        <v>525</v>
      </c>
      <c r="AZ14" s="36" t="s">
        <v>525</v>
      </c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 t="s">
        <v>525</v>
      </c>
      <c r="BS14" s="36" t="s">
        <v>525</v>
      </c>
      <c r="BT14" s="36"/>
      <c r="BU14" s="36" t="s">
        <v>525</v>
      </c>
      <c r="BV14" s="36" t="s">
        <v>525</v>
      </c>
      <c r="BW14" s="36"/>
    </row>
    <row r="15" spans="1:75" x14ac:dyDescent="0.35">
      <c r="A15" s="36" t="s">
        <v>673</v>
      </c>
      <c r="B15" s="15" t="s">
        <v>661</v>
      </c>
      <c r="C15" s="36"/>
      <c r="D15" s="36"/>
      <c r="E15" s="36"/>
      <c r="F15" s="36"/>
      <c r="G15" s="36" t="s">
        <v>525</v>
      </c>
      <c r="H15" s="36" t="s">
        <v>525</v>
      </c>
      <c r="I15" s="36"/>
      <c r="J15" s="36" t="s">
        <v>525</v>
      </c>
      <c r="K15" s="36"/>
      <c r="L15" s="36"/>
      <c r="M15" s="36"/>
      <c r="N15" s="36" t="s">
        <v>525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 t="s">
        <v>525</v>
      </c>
      <c r="AS15" s="36"/>
      <c r="AT15" s="36"/>
      <c r="AU15" s="36"/>
      <c r="AV15" s="36"/>
      <c r="AW15" s="36"/>
      <c r="AX15" s="36"/>
      <c r="AY15" s="36" t="s">
        <v>525</v>
      </c>
      <c r="AZ15" s="36" t="s">
        <v>525</v>
      </c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 t="s">
        <v>525</v>
      </c>
      <c r="BS15" s="36" t="s">
        <v>525</v>
      </c>
      <c r="BT15" s="36"/>
      <c r="BU15" s="36" t="s">
        <v>525</v>
      </c>
      <c r="BV15" s="36" t="s">
        <v>525</v>
      </c>
      <c r="BW15" s="36"/>
    </row>
    <row r="16" spans="1:75" x14ac:dyDescent="0.35">
      <c r="A16" s="36" t="s">
        <v>674</v>
      </c>
      <c r="B16" s="15" t="s">
        <v>524</v>
      </c>
      <c r="C16" s="36"/>
      <c r="D16" s="36"/>
      <c r="E16" s="36"/>
      <c r="F16" s="36"/>
      <c r="G16" s="36" t="s">
        <v>525</v>
      </c>
      <c r="H16" s="36" t="s">
        <v>525</v>
      </c>
      <c r="I16" s="36" t="s">
        <v>525</v>
      </c>
      <c r="J16" s="36" t="s">
        <v>525</v>
      </c>
      <c r="K16" s="36"/>
      <c r="L16" s="36"/>
      <c r="M16" s="36" t="s">
        <v>525</v>
      </c>
      <c r="N16" s="36" t="s">
        <v>525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 t="s">
        <v>525</v>
      </c>
      <c r="AS16" s="36"/>
      <c r="AT16" s="36"/>
      <c r="AU16" s="36"/>
      <c r="AV16" s="36"/>
      <c r="AW16" s="36"/>
      <c r="AX16" s="36"/>
      <c r="AY16" s="36" t="s">
        <v>525</v>
      </c>
      <c r="AZ16" s="36" t="s">
        <v>525</v>
      </c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 t="s">
        <v>525</v>
      </c>
      <c r="BT16" s="36"/>
      <c r="BU16" s="36" t="s">
        <v>525</v>
      </c>
      <c r="BV16" s="36" t="s">
        <v>525</v>
      </c>
      <c r="BW16" s="36"/>
    </row>
    <row r="17" spans="1:75" x14ac:dyDescent="0.35">
      <c r="A17" s="36" t="s">
        <v>675</v>
      </c>
      <c r="B17" s="15" t="s">
        <v>524</v>
      </c>
      <c r="C17" s="36"/>
      <c r="D17" s="36"/>
      <c r="E17" s="36"/>
      <c r="F17" s="36"/>
      <c r="G17" s="36" t="s">
        <v>525</v>
      </c>
      <c r="H17" s="36" t="s">
        <v>525</v>
      </c>
      <c r="I17" s="36" t="s">
        <v>525</v>
      </c>
      <c r="J17" s="36" t="s">
        <v>525</v>
      </c>
      <c r="K17" s="36"/>
      <c r="L17" s="36"/>
      <c r="M17" s="36" t="s">
        <v>525</v>
      </c>
      <c r="N17" s="36" t="s">
        <v>525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 t="s">
        <v>525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 t="s">
        <v>525</v>
      </c>
      <c r="AS17" s="36"/>
      <c r="AT17" s="36"/>
      <c r="AU17" s="36"/>
      <c r="AV17" s="36"/>
      <c r="AW17" s="36"/>
      <c r="AX17" s="36"/>
      <c r="AY17" s="36" t="s">
        <v>525</v>
      </c>
      <c r="AZ17" s="36" t="s">
        <v>525</v>
      </c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 t="s">
        <v>525</v>
      </c>
      <c r="BT17" s="36"/>
      <c r="BU17" s="36" t="s">
        <v>525</v>
      </c>
      <c r="BV17" s="36" t="s">
        <v>525</v>
      </c>
      <c r="BW17" s="36"/>
    </row>
    <row r="18" spans="1:75" x14ac:dyDescent="0.35">
      <c r="A18" s="36" t="s">
        <v>676</v>
      </c>
      <c r="B18" s="15" t="s">
        <v>524</v>
      </c>
      <c r="C18" s="36"/>
      <c r="D18" s="36"/>
      <c r="E18" s="36"/>
      <c r="F18" s="36"/>
      <c r="G18" s="36" t="s">
        <v>525</v>
      </c>
      <c r="H18" s="36" t="s">
        <v>525</v>
      </c>
      <c r="I18" s="36" t="s">
        <v>525</v>
      </c>
      <c r="J18" s="36" t="s">
        <v>525</v>
      </c>
      <c r="K18" s="36"/>
      <c r="L18" s="36"/>
      <c r="M18" s="36" t="s">
        <v>525</v>
      </c>
      <c r="N18" s="36" t="s">
        <v>525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525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 t="s">
        <v>525</v>
      </c>
      <c r="AS18" s="36"/>
      <c r="AT18" s="36"/>
      <c r="AU18" s="36"/>
      <c r="AV18" s="36"/>
      <c r="AW18" s="36"/>
      <c r="AX18" s="36"/>
      <c r="AY18" s="36" t="s">
        <v>525</v>
      </c>
      <c r="AZ18" s="36" t="s">
        <v>525</v>
      </c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 t="s">
        <v>525</v>
      </c>
      <c r="BT18" s="36"/>
      <c r="BU18" s="36" t="s">
        <v>525</v>
      </c>
      <c r="BV18" s="36" t="s">
        <v>525</v>
      </c>
      <c r="BW18" s="36"/>
    </row>
    <row r="19" spans="1:75" x14ac:dyDescent="0.35">
      <c r="A19" s="36" t="s">
        <v>677</v>
      </c>
      <c r="B19" s="15" t="s">
        <v>524</v>
      </c>
      <c r="C19" s="36"/>
      <c r="D19" s="36"/>
      <c r="E19" s="36"/>
      <c r="F19" s="36"/>
      <c r="G19" s="36" t="s">
        <v>525</v>
      </c>
      <c r="H19" s="36" t="s">
        <v>525</v>
      </c>
      <c r="I19" s="36"/>
      <c r="J19" s="36" t="s">
        <v>525</v>
      </c>
      <c r="K19" s="36"/>
      <c r="L19" s="36"/>
      <c r="M19" s="36" t="s">
        <v>525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 t="s">
        <v>525</v>
      </c>
      <c r="AS19" s="36"/>
      <c r="AT19" s="36"/>
      <c r="AU19" s="36"/>
      <c r="AV19" s="36"/>
      <c r="AW19" s="36"/>
      <c r="AX19" s="36"/>
      <c r="AY19" s="36" t="s">
        <v>525</v>
      </c>
      <c r="AZ19" s="36" t="s">
        <v>525</v>
      </c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 t="s">
        <v>525</v>
      </c>
      <c r="BT19" s="36"/>
      <c r="BU19" s="36" t="s">
        <v>525</v>
      </c>
      <c r="BV19" s="36" t="s">
        <v>525</v>
      </c>
      <c r="BW19" s="36"/>
    </row>
    <row r="20" spans="1:75" x14ac:dyDescent="0.35">
      <c r="A20" s="36" t="s">
        <v>678</v>
      </c>
      <c r="B20" s="15" t="s">
        <v>524</v>
      </c>
      <c r="C20" s="36"/>
      <c r="D20" s="36"/>
      <c r="E20" s="36"/>
      <c r="F20" s="36"/>
      <c r="G20" s="36" t="s">
        <v>525</v>
      </c>
      <c r="H20" s="36" t="s">
        <v>525</v>
      </c>
      <c r="I20" s="36" t="s">
        <v>525</v>
      </c>
      <c r="J20" s="36" t="s">
        <v>525</v>
      </c>
      <c r="K20" s="36"/>
      <c r="L20" s="36"/>
      <c r="M20" s="36" t="s">
        <v>525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 t="s">
        <v>525</v>
      </c>
      <c r="AS20" s="36"/>
      <c r="AT20" s="36"/>
      <c r="AU20" s="36"/>
      <c r="AV20" s="36"/>
      <c r="AW20" s="36"/>
      <c r="AX20" s="36"/>
      <c r="AY20" s="36"/>
      <c r="AZ20" s="36" t="s">
        <v>525</v>
      </c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 t="s">
        <v>525</v>
      </c>
      <c r="BT20" s="36"/>
      <c r="BU20" s="36" t="s">
        <v>525</v>
      </c>
      <c r="BV20" s="36" t="s">
        <v>525</v>
      </c>
      <c r="BW20" s="36"/>
    </row>
    <row r="21" spans="1:75" x14ac:dyDescent="0.35">
      <c r="A21" s="36" t="s">
        <v>679</v>
      </c>
      <c r="B21" s="15" t="s">
        <v>524</v>
      </c>
      <c r="C21" s="36"/>
      <c r="D21" s="36"/>
      <c r="E21" s="36"/>
      <c r="F21" s="36"/>
      <c r="G21" s="36" t="s">
        <v>525</v>
      </c>
      <c r="H21" s="36" t="s">
        <v>525</v>
      </c>
      <c r="I21" s="36" t="s">
        <v>525</v>
      </c>
      <c r="J21" s="36" t="s">
        <v>525</v>
      </c>
      <c r="K21" s="36"/>
      <c r="L21" s="36"/>
      <c r="M21" s="36" t="s">
        <v>525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 t="s">
        <v>525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 t="s">
        <v>525</v>
      </c>
      <c r="AS21" s="36"/>
      <c r="AT21" s="36"/>
      <c r="AU21" s="36"/>
      <c r="AV21" s="36"/>
      <c r="AW21" s="36"/>
      <c r="AX21" s="36"/>
      <c r="AY21" s="36"/>
      <c r="AZ21" s="36" t="s">
        <v>525</v>
      </c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 t="s">
        <v>525</v>
      </c>
      <c r="BT21" s="36"/>
      <c r="BU21" s="36" t="s">
        <v>525</v>
      </c>
      <c r="BV21" s="36" t="s">
        <v>525</v>
      </c>
      <c r="BW21" s="36"/>
    </row>
    <row r="22" spans="1:75" x14ac:dyDescent="0.35">
      <c r="A22" s="36" t="s">
        <v>680</v>
      </c>
      <c r="B22" s="15" t="s">
        <v>527</v>
      </c>
      <c r="C22" s="36"/>
      <c r="D22" s="36"/>
      <c r="E22" s="36"/>
      <c r="F22" s="36"/>
      <c r="G22" s="36" t="s">
        <v>525</v>
      </c>
      <c r="H22" s="36" t="s">
        <v>525</v>
      </c>
      <c r="I22" s="36"/>
      <c r="J22" s="36" t="s">
        <v>525</v>
      </c>
      <c r="K22" s="36"/>
      <c r="L22" s="36"/>
      <c r="M22" s="36" t="s">
        <v>525</v>
      </c>
      <c r="N22" s="36" t="s">
        <v>525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 t="s">
        <v>525</v>
      </c>
      <c r="AS22" s="36"/>
      <c r="AT22" s="36" t="s">
        <v>525</v>
      </c>
      <c r="AU22" s="36" t="s">
        <v>525</v>
      </c>
      <c r="AV22" s="36"/>
      <c r="AW22" s="36"/>
      <c r="AX22" s="36"/>
      <c r="AY22" s="36"/>
      <c r="AZ22" s="36" t="s">
        <v>525</v>
      </c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 t="s">
        <v>525</v>
      </c>
      <c r="BT22" s="36" t="s">
        <v>525</v>
      </c>
      <c r="BU22" s="36" t="s">
        <v>525</v>
      </c>
      <c r="BV22" s="36" t="s">
        <v>525</v>
      </c>
      <c r="BW22" s="36"/>
    </row>
    <row r="23" spans="1:75" x14ac:dyDescent="0.35">
      <c r="A23" s="36" t="s">
        <v>681</v>
      </c>
      <c r="B23" s="15" t="s">
        <v>527</v>
      </c>
      <c r="C23" s="36"/>
      <c r="D23" s="36"/>
      <c r="E23" s="36"/>
      <c r="F23" s="36"/>
      <c r="G23" s="36" t="s">
        <v>525</v>
      </c>
      <c r="H23" s="36" t="s">
        <v>525</v>
      </c>
      <c r="I23" s="36" t="s">
        <v>525</v>
      </c>
      <c r="J23" s="36" t="s">
        <v>525</v>
      </c>
      <c r="K23" s="36"/>
      <c r="L23" s="36"/>
      <c r="M23" s="36" t="s">
        <v>525</v>
      </c>
      <c r="N23" s="36" t="s">
        <v>525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 t="s">
        <v>525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 t="s">
        <v>525</v>
      </c>
      <c r="AS23" s="36"/>
      <c r="AT23" s="36" t="s">
        <v>525</v>
      </c>
      <c r="AU23" s="36" t="s">
        <v>525</v>
      </c>
      <c r="AV23" s="36"/>
      <c r="AW23" s="36"/>
      <c r="AX23" s="36"/>
      <c r="AY23" s="36"/>
      <c r="AZ23" s="36" t="s">
        <v>525</v>
      </c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 t="s">
        <v>525</v>
      </c>
      <c r="BT23" s="36"/>
      <c r="BU23" s="36" t="s">
        <v>525</v>
      </c>
      <c r="BV23" s="36" t="s">
        <v>525</v>
      </c>
      <c r="BW23" s="36"/>
    </row>
    <row r="24" spans="1:75" x14ac:dyDescent="0.35">
      <c r="A24" s="36" t="s">
        <v>682</v>
      </c>
      <c r="B24" s="15" t="s">
        <v>527</v>
      </c>
      <c r="C24" s="36"/>
      <c r="D24" s="36"/>
      <c r="E24" s="36"/>
      <c r="F24" s="36"/>
      <c r="G24" s="36" t="s">
        <v>525</v>
      </c>
      <c r="H24" s="36" t="s">
        <v>525</v>
      </c>
      <c r="I24" s="36" t="s">
        <v>525</v>
      </c>
      <c r="J24" s="36" t="s">
        <v>525</v>
      </c>
      <c r="K24" s="36"/>
      <c r="L24" s="36"/>
      <c r="M24" s="36" t="s">
        <v>525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 t="s">
        <v>525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 t="s">
        <v>525</v>
      </c>
      <c r="AS24" s="36"/>
      <c r="AT24" s="36" t="s">
        <v>525</v>
      </c>
      <c r="AU24" s="36" t="s">
        <v>525</v>
      </c>
      <c r="AV24" s="36"/>
      <c r="AW24" s="36"/>
      <c r="AX24" s="36"/>
      <c r="AY24" s="36"/>
      <c r="AZ24" s="36" t="s">
        <v>525</v>
      </c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 t="s">
        <v>525</v>
      </c>
      <c r="BT24" s="36"/>
      <c r="BU24" s="36" t="s">
        <v>525</v>
      </c>
      <c r="BV24" s="36" t="s">
        <v>525</v>
      </c>
      <c r="BW24" s="36"/>
    </row>
    <row r="25" spans="1:75" x14ac:dyDescent="0.35">
      <c r="A25" s="36" t="s">
        <v>683</v>
      </c>
      <c r="B25" s="15" t="s">
        <v>527</v>
      </c>
      <c r="C25" s="36"/>
      <c r="D25" s="36"/>
      <c r="E25" s="36"/>
      <c r="F25" s="36"/>
      <c r="G25" s="36" t="s">
        <v>525</v>
      </c>
      <c r="H25" s="36" t="s">
        <v>525</v>
      </c>
      <c r="I25" s="36" t="s">
        <v>525</v>
      </c>
      <c r="J25" s="36" t="s">
        <v>525</v>
      </c>
      <c r="K25" s="36"/>
      <c r="L25" s="36"/>
      <c r="M25" s="36" t="s">
        <v>525</v>
      </c>
      <c r="N25" s="36" t="s">
        <v>525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 t="s">
        <v>525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 t="s">
        <v>525</v>
      </c>
      <c r="AS25" s="36"/>
      <c r="AT25" s="36" t="s">
        <v>525</v>
      </c>
      <c r="AU25" s="36" t="s">
        <v>525</v>
      </c>
      <c r="AV25" s="36"/>
      <c r="AW25" s="36"/>
      <c r="AX25" s="36"/>
      <c r="AY25" s="36"/>
      <c r="AZ25" s="36" t="s">
        <v>525</v>
      </c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 t="s">
        <v>525</v>
      </c>
      <c r="BT25" s="36"/>
      <c r="BU25" s="36" t="s">
        <v>525</v>
      </c>
      <c r="BV25" s="36" t="s">
        <v>525</v>
      </c>
      <c r="BW25" s="36"/>
    </row>
    <row r="26" spans="1:75" x14ac:dyDescent="0.35">
      <c r="A26" s="36" t="s">
        <v>684</v>
      </c>
      <c r="B26" s="15" t="s">
        <v>527</v>
      </c>
      <c r="C26" s="36"/>
      <c r="D26" s="36"/>
      <c r="E26" s="36"/>
      <c r="F26" s="36"/>
      <c r="G26" s="36" t="s">
        <v>525</v>
      </c>
      <c r="H26" s="36" t="s">
        <v>525</v>
      </c>
      <c r="I26" s="36" t="s">
        <v>525</v>
      </c>
      <c r="J26" s="36" t="s">
        <v>525</v>
      </c>
      <c r="K26" s="36"/>
      <c r="L26" s="36"/>
      <c r="M26" s="36" t="s">
        <v>525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 t="s">
        <v>525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 t="s">
        <v>525</v>
      </c>
      <c r="AS26" s="36"/>
      <c r="AT26" s="36"/>
      <c r="AU26" s="36" t="s">
        <v>525</v>
      </c>
      <c r="AV26" s="36"/>
      <c r="AW26" s="36"/>
      <c r="AX26" s="36"/>
      <c r="AY26" s="36"/>
      <c r="AZ26" s="36" t="s">
        <v>525</v>
      </c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 t="s">
        <v>525</v>
      </c>
      <c r="BT26" s="36" t="s">
        <v>525</v>
      </c>
      <c r="BU26" s="36" t="s">
        <v>525</v>
      </c>
      <c r="BV26" s="36" t="s">
        <v>525</v>
      </c>
      <c r="BW26" s="36"/>
    </row>
    <row r="27" spans="1:75" x14ac:dyDescent="0.35">
      <c r="A27" s="36" t="s">
        <v>685</v>
      </c>
      <c r="B27" s="15" t="s">
        <v>527</v>
      </c>
      <c r="C27" s="36"/>
      <c r="D27" s="36"/>
      <c r="E27" s="36"/>
      <c r="F27" s="36"/>
      <c r="G27" s="36" t="s">
        <v>525</v>
      </c>
      <c r="H27" s="36" t="s">
        <v>525</v>
      </c>
      <c r="I27" s="36" t="s">
        <v>525</v>
      </c>
      <c r="J27" s="36" t="s">
        <v>525</v>
      </c>
      <c r="K27" s="36"/>
      <c r="L27" s="36"/>
      <c r="M27" s="36" t="s">
        <v>525</v>
      </c>
      <c r="N27" s="36" t="s">
        <v>525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 t="s">
        <v>525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 t="s">
        <v>525</v>
      </c>
      <c r="AS27" s="36"/>
      <c r="AT27" s="36"/>
      <c r="AU27" s="36" t="s">
        <v>525</v>
      </c>
      <c r="AV27" s="36"/>
      <c r="AW27" s="36"/>
      <c r="AX27" s="36"/>
      <c r="AY27" s="36"/>
      <c r="AZ27" s="36" t="s">
        <v>525</v>
      </c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 t="s">
        <v>547</v>
      </c>
      <c r="BS27" s="36" t="s">
        <v>525</v>
      </c>
      <c r="BT27" s="36"/>
      <c r="BU27" s="36" t="s">
        <v>525</v>
      </c>
      <c r="BV27" s="36" t="s">
        <v>525</v>
      </c>
      <c r="BW27" s="36"/>
    </row>
    <row r="28" spans="1:75" x14ac:dyDescent="0.35">
      <c r="A28" s="36" t="s">
        <v>686</v>
      </c>
      <c r="B28" s="15" t="s">
        <v>527</v>
      </c>
      <c r="C28" s="36"/>
      <c r="D28" s="36"/>
      <c r="E28" s="36"/>
      <c r="F28" s="36"/>
      <c r="G28" s="36"/>
      <c r="H28" s="36" t="s">
        <v>525</v>
      </c>
      <c r="I28" s="36" t="s">
        <v>525</v>
      </c>
      <c r="J28" s="36" t="s">
        <v>525</v>
      </c>
      <c r="K28" s="36"/>
      <c r="L28" s="36"/>
      <c r="M28" s="36" t="s">
        <v>525</v>
      </c>
      <c r="N28" s="36" t="s">
        <v>525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 t="s">
        <v>525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 t="s">
        <v>525</v>
      </c>
      <c r="AS28" s="36"/>
      <c r="AT28" s="36"/>
      <c r="AU28" s="36" t="s">
        <v>525</v>
      </c>
      <c r="AV28" s="36"/>
      <c r="AW28" s="36"/>
      <c r="AX28" s="36"/>
      <c r="AY28" s="36"/>
      <c r="AZ28" s="36" t="s">
        <v>525</v>
      </c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 t="s">
        <v>525</v>
      </c>
      <c r="BT28" s="36"/>
      <c r="BU28" s="36" t="s">
        <v>525</v>
      </c>
      <c r="BV28" s="36" t="s">
        <v>525</v>
      </c>
      <c r="BW28" s="36"/>
    </row>
    <row r="29" spans="1:75" x14ac:dyDescent="0.35">
      <c r="A29" s="36" t="s">
        <v>687</v>
      </c>
      <c r="B29" s="15" t="s">
        <v>527</v>
      </c>
      <c r="C29" s="36"/>
      <c r="D29" s="36"/>
      <c r="E29" s="36"/>
      <c r="F29" s="36"/>
      <c r="G29" s="36"/>
      <c r="H29" s="36" t="s">
        <v>525</v>
      </c>
      <c r="I29" s="36" t="s">
        <v>525</v>
      </c>
      <c r="J29" s="36" t="s">
        <v>525</v>
      </c>
      <c r="K29" s="36"/>
      <c r="L29" s="36"/>
      <c r="M29" s="36" t="s">
        <v>525</v>
      </c>
      <c r="N29" s="36" t="s">
        <v>525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 t="s">
        <v>525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 t="s">
        <v>525</v>
      </c>
      <c r="AS29" s="36"/>
      <c r="AT29" s="36" t="s">
        <v>525</v>
      </c>
      <c r="AU29" s="36" t="s">
        <v>525</v>
      </c>
      <c r="AV29" s="36"/>
      <c r="AW29" s="36"/>
      <c r="AX29" s="36"/>
      <c r="AY29" s="36"/>
      <c r="AZ29" s="36" t="s">
        <v>525</v>
      </c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 t="s">
        <v>525</v>
      </c>
      <c r="BT29" s="36" t="s">
        <v>525</v>
      </c>
      <c r="BU29" s="36" t="s">
        <v>525</v>
      </c>
      <c r="BV29" s="36" t="s">
        <v>525</v>
      </c>
      <c r="BW29" s="36"/>
    </row>
    <row r="30" spans="1:75" x14ac:dyDescent="0.35">
      <c r="A30" s="36" t="s">
        <v>688</v>
      </c>
      <c r="B30" s="15" t="s">
        <v>527</v>
      </c>
      <c r="C30" s="36"/>
      <c r="D30" s="36"/>
      <c r="E30" s="36"/>
      <c r="F30" s="36"/>
      <c r="G30" s="36"/>
      <c r="H30" s="36" t="s">
        <v>525</v>
      </c>
      <c r="I30" s="36" t="s">
        <v>525</v>
      </c>
      <c r="J30" s="36" t="s">
        <v>525</v>
      </c>
      <c r="K30" s="36"/>
      <c r="L30" s="36"/>
      <c r="M30" s="36" t="s">
        <v>525</v>
      </c>
      <c r="N30" s="36" t="s">
        <v>525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 t="s">
        <v>525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 t="s">
        <v>547</v>
      </c>
      <c r="AV30" s="36"/>
      <c r="AW30" s="36"/>
      <c r="AX30" s="36"/>
      <c r="AY30" s="36"/>
      <c r="AZ30" s="36" t="s">
        <v>525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 t="s">
        <v>525</v>
      </c>
      <c r="BT30" s="36"/>
      <c r="BU30" s="36" t="s">
        <v>525</v>
      </c>
      <c r="BV30" s="36" t="s">
        <v>525</v>
      </c>
      <c r="BW30" s="36" t="s">
        <v>525</v>
      </c>
    </row>
    <row r="31" spans="1:75" x14ac:dyDescent="0.35">
      <c r="A31" s="36" t="s">
        <v>689</v>
      </c>
      <c r="B31" s="15" t="s">
        <v>527</v>
      </c>
      <c r="C31" s="36"/>
      <c r="D31" s="36"/>
      <c r="E31" s="36"/>
      <c r="F31" s="36"/>
      <c r="G31" s="36"/>
      <c r="H31" s="36" t="s">
        <v>525</v>
      </c>
      <c r="I31" s="36"/>
      <c r="J31" s="36" t="s">
        <v>525</v>
      </c>
      <c r="K31" s="36"/>
      <c r="L31" s="36"/>
      <c r="M31" s="36" t="s">
        <v>525</v>
      </c>
      <c r="N31" s="36" t="s">
        <v>525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 t="s">
        <v>525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 t="s">
        <v>525</v>
      </c>
      <c r="AV31" s="36"/>
      <c r="AW31" s="36"/>
      <c r="AX31" s="36"/>
      <c r="AY31" s="36"/>
      <c r="AZ31" s="36" t="s">
        <v>525</v>
      </c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 t="s">
        <v>525</v>
      </c>
      <c r="BT31" s="36"/>
      <c r="BU31" s="36" t="s">
        <v>525</v>
      </c>
      <c r="BV31" s="36" t="s">
        <v>525</v>
      </c>
      <c r="BW31" s="36"/>
    </row>
    <row r="32" spans="1:75" x14ac:dyDescent="0.35">
      <c r="A32" s="36" t="s">
        <v>690</v>
      </c>
      <c r="B32" s="15" t="s">
        <v>527</v>
      </c>
      <c r="C32" s="36"/>
      <c r="D32" s="36"/>
      <c r="E32" s="36"/>
      <c r="F32" s="36"/>
      <c r="G32" s="36"/>
      <c r="H32" s="36" t="s">
        <v>525</v>
      </c>
      <c r="I32" s="36"/>
      <c r="J32" s="36" t="s">
        <v>525</v>
      </c>
      <c r="K32" s="36"/>
      <c r="L32" s="36"/>
      <c r="M32" s="36" t="s">
        <v>525</v>
      </c>
      <c r="N32" s="36" t="s">
        <v>525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 t="s">
        <v>525</v>
      </c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 t="s">
        <v>525</v>
      </c>
      <c r="AV32" s="36"/>
      <c r="AW32" s="36"/>
      <c r="AX32" s="36"/>
      <c r="AY32" s="36"/>
      <c r="AZ32" s="36" t="s">
        <v>525</v>
      </c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 t="s">
        <v>525</v>
      </c>
      <c r="BT32" s="36"/>
      <c r="BU32" s="36" t="s">
        <v>525</v>
      </c>
      <c r="BV32" s="36" t="s">
        <v>525</v>
      </c>
      <c r="BW32" s="36"/>
    </row>
    <row r="33" spans="1:75" x14ac:dyDescent="0.35">
      <c r="A33" s="36" t="s">
        <v>691</v>
      </c>
      <c r="B33" s="15" t="s">
        <v>527</v>
      </c>
      <c r="C33" s="36"/>
      <c r="D33" s="36"/>
      <c r="E33" s="36"/>
      <c r="F33" s="36"/>
      <c r="G33" s="36"/>
      <c r="H33" s="36" t="s">
        <v>525</v>
      </c>
      <c r="I33" s="36" t="s">
        <v>525</v>
      </c>
      <c r="J33" s="36" t="s">
        <v>525</v>
      </c>
      <c r="K33" s="36"/>
      <c r="L33" s="36" t="s">
        <v>525</v>
      </c>
      <c r="M33" s="36" t="s">
        <v>525</v>
      </c>
      <c r="N33" s="36" t="s">
        <v>525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 t="s">
        <v>525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 t="s">
        <v>525</v>
      </c>
      <c r="AV33" s="36"/>
      <c r="AW33" s="36"/>
      <c r="AX33" s="36"/>
      <c r="AY33" s="36"/>
      <c r="AZ33" s="36" t="s">
        <v>525</v>
      </c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 t="s">
        <v>525</v>
      </c>
      <c r="BT33" s="36" t="s">
        <v>525</v>
      </c>
      <c r="BU33" s="36" t="s">
        <v>525</v>
      </c>
      <c r="BV33" s="36" t="s">
        <v>525</v>
      </c>
      <c r="BW33" s="36"/>
    </row>
    <row r="34" spans="1:75" x14ac:dyDescent="0.35">
      <c r="A34" s="36" t="s">
        <v>692</v>
      </c>
      <c r="B34" s="15" t="s">
        <v>527</v>
      </c>
      <c r="C34" s="36"/>
      <c r="D34" s="36"/>
      <c r="E34" s="36"/>
      <c r="F34" s="36"/>
      <c r="G34" s="36"/>
      <c r="H34" s="36"/>
      <c r="I34" s="36" t="s">
        <v>525</v>
      </c>
      <c r="J34" s="36" t="s">
        <v>525</v>
      </c>
      <c r="K34" s="36"/>
      <c r="L34" s="36" t="s">
        <v>525</v>
      </c>
      <c r="M34" s="36" t="s">
        <v>525</v>
      </c>
      <c r="N34" s="36" t="s">
        <v>525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 t="s">
        <v>525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 t="s">
        <v>547</v>
      </c>
      <c r="AV34" s="36"/>
      <c r="AW34" s="36"/>
      <c r="AX34" s="36"/>
      <c r="AY34" s="36"/>
      <c r="AZ34" s="36" t="s">
        <v>525</v>
      </c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 t="s">
        <v>525</v>
      </c>
      <c r="BT34" s="36"/>
      <c r="BU34" s="36"/>
      <c r="BV34" s="36" t="s">
        <v>525</v>
      </c>
      <c r="BW34" s="36"/>
    </row>
    <row r="35" spans="1:75" x14ac:dyDescent="0.35">
      <c r="A35" s="36" t="s">
        <v>693</v>
      </c>
      <c r="B35" s="15" t="s">
        <v>527</v>
      </c>
      <c r="C35" s="36"/>
      <c r="D35" s="36"/>
      <c r="E35" s="36"/>
      <c r="F35" s="36"/>
      <c r="G35" s="36"/>
      <c r="H35" s="36"/>
      <c r="I35" s="36" t="s">
        <v>525</v>
      </c>
      <c r="J35" s="36" t="s">
        <v>525</v>
      </c>
      <c r="K35" s="36"/>
      <c r="L35" s="36"/>
      <c r="M35" s="36" t="s">
        <v>525</v>
      </c>
      <c r="N35" s="36" t="s">
        <v>525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 t="s">
        <v>525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 t="s">
        <v>525</v>
      </c>
      <c r="AV35" s="36"/>
      <c r="AW35" s="36"/>
      <c r="AX35" s="36"/>
      <c r="AY35" s="36"/>
      <c r="AZ35" s="36" t="s">
        <v>525</v>
      </c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 t="s">
        <v>525</v>
      </c>
      <c r="BT35" s="36"/>
      <c r="BU35" s="36"/>
      <c r="BV35" s="36" t="s">
        <v>525</v>
      </c>
      <c r="BW35" s="36"/>
    </row>
    <row r="36" spans="1:75" x14ac:dyDescent="0.35">
      <c r="A36" s="36" t="s">
        <v>694</v>
      </c>
      <c r="B36" s="15" t="s">
        <v>527</v>
      </c>
      <c r="C36" s="36"/>
      <c r="D36" s="36"/>
      <c r="E36" s="36"/>
      <c r="F36" s="36"/>
      <c r="G36" s="36"/>
      <c r="H36" s="36"/>
      <c r="I36" s="36" t="s">
        <v>525</v>
      </c>
      <c r="J36" s="36" t="s">
        <v>525</v>
      </c>
      <c r="K36" s="36"/>
      <c r="L36" s="36" t="s">
        <v>525</v>
      </c>
      <c r="M36" s="36" t="s">
        <v>525</v>
      </c>
      <c r="N36" s="36" t="s">
        <v>525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 t="s">
        <v>525</v>
      </c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 t="s">
        <v>547</v>
      </c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 t="s">
        <v>525</v>
      </c>
      <c r="BT36" s="36"/>
      <c r="BU36" s="36"/>
      <c r="BV36" s="36"/>
      <c r="BW36" s="36"/>
    </row>
    <row r="37" spans="1:75" x14ac:dyDescent="0.35">
      <c r="A37" s="36" t="s">
        <v>695</v>
      </c>
      <c r="B37" s="15" t="s">
        <v>527</v>
      </c>
      <c r="C37" s="36"/>
      <c r="D37" s="36"/>
      <c r="E37" s="36"/>
      <c r="F37" s="36"/>
      <c r="G37" s="36"/>
      <c r="H37" s="36"/>
      <c r="I37" s="36" t="s">
        <v>525</v>
      </c>
      <c r="J37" s="36" t="s">
        <v>525</v>
      </c>
      <c r="K37" s="36"/>
      <c r="L37" s="36"/>
      <c r="M37" s="36" t="s">
        <v>525</v>
      </c>
      <c r="N37" s="36" t="s">
        <v>525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 t="s">
        <v>525</v>
      </c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 t="s">
        <v>525</v>
      </c>
      <c r="AV37" s="36"/>
      <c r="AW37" s="36"/>
      <c r="AX37" s="36"/>
      <c r="AY37" s="36"/>
      <c r="AZ37" s="36" t="s">
        <v>525</v>
      </c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 t="s">
        <v>525</v>
      </c>
      <c r="BT37" s="36"/>
      <c r="BU37" s="36" t="s">
        <v>525</v>
      </c>
      <c r="BV37" s="36" t="s">
        <v>525</v>
      </c>
      <c r="BW37" s="36"/>
    </row>
    <row r="38" spans="1:75" x14ac:dyDescent="0.35">
      <c r="A38" s="36" t="s">
        <v>696</v>
      </c>
      <c r="B38" s="15" t="s">
        <v>527</v>
      </c>
      <c r="C38" s="36"/>
      <c r="D38" s="36"/>
      <c r="E38" s="36"/>
      <c r="F38" s="36"/>
      <c r="G38" s="36"/>
      <c r="H38" s="36"/>
      <c r="I38" s="36" t="s">
        <v>525</v>
      </c>
      <c r="J38" s="36" t="s">
        <v>525</v>
      </c>
      <c r="K38" s="36"/>
      <c r="L38" s="36"/>
      <c r="M38" s="36" t="s">
        <v>525</v>
      </c>
      <c r="N38" s="36" t="s">
        <v>525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 t="s">
        <v>525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 t="s">
        <v>525</v>
      </c>
      <c r="AV38" s="36"/>
      <c r="AW38" s="36"/>
      <c r="AX38" s="36"/>
      <c r="AY38" s="36"/>
      <c r="AZ38" s="36" t="s">
        <v>525</v>
      </c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 t="s">
        <v>525</v>
      </c>
      <c r="BT38" s="36"/>
      <c r="BU38" s="36" t="s">
        <v>525</v>
      </c>
      <c r="BV38" s="36" t="s">
        <v>525</v>
      </c>
      <c r="BW38" s="36"/>
    </row>
    <row r="39" spans="1:75" x14ac:dyDescent="0.35">
      <c r="A39" s="36" t="s">
        <v>697</v>
      </c>
      <c r="B39" s="15" t="s">
        <v>527</v>
      </c>
      <c r="C39" s="36"/>
      <c r="D39" s="36"/>
      <c r="E39" s="36"/>
      <c r="F39" s="36"/>
      <c r="G39" s="36"/>
      <c r="H39" s="36"/>
      <c r="I39" s="36" t="s">
        <v>525</v>
      </c>
      <c r="J39" s="36" t="s">
        <v>525</v>
      </c>
      <c r="K39" s="36"/>
      <c r="L39" s="36" t="s">
        <v>525</v>
      </c>
      <c r="M39" s="36" t="s">
        <v>525</v>
      </c>
      <c r="N39" s="36" t="s">
        <v>525</v>
      </c>
      <c r="O39" s="36"/>
      <c r="P39" s="36"/>
      <c r="Q39" s="36"/>
      <c r="R39" s="36"/>
      <c r="S39" s="36" t="s">
        <v>547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 t="s">
        <v>525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 t="s">
        <v>525</v>
      </c>
      <c r="AV39" s="36"/>
      <c r="AW39" s="36"/>
      <c r="AX39" s="36"/>
      <c r="AY39" s="36"/>
      <c r="AZ39" s="36" t="s">
        <v>525</v>
      </c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 t="s">
        <v>525</v>
      </c>
      <c r="BT39" s="36"/>
      <c r="BU39" s="36" t="s">
        <v>525</v>
      </c>
      <c r="BV39" s="36" t="s">
        <v>525</v>
      </c>
      <c r="BW39" s="36"/>
    </row>
    <row r="40" spans="1:75" x14ac:dyDescent="0.35">
      <c r="A40" s="36" t="s">
        <v>698</v>
      </c>
      <c r="B40" s="15" t="s">
        <v>527</v>
      </c>
      <c r="C40" s="36"/>
      <c r="D40" s="36"/>
      <c r="E40" s="36"/>
      <c r="F40" s="36"/>
      <c r="G40" s="36"/>
      <c r="H40" s="36"/>
      <c r="I40" s="36" t="s">
        <v>525</v>
      </c>
      <c r="J40" s="36" t="s">
        <v>525</v>
      </c>
      <c r="K40" s="36"/>
      <c r="L40" s="36" t="s">
        <v>525</v>
      </c>
      <c r="M40" s="36" t="s">
        <v>525</v>
      </c>
      <c r="N40" s="36" t="s">
        <v>525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 t="s">
        <v>525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 t="s">
        <v>525</v>
      </c>
      <c r="AV40" s="36"/>
      <c r="AW40" s="36"/>
      <c r="AX40" s="36"/>
      <c r="AY40" s="36"/>
      <c r="AZ40" s="36" t="s">
        <v>525</v>
      </c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 t="s">
        <v>525</v>
      </c>
      <c r="BT40" s="36" t="s">
        <v>525</v>
      </c>
      <c r="BU40" s="36" t="s">
        <v>525</v>
      </c>
      <c r="BV40" s="36" t="s">
        <v>525</v>
      </c>
      <c r="BW40" s="36"/>
    </row>
    <row r="41" spans="1:75" x14ac:dyDescent="0.35">
      <c r="A41" s="36" t="s">
        <v>699</v>
      </c>
      <c r="B41" s="15" t="s">
        <v>527</v>
      </c>
      <c r="C41" s="36"/>
      <c r="D41" s="36"/>
      <c r="E41" s="36"/>
      <c r="F41" s="36" t="s">
        <v>525</v>
      </c>
      <c r="G41" s="36"/>
      <c r="H41" s="36" t="s">
        <v>525</v>
      </c>
      <c r="I41" s="36" t="s">
        <v>525</v>
      </c>
      <c r="J41" s="36" t="s">
        <v>525</v>
      </c>
      <c r="K41" s="36"/>
      <c r="L41" s="36" t="s">
        <v>525</v>
      </c>
      <c r="M41" s="36" t="s">
        <v>525</v>
      </c>
      <c r="N41" s="36" t="s">
        <v>525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 t="s">
        <v>525</v>
      </c>
      <c r="AI41" s="36" t="s">
        <v>700</v>
      </c>
      <c r="AJ41" s="36"/>
      <c r="AK41" s="36"/>
      <c r="AL41" s="36" t="s">
        <v>701</v>
      </c>
      <c r="AM41" s="36"/>
      <c r="AN41" s="36"/>
      <c r="AO41" s="36"/>
      <c r="AP41" s="36"/>
      <c r="AQ41" s="36"/>
      <c r="AR41" s="36"/>
      <c r="AS41" s="36" t="s">
        <v>525</v>
      </c>
      <c r="AT41" s="36"/>
      <c r="AU41" s="36"/>
      <c r="AV41" s="36"/>
      <c r="AW41" s="36"/>
      <c r="AX41" s="36"/>
      <c r="AY41" s="36"/>
      <c r="AZ41" s="36" t="s">
        <v>525</v>
      </c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 t="s">
        <v>525</v>
      </c>
      <c r="BR41" s="36"/>
      <c r="BS41" s="36" t="s">
        <v>525</v>
      </c>
      <c r="BT41" s="36"/>
      <c r="BU41" s="36" t="s">
        <v>525</v>
      </c>
      <c r="BV41" s="36" t="s">
        <v>525</v>
      </c>
      <c r="BW41" s="36"/>
    </row>
    <row r="42" spans="1:75" x14ac:dyDescent="0.35">
      <c r="A42" s="36" t="s">
        <v>702</v>
      </c>
      <c r="B42" s="15" t="s">
        <v>527</v>
      </c>
      <c r="C42" s="36"/>
      <c r="D42" s="36"/>
      <c r="E42" s="36"/>
      <c r="F42" s="36"/>
      <c r="G42" s="36"/>
      <c r="H42" s="36"/>
      <c r="I42" s="36"/>
      <c r="J42" s="36" t="s">
        <v>525</v>
      </c>
      <c r="K42" s="36"/>
      <c r="L42" s="36"/>
      <c r="M42" s="36" t="s">
        <v>525</v>
      </c>
      <c r="N42" s="36"/>
      <c r="O42" s="36" t="s">
        <v>542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 t="s">
        <v>525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 t="s">
        <v>525</v>
      </c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1:75" x14ac:dyDescent="0.35">
      <c r="A43" s="36" t="s">
        <v>703</v>
      </c>
      <c r="B43" s="15" t="s">
        <v>527</v>
      </c>
      <c r="C43" s="36"/>
      <c r="D43" s="36"/>
      <c r="E43" s="36"/>
      <c r="F43" s="36" t="s">
        <v>525</v>
      </c>
      <c r="G43" s="36"/>
      <c r="H43" s="36"/>
      <c r="I43" s="36"/>
      <c r="J43" s="36" t="s">
        <v>525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 t="s">
        <v>525</v>
      </c>
      <c r="AI43" s="36"/>
      <c r="AJ43" s="36" t="s">
        <v>525</v>
      </c>
      <c r="AK43" s="36"/>
      <c r="AL43" s="36" t="s">
        <v>542</v>
      </c>
      <c r="AM43" s="36"/>
      <c r="AN43" s="36"/>
      <c r="AO43" s="36"/>
      <c r="AP43" s="36"/>
      <c r="AQ43" s="36"/>
      <c r="AR43" s="36"/>
      <c r="AS43" s="36"/>
      <c r="AT43" s="36"/>
      <c r="AU43" s="36" t="s">
        <v>525</v>
      </c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1:75" x14ac:dyDescent="0.35">
      <c r="A44" s="36" t="s">
        <v>704</v>
      </c>
      <c r="B44" s="15" t="s">
        <v>527</v>
      </c>
      <c r="C44" s="36"/>
      <c r="D44" s="36"/>
      <c r="E44" s="36"/>
      <c r="F44" s="36"/>
      <c r="G44" s="36"/>
      <c r="H44" s="36"/>
      <c r="I44" s="36"/>
      <c r="J44" s="36" t="s">
        <v>525</v>
      </c>
      <c r="K44" s="36"/>
      <c r="L44" s="36"/>
      <c r="M44" s="36" t="s">
        <v>525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 t="s">
        <v>525</v>
      </c>
      <c r="AI44" s="36"/>
      <c r="AJ44" s="36"/>
      <c r="AK44" s="36"/>
      <c r="AL44" s="36" t="s">
        <v>542</v>
      </c>
      <c r="AM44" s="36"/>
      <c r="AN44" s="36"/>
      <c r="AO44" s="36"/>
      <c r="AP44" s="36"/>
      <c r="AQ44" s="36"/>
      <c r="AR44" s="36"/>
      <c r="AS44" s="36"/>
      <c r="AT44" s="36"/>
      <c r="AU44" s="36" t="s">
        <v>525</v>
      </c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</row>
    <row r="45" spans="1:75" x14ac:dyDescent="0.35">
      <c r="A45" s="36" t="s">
        <v>705</v>
      </c>
      <c r="B45" s="15" t="s">
        <v>561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 t="s">
        <v>525</v>
      </c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</row>
    <row r="46" spans="1:75" x14ac:dyDescent="0.35">
      <c r="A46" s="36" t="s">
        <v>706</v>
      </c>
      <c r="B46" s="15" t="s">
        <v>561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 t="s">
        <v>525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</row>
    <row r="47" spans="1:75" x14ac:dyDescent="0.35">
      <c r="A47" s="36" t="s">
        <v>707</v>
      </c>
      <c r="B47" s="15" t="s">
        <v>561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 t="s">
        <v>542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 t="s">
        <v>525</v>
      </c>
      <c r="AI47" s="36"/>
      <c r="AJ47" s="36"/>
      <c r="AK47" s="36"/>
      <c r="AL47" s="36" t="s">
        <v>542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</row>
    <row r="48" spans="1:75" x14ac:dyDescent="0.35">
      <c r="A48" s="36" t="s">
        <v>708</v>
      </c>
      <c r="B48" s="15" t="s">
        <v>561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 t="s">
        <v>542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 t="s">
        <v>525</v>
      </c>
      <c r="AI48" s="36" t="s">
        <v>525</v>
      </c>
      <c r="AJ48" s="36"/>
      <c r="AK48" s="36"/>
      <c r="AL48" s="36" t="s">
        <v>542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</row>
    <row r="49" spans="1:75" x14ac:dyDescent="0.35">
      <c r="A49" s="36" t="s">
        <v>709</v>
      </c>
      <c r="B49" s="60" t="s">
        <v>571</v>
      </c>
      <c r="C49" s="36" t="s">
        <v>525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 t="s">
        <v>525</v>
      </c>
      <c r="P49" s="36"/>
      <c r="Q49" s="36" t="s">
        <v>525</v>
      </c>
      <c r="R49" s="36"/>
      <c r="S49" s="36"/>
      <c r="T49" s="36" t="s">
        <v>525</v>
      </c>
      <c r="U49" s="36" t="s">
        <v>525</v>
      </c>
      <c r="V49" s="36" t="s">
        <v>525</v>
      </c>
      <c r="W49" s="36" t="s">
        <v>525</v>
      </c>
      <c r="X49" s="36"/>
      <c r="Y49" s="36" t="s">
        <v>525</v>
      </c>
      <c r="Z49" s="36" t="s">
        <v>525</v>
      </c>
      <c r="AA49" s="36"/>
      <c r="AB49" s="36" t="s">
        <v>525</v>
      </c>
      <c r="AC49" s="36" t="s">
        <v>525</v>
      </c>
      <c r="AD49" s="36"/>
      <c r="AE49" s="36"/>
      <c r="AF49" s="36" t="s">
        <v>525</v>
      </c>
      <c r="AG49" s="36"/>
      <c r="AH49" s="36"/>
      <c r="AI49" s="36" t="s">
        <v>525</v>
      </c>
      <c r="AJ49" s="36"/>
      <c r="AK49" s="36" t="s">
        <v>525</v>
      </c>
      <c r="AL49" s="36" t="s">
        <v>525</v>
      </c>
      <c r="AM49" s="36" t="s">
        <v>525</v>
      </c>
      <c r="AN49" s="36" t="s">
        <v>525</v>
      </c>
      <c r="AO49" s="36" t="s">
        <v>525</v>
      </c>
      <c r="AP49" s="36"/>
      <c r="AQ49" s="36" t="s">
        <v>525</v>
      </c>
      <c r="AR49" s="36"/>
      <c r="AS49" s="36"/>
      <c r="AT49" s="36"/>
      <c r="AU49" s="36"/>
      <c r="AV49" s="36" t="s">
        <v>525</v>
      </c>
      <c r="AW49" s="36"/>
      <c r="AX49" s="36"/>
      <c r="AY49" s="36"/>
      <c r="AZ49" s="36"/>
      <c r="BA49" s="36" t="s">
        <v>525</v>
      </c>
      <c r="BB49" s="36"/>
      <c r="BC49" s="36" t="s">
        <v>525</v>
      </c>
      <c r="BD49" s="36" t="s">
        <v>525</v>
      </c>
      <c r="BE49" s="36" t="s">
        <v>525</v>
      </c>
      <c r="BF49" s="36" t="s">
        <v>525</v>
      </c>
      <c r="BG49" s="36" t="s">
        <v>525</v>
      </c>
      <c r="BH49" s="36"/>
      <c r="BI49" s="36" t="s">
        <v>525</v>
      </c>
      <c r="BJ49" s="36" t="s">
        <v>525</v>
      </c>
      <c r="BK49" s="36" t="s">
        <v>525</v>
      </c>
      <c r="BL49" s="36"/>
      <c r="BM49" s="36"/>
      <c r="BN49" s="36" t="s">
        <v>525</v>
      </c>
      <c r="BO49" s="36" t="s">
        <v>525</v>
      </c>
      <c r="BP49" s="36" t="s">
        <v>525</v>
      </c>
      <c r="BQ49" s="36"/>
      <c r="BR49" s="36"/>
      <c r="BS49" s="36"/>
      <c r="BT49" s="36"/>
      <c r="BU49" s="36"/>
      <c r="BV49" s="36"/>
      <c r="BW49" s="36"/>
    </row>
    <row r="50" spans="1:75" x14ac:dyDescent="0.35">
      <c r="A50" s="36" t="s">
        <v>710</v>
      </c>
      <c r="B50" s="60" t="s">
        <v>571</v>
      </c>
      <c r="C50" s="36" t="s">
        <v>525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 t="s">
        <v>525</v>
      </c>
      <c r="P50" s="36"/>
      <c r="Q50" s="36" t="s">
        <v>525</v>
      </c>
      <c r="R50" s="36"/>
      <c r="S50" s="36"/>
      <c r="T50" s="36" t="s">
        <v>525</v>
      </c>
      <c r="U50" s="36" t="s">
        <v>525</v>
      </c>
      <c r="V50" s="36" t="s">
        <v>525</v>
      </c>
      <c r="W50" s="36" t="s">
        <v>525</v>
      </c>
      <c r="X50" s="36" t="s">
        <v>525</v>
      </c>
      <c r="Y50" s="36" t="s">
        <v>525</v>
      </c>
      <c r="Z50" s="36" t="s">
        <v>525</v>
      </c>
      <c r="AA50" s="36"/>
      <c r="AB50" s="36"/>
      <c r="AC50" s="36" t="s">
        <v>525</v>
      </c>
      <c r="AD50" s="36" t="s">
        <v>525</v>
      </c>
      <c r="AE50" s="36"/>
      <c r="AF50" s="36" t="s">
        <v>525</v>
      </c>
      <c r="AG50" s="36"/>
      <c r="AH50" s="36"/>
      <c r="AI50" s="36"/>
      <c r="AJ50" s="36"/>
      <c r="AK50" s="36"/>
      <c r="AL50" s="36" t="s">
        <v>525</v>
      </c>
      <c r="AM50" s="36" t="s">
        <v>525</v>
      </c>
      <c r="AN50" s="36" t="s">
        <v>525</v>
      </c>
      <c r="AO50" s="36" t="s">
        <v>525</v>
      </c>
      <c r="AP50" s="36"/>
      <c r="AQ50" s="36" t="s">
        <v>525</v>
      </c>
      <c r="AR50" s="36"/>
      <c r="AS50" s="36"/>
      <c r="AT50" s="36"/>
      <c r="AU50" s="36"/>
      <c r="AV50" s="36" t="s">
        <v>525</v>
      </c>
      <c r="AW50" s="36"/>
      <c r="AX50" s="36"/>
      <c r="AY50" s="36"/>
      <c r="AZ50" s="36"/>
      <c r="BA50" s="36"/>
      <c r="BB50" s="36"/>
      <c r="BC50" s="36"/>
      <c r="BD50" s="36" t="s">
        <v>525</v>
      </c>
      <c r="BE50" s="36" t="s">
        <v>525</v>
      </c>
      <c r="BF50" s="36" t="s">
        <v>525</v>
      </c>
      <c r="BG50" s="36" t="s">
        <v>525</v>
      </c>
      <c r="BH50" s="36"/>
      <c r="BI50" s="36" t="s">
        <v>525</v>
      </c>
      <c r="BJ50" s="36" t="s">
        <v>525</v>
      </c>
      <c r="BK50" s="36" t="s">
        <v>525</v>
      </c>
      <c r="BL50" s="36"/>
      <c r="BM50" s="36" t="s">
        <v>525</v>
      </c>
      <c r="BN50" s="36" t="s">
        <v>525</v>
      </c>
      <c r="BO50" s="36" t="s">
        <v>525</v>
      </c>
      <c r="BP50" s="36" t="s">
        <v>525</v>
      </c>
      <c r="BQ50" s="36"/>
      <c r="BR50" s="36"/>
      <c r="BS50" s="36"/>
      <c r="BT50" s="36"/>
      <c r="BU50" s="36"/>
      <c r="BV50" s="36"/>
      <c r="BW50" s="36"/>
    </row>
    <row r="51" spans="1:75" x14ac:dyDescent="0.35">
      <c r="A51" s="36" t="s">
        <v>711</v>
      </c>
      <c r="B51" s="60" t="s">
        <v>571</v>
      </c>
      <c r="C51" s="36" t="s">
        <v>547</v>
      </c>
      <c r="D51" s="36"/>
      <c r="E51" s="36" t="s">
        <v>525</v>
      </c>
      <c r="F51" s="36"/>
      <c r="G51" s="36"/>
      <c r="H51" s="36"/>
      <c r="I51" s="36"/>
      <c r="J51" s="36"/>
      <c r="K51" s="36" t="s">
        <v>547</v>
      </c>
      <c r="L51" s="36"/>
      <c r="M51" s="36"/>
      <c r="N51" s="36"/>
      <c r="O51" s="36" t="s">
        <v>525</v>
      </c>
      <c r="P51" s="36" t="s">
        <v>525</v>
      </c>
      <c r="Q51" s="36" t="s">
        <v>525</v>
      </c>
      <c r="R51" s="36"/>
      <c r="S51" s="36"/>
      <c r="T51" s="36" t="s">
        <v>525</v>
      </c>
      <c r="U51" s="36" t="s">
        <v>525</v>
      </c>
      <c r="V51" s="36" t="s">
        <v>525</v>
      </c>
      <c r="W51" s="36" t="s">
        <v>525</v>
      </c>
      <c r="X51" s="36" t="s">
        <v>525</v>
      </c>
      <c r="Y51" s="36"/>
      <c r="Z51" s="36"/>
      <c r="AA51" s="36"/>
      <c r="AB51" s="36"/>
      <c r="AC51" s="36" t="s">
        <v>525</v>
      </c>
      <c r="AD51" s="36"/>
      <c r="AE51" s="36" t="s">
        <v>525</v>
      </c>
      <c r="AF51" s="36" t="s">
        <v>525</v>
      </c>
      <c r="AG51" s="36" t="s">
        <v>525</v>
      </c>
      <c r="AH51" s="36"/>
      <c r="AI51" s="36" t="s">
        <v>525</v>
      </c>
      <c r="AJ51" s="36"/>
      <c r="AK51" s="36" t="s">
        <v>525</v>
      </c>
      <c r="AL51" s="36" t="s">
        <v>525</v>
      </c>
      <c r="AM51" s="36" t="s">
        <v>525</v>
      </c>
      <c r="AN51" s="36" t="s">
        <v>525</v>
      </c>
      <c r="AO51" s="36" t="s">
        <v>525</v>
      </c>
      <c r="AP51" s="36" t="s">
        <v>525</v>
      </c>
      <c r="AQ51" s="36"/>
      <c r="AR51" s="36"/>
      <c r="AS51" s="36"/>
      <c r="AT51" s="36"/>
      <c r="AU51" s="36"/>
      <c r="AV51" s="36" t="s">
        <v>525</v>
      </c>
      <c r="AW51" s="36"/>
      <c r="AX51" s="36"/>
      <c r="AY51" s="36"/>
      <c r="AZ51" s="36"/>
      <c r="BA51" s="36"/>
      <c r="BB51" s="36"/>
      <c r="BC51" s="36"/>
      <c r="BD51" s="36" t="s">
        <v>525</v>
      </c>
      <c r="BE51" s="36" t="s">
        <v>525</v>
      </c>
      <c r="BF51" s="36"/>
      <c r="BG51" s="36" t="s">
        <v>525</v>
      </c>
      <c r="BH51" s="36" t="s">
        <v>525</v>
      </c>
      <c r="BI51" s="36" t="s">
        <v>525</v>
      </c>
      <c r="BJ51" s="36" t="s">
        <v>525</v>
      </c>
      <c r="BK51" s="36" t="s">
        <v>525</v>
      </c>
      <c r="BL51" s="36"/>
      <c r="BM51" s="36" t="s">
        <v>525</v>
      </c>
      <c r="BN51" s="36"/>
      <c r="BO51" s="36" t="s">
        <v>525</v>
      </c>
      <c r="BP51" s="36" t="s">
        <v>525</v>
      </c>
      <c r="BQ51" s="36"/>
      <c r="BR51" s="36"/>
      <c r="BS51" s="36"/>
      <c r="BT51" s="36"/>
      <c r="BU51" s="36"/>
      <c r="BV51" s="36"/>
      <c r="BW51" s="36"/>
    </row>
    <row r="52" spans="1:75" x14ac:dyDescent="0.35">
      <c r="A52" s="36" t="s">
        <v>712</v>
      </c>
      <c r="B52" s="60" t="s">
        <v>571</v>
      </c>
      <c r="C52" s="36"/>
      <c r="D52" s="36"/>
      <c r="E52" s="36"/>
      <c r="F52" s="36"/>
      <c r="G52" s="36"/>
      <c r="H52" s="36"/>
      <c r="I52" s="36"/>
      <c r="J52" s="36"/>
      <c r="K52" s="36" t="s">
        <v>547</v>
      </c>
      <c r="L52" s="36"/>
      <c r="M52" s="36"/>
      <c r="N52" s="36"/>
      <c r="O52" s="36" t="s">
        <v>525</v>
      </c>
      <c r="P52" s="36" t="s">
        <v>525</v>
      </c>
      <c r="Q52" s="36" t="s">
        <v>525</v>
      </c>
      <c r="R52" s="36" t="s">
        <v>525</v>
      </c>
      <c r="S52" s="36"/>
      <c r="T52" s="36" t="s">
        <v>525</v>
      </c>
      <c r="U52" s="36" t="s">
        <v>525</v>
      </c>
      <c r="V52" s="36" t="s">
        <v>525</v>
      </c>
      <c r="W52" s="36" t="s">
        <v>525</v>
      </c>
      <c r="X52" s="36"/>
      <c r="Y52" s="36"/>
      <c r="Z52" s="36"/>
      <c r="AA52" s="36" t="s">
        <v>547</v>
      </c>
      <c r="AB52" s="36" t="s">
        <v>525</v>
      </c>
      <c r="AC52" s="36" t="s">
        <v>525</v>
      </c>
      <c r="AD52" s="36"/>
      <c r="AE52" s="36"/>
      <c r="AF52" s="36" t="s">
        <v>525</v>
      </c>
      <c r="AG52" s="36" t="s">
        <v>525</v>
      </c>
      <c r="AH52" s="36"/>
      <c r="AI52" s="36" t="s">
        <v>525</v>
      </c>
      <c r="AJ52" s="36"/>
      <c r="AK52" s="36"/>
      <c r="AL52" s="36" t="s">
        <v>525</v>
      </c>
      <c r="AM52" s="36" t="s">
        <v>525</v>
      </c>
      <c r="AN52" s="36" t="s">
        <v>525</v>
      </c>
      <c r="AO52" s="36" t="s">
        <v>525</v>
      </c>
      <c r="AP52" s="36"/>
      <c r="AQ52" s="36" t="s">
        <v>525</v>
      </c>
      <c r="AR52" s="36"/>
      <c r="AS52" s="36"/>
      <c r="AT52" s="36"/>
      <c r="AU52" s="36"/>
      <c r="AV52" s="36"/>
      <c r="AW52" s="36" t="s">
        <v>525</v>
      </c>
      <c r="AX52" s="36" t="s">
        <v>525</v>
      </c>
      <c r="AY52" s="36"/>
      <c r="AZ52" s="36"/>
      <c r="BA52" s="36"/>
      <c r="BB52" s="36" t="s">
        <v>525</v>
      </c>
      <c r="BC52" s="36" t="s">
        <v>525</v>
      </c>
      <c r="BD52" s="36" t="s">
        <v>525</v>
      </c>
      <c r="BE52" s="36" t="s">
        <v>547</v>
      </c>
      <c r="BF52" s="36" t="s">
        <v>525</v>
      </c>
      <c r="BG52" s="36" t="s">
        <v>525</v>
      </c>
      <c r="BH52" s="36"/>
      <c r="BI52" s="36" t="s">
        <v>525</v>
      </c>
      <c r="BJ52" s="36" t="s">
        <v>525</v>
      </c>
      <c r="BK52" s="36" t="s">
        <v>525</v>
      </c>
      <c r="BL52" s="36"/>
      <c r="BM52" s="36"/>
      <c r="BN52" s="36" t="s">
        <v>525</v>
      </c>
      <c r="BO52" s="36" t="s">
        <v>525</v>
      </c>
      <c r="BP52" s="36" t="s">
        <v>525</v>
      </c>
      <c r="BQ52" s="36"/>
      <c r="BR52" s="36"/>
      <c r="BS52" s="36"/>
      <c r="BT52" s="36"/>
      <c r="BU52" s="36"/>
      <c r="BV52" s="36"/>
      <c r="BW52" s="36"/>
    </row>
    <row r="53" spans="1:75" x14ac:dyDescent="0.35">
      <c r="A53" s="36" t="s">
        <v>713</v>
      </c>
      <c r="B53" s="60" t="s">
        <v>571</v>
      </c>
      <c r="C53" s="36" t="s">
        <v>547</v>
      </c>
      <c r="D53" s="36" t="s">
        <v>547</v>
      </c>
      <c r="E53" s="36"/>
      <c r="F53" s="36"/>
      <c r="G53" s="36"/>
      <c r="H53" s="36"/>
      <c r="I53" s="36"/>
      <c r="J53" s="36"/>
      <c r="K53" s="36" t="s">
        <v>525</v>
      </c>
      <c r="L53" s="36"/>
      <c r="M53" s="36"/>
      <c r="N53" s="36"/>
      <c r="O53" s="36" t="s">
        <v>525</v>
      </c>
      <c r="P53" s="36" t="s">
        <v>525</v>
      </c>
      <c r="Q53" s="36" t="s">
        <v>525</v>
      </c>
      <c r="R53" s="36" t="s">
        <v>525</v>
      </c>
      <c r="S53" s="36"/>
      <c r="T53" s="36" t="s">
        <v>525</v>
      </c>
      <c r="U53" s="36" t="s">
        <v>525</v>
      </c>
      <c r="V53" s="36" t="s">
        <v>525</v>
      </c>
      <c r="W53" s="36" t="s">
        <v>525</v>
      </c>
      <c r="X53" s="36"/>
      <c r="Y53" s="36"/>
      <c r="Z53" s="36"/>
      <c r="AA53" s="36" t="s">
        <v>547</v>
      </c>
      <c r="AB53" s="36" t="s">
        <v>525</v>
      </c>
      <c r="AC53" s="36" t="s">
        <v>525</v>
      </c>
      <c r="AD53" s="36" t="s">
        <v>525</v>
      </c>
      <c r="AE53" s="36"/>
      <c r="AF53" s="36" t="s">
        <v>525</v>
      </c>
      <c r="AG53" s="36" t="s">
        <v>525</v>
      </c>
      <c r="AH53" s="36"/>
      <c r="AI53" s="36"/>
      <c r="AJ53" s="36"/>
      <c r="AK53" s="36" t="s">
        <v>525</v>
      </c>
      <c r="AL53" s="36" t="s">
        <v>525</v>
      </c>
      <c r="AM53" s="36" t="s">
        <v>525</v>
      </c>
      <c r="AN53" s="36" t="s">
        <v>525</v>
      </c>
      <c r="AO53" s="36" t="s">
        <v>525</v>
      </c>
      <c r="AP53" s="36"/>
      <c r="AQ53" s="36" t="s">
        <v>525</v>
      </c>
      <c r="AR53" s="36"/>
      <c r="AS53" s="36"/>
      <c r="AT53" s="36"/>
      <c r="AU53" s="36"/>
      <c r="AV53" s="36" t="s">
        <v>525</v>
      </c>
      <c r="AW53" s="36"/>
      <c r="AX53" s="36" t="s">
        <v>525</v>
      </c>
      <c r="AY53" s="36"/>
      <c r="AZ53" s="36"/>
      <c r="BA53" s="36" t="s">
        <v>525</v>
      </c>
      <c r="BB53" s="36" t="s">
        <v>525</v>
      </c>
      <c r="BC53" s="36" t="s">
        <v>525</v>
      </c>
      <c r="BD53" s="36" t="s">
        <v>525</v>
      </c>
      <c r="BE53" s="36" t="s">
        <v>525</v>
      </c>
      <c r="BF53" s="36" t="s">
        <v>525</v>
      </c>
      <c r="BG53" s="36" t="s">
        <v>525</v>
      </c>
      <c r="BH53" s="36"/>
      <c r="BI53" s="36" t="s">
        <v>525</v>
      </c>
      <c r="BJ53" s="36" t="s">
        <v>525</v>
      </c>
      <c r="BK53" s="36" t="s">
        <v>525</v>
      </c>
      <c r="BL53" s="36" t="s">
        <v>525</v>
      </c>
      <c r="BM53" s="36"/>
      <c r="BN53" s="36" t="s">
        <v>525</v>
      </c>
      <c r="BO53" s="36" t="s">
        <v>525</v>
      </c>
      <c r="BP53" s="36" t="s">
        <v>525</v>
      </c>
      <c r="BQ53" s="36"/>
      <c r="BR53" s="36"/>
      <c r="BS53" s="36"/>
      <c r="BT53" s="36"/>
      <c r="BU53" s="36"/>
      <c r="BV53" s="36"/>
      <c r="BW53" s="36"/>
    </row>
    <row r="54" spans="1:75" x14ac:dyDescent="0.35">
      <c r="A54" s="6" t="s">
        <v>714</v>
      </c>
      <c r="B54" s="61" t="s">
        <v>571</v>
      </c>
      <c r="C54" s="6"/>
      <c r="D54" s="6"/>
      <c r="E54" s="6" t="s">
        <v>547</v>
      </c>
      <c r="F54" s="6"/>
      <c r="G54" s="6"/>
      <c r="H54" s="6"/>
      <c r="I54" s="6"/>
      <c r="J54" s="6"/>
      <c r="K54" s="6" t="s">
        <v>525</v>
      </c>
      <c r="L54" s="6"/>
      <c r="M54" s="6"/>
      <c r="N54" s="6"/>
      <c r="O54" s="6" t="s">
        <v>525</v>
      </c>
      <c r="P54" s="6" t="s">
        <v>525</v>
      </c>
      <c r="Q54" s="6" t="s">
        <v>525</v>
      </c>
      <c r="R54" s="6"/>
      <c r="S54" s="6"/>
      <c r="T54" s="6" t="s">
        <v>525</v>
      </c>
      <c r="U54" s="6" t="s">
        <v>525</v>
      </c>
      <c r="V54" s="6" t="s">
        <v>525</v>
      </c>
      <c r="W54" s="6" t="s">
        <v>525</v>
      </c>
      <c r="X54" s="6"/>
      <c r="Y54" s="6" t="s">
        <v>525</v>
      </c>
      <c r="Z54" s="6"/>
      <c r="AA54" s="6"/>
      <c r="AB54" s="6" t="s">
        <v>525</v>
      </c>
      <c r="AC54" s="6" t="s">
        <v>525</v>
      </c>
      <c r="AD54" s="6" t="s">
        <v>525</v>
      </c>
      <c r="AE54" s="6" t="s">
        <v>525</v>
      </c>
      <c r="AF54" s="6" t="s">
        <v>525</v>
      </c>
      <c r="AG54" s="6" t="s">
        <v>525</v>
      </c>
      <c r="AH54" s="6"/>
      <c r="AI54" s="6" t="s">
        <v>547</v>
      </c>
      <c r="AJ54" s="6"/>
      <c r="AK54" s="6"/>
      <c r="AL54" s="6" t="s">
        <v>525</v>
      </c>
      <c r="AM54" s="6" t="s">
        <v>525</v>
      </c>
      <c r="AN54" s="6" t="s">
        <v>525</v>
      </c>
      <c r="AO54" s="6" t="s">
        <v>525</v>
      </c>
      <c r="AP54" s="6"/>
      <c r="AQ54" s="6" t="s">
        <v>525</v>
      </c>
      <c r="AR54" s="6"/>
      <c r="AS54" s="6"/>
      <c r="AT54" s="6"/>
      <c r="AU54" s="6"/>
      <c r="AV54" s="6" t="s">
        <v>525</v>
      </c>
      <c r="AW54" s="6"/>
      <c r="AX54" s="6" t="s">
        <v>525</v>
      </c>
      <c r="AY54" s="6"/>
      <c r="AZ54" s="6"/>
      <c r="BA54" s="6"/>
      <c r="BB54" s="6" t="s">
        <v>525</v>
      </c>
      <c r="BC54" s="6" t="s">
        <v>525</v>
      </c>
      <c r="BD54" s="6" t="s">
        <v>525</v>
      </c>
      <c r="BE54" s="6" t="s">
        <v>525</v>
      </c>
      <c r="BF54" s="6"/>
      <c r="BG54" s="6" t="s">
        <v>525</v>
      </c>
      <c r="BH54" s="6"/>
      <c r="BI54" s="6" t="s">
        <v>525</v>
      </c>
      <c r="BJ54" s="6" t="s">
        <v>525</v>
      </c>
      <c r="BK54" s="6" t="s">
        <v>525</v>
      </c>
      <c r="BL54" s="6" t="s">
        <v>525</v>
      </c>
      <c r="BM54" s="6"/>
      <c r="BN54" s="6" t="s">
        <v>525</v>
      </c>
      <c r="BO54" s="6" t="s">
        <v>525</v>
      </c>
      <c r="BP54" s="6" t="s">
        <v>525</v>
      </c>
      <c r="BQ54" s="6"/>
      <c r="BR54" s="6"/>
      <c r="BS54" s="6"/>
      <c r="BT54" s="6"/>
      <c r="BU54" s="6"/>
      <c r="BV54" s="6"/>
      <c r="BW54" s="6"/>
    </row>
  </sheetData>
  <mergeCells count="1">
    <mergeCell ref="A1:B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4462-3AEA-4F6D-90FF-18D566CB688B}">
  <dimension ref="A1:M73"/>
  <sheetViews>
    <sheetView topLeftCell="A48" workbookViewId="0">
      <selection activeCell="G84" sqref="G84"/>
    </sheetView>
  </sheetViews>
  <sheetFormatPr defaultRowHeight="14.5" x14ac:dyDescent="0.35"/>
  <cols>
    <col min="5" max="5" width="14.26953125" bestFit="1" customWidth="1"/>
    <col min="6" max="6" width="17" bestFit="1" customWidth="1"/>
    <col min="12" max="12" width="14.26953125" bestFit="1" customWidth="1"/>
    <col min="13" max="13" width="17" bestFit="1" customWidth="1"/>
  </cols>
  <sheetData>
    <row r="1" spans="1:13" ht="15" thickBot="1" x14ac:dyDescent="0.4">
      <c r="A1" s="69" t="s">
        <v>194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7" customFormat="1" ht="15" thickTop="1" x14ac:dyDescent="0.35">
      <c r="A2" s="70" t="s">
        <v>8</v>
      </c>
      <c r="B2" s="70" t="s">
        <v>19</v>
      </c>
      <c r="C2" s="70" t="s">
        <v>11</v>
      </c>
      <c r="D2" s="8" t="s">
        <v>20</v>
      </c>
      <c r="E2" s="8" t="s">
        <v>25</v>
      </c>
      <c r="F2" s="8" t="s">
        <v>26</v>
      </c>
      <c r="G2" s="1"/>
      <c r="H2" s="70" t="s">
        <v>8</v>
      </c>
      <c r="I2" s="70" t="s">
        <v>19</v>
      </c>
      <c r="J2" s="70" t="s">
        <v>11</v>
      </c>
      <c r="K2" s="8" t="s">
        <v>20</v>
      </c>
      <c r="L2" s="8" t="s">
        <v>25</v>
      </c>
      <c r="M2" s="8" t="s">
        <v>26</v>
      </c>
    </row>
    <row r="3" spans="1:13" s="7" customFormat="1" x14ac:dyDescent="0.35">
      <c r="A3" s="71"/>
      <c r="B3" s="71"/>
      <c r="C3" s="71"/>
      <c r="D3" s="9" t="s">
        <v>24</v>
      </c>
      <c r="E3" s="9" t="s">
        <v>17</v>
      </c>
      <c r="F3" s="9" t="s">
        <v>18</v>
      </c>
      <c r="G3" s="1"/>
      <c r="H3" s="71"/>
      <c r="I3" s="71"/>
      <c r="J3" s="71"/>
      <c r="K3" s="9" t="s">
        <v>24</v>
      </c>
      <c r="L3" s="9" t="s">
        <v>17</v>
      </c>
      <c r="M3" s="9" t="s">
        <v>18</v>
      </c>
    </row>
    <row r="4" spans="1:13" x14ac:dyDescent="0.35">
      <c r="A4" s="1" t="s">
        <v>3</v>
      </c>
      <c r="B4" s="1">
        <v>1</v>
      </c>
      <c r="C4" s="1">
        <v>1</v>
      </c>
      <c r="D4" s="1">
        <v>0</v>
      </c>
      <c r="E4" s="2">
        <v>0.6</v>
      </c>
      <c r="F4" s="2">
        <v>5.47</v>
      </c>
      <c r="G4" s="1" t="s">
        <v>21</v>
      </c>
      <c r="H4" s="1" t="s">
        <v>3</v>
      </c>
      <c r="I4" s="1">
        <v>2</v>
      </c>
      <c r="J4" s="1">
        <v>1</v>
      </c>
      <c r="K4" s="1">
        <v>0</v>
      </c>
      <c r="L4" s="2">
        <v>0.6</v>
      </c>
      <c r="M4" s="2">
        <v>5.47</v>
      </c>
    </row>
    <row r="5" spans="1:13" x14ac:dyDescent="0.35">
      <c r="A5" s="1" t="s">
        <v>3</v>
      </c>
      <c r="B5" s="1">
        <v>2</v>
      </c>
      <c r="C5" s="1">
        <v>2</v>
      </c>
      <c r="D5" s="1">
        <v>3</v>
      </c>
      <c r="E5" s="2">
        <v>2</v>
      </c>
      <c r="F5" s="2">
        <v>6.87</v>
      </c>
      <c r="G5" s="1" t="s">
        <v>21</v>
      </c>
      <c r="H5" s="1" t="s">
        <v>3</v>
      </c>
      <c r="I5" s="1">
        <v>3</v>
      </c>
      <c r="J5" s="1">
        <v>1</v>
      </c>
      <c r="K5" s="1">
        <v>0</v>
      </c>
      <c r="L5" s="2">
        <v>2.1</v>
      </c>
      <c r="M5" s="2">
        <v>6.97</v>
      </c>
    </row>
    <row r="6" spans="1:13" x14ac:dyDescent="0.35">
      <c r="A6" s="1" t="s">
        <v>3</v>
      </c>
      <c r="B6" s="1">
        <v>3</v>
      </c>
      <c r="C6" s="1">
        <v>2</v>
      </c>
      <c r="D6" s="1">
        <v>0</v>
      </c>
      <c r="E6" s="2">
        <v>3.6</v>
      </c>
      <c r="F6" s="2">
        <v>8.4700000000000006</v>
      </c>
      <c r="G6" s="1" t="s">
        <v>21</v>
      </c>
      <c r="H6" s="1" t="s">
        <v>3</v>
      </c>
      <c r="I6" s="1">
        <v>4</v>
      </c>
      <c r="J6" s="1">
        <v>1</v>
      </c>
      <c r="K6" s="1">
        <v>0</v>
      </c>
      <c r="L6" s="2">
        <v>3.7</v>
      </c>
      <c r="M6" s="2">
        <v>8.57</v>
      </c>
    </row>
    <row r="7" spans="1:13" x14ac:dyDescent="0.35">
      <c r="A7" s="1" t="s">
        <v>3</v>
      </c>
      <c r="B7" s="1">
        <v>4</v>
      </c>
      <c r="C7" s="1">
        <v>2</v>
      </c>
      <c r="D7" s="1">
        <v>0</v>
      </c>
      <c r="E7" s="2">
        <v>5.2</v>
      </c>
      <c r="F7" s="2">
        <v>10.07</v>
      </c>
      <c r="G7" s="1" t="s">
        <v>21</v>
      </c>
      <c r="H7" s="1" t="s">
        <v>3</v>
      </c>
      <c r="I7" s="1">
        <v>5</v>
      </c>
      <c r="J7" s="1">
        <v>1</v>
      </c>
      <c r="K7" s="1">
        <v>0</v>
      </c>
      <c r="L7" s="2">
        <v>5.3</v>
      </c>
      <c r="M7" s="2">
        <v>10.17</v>
      </c>
    </row>
    <row r="8" spans="1:13" x14ac:dyDescent="0.35">
      <c r="A8" s="1" t="s">
        <v>3</v>
      </c>
      <c r="B8" s="1">
        <v>5</v>
      </c>
      <c r="C8" s="1">
        <v>2</v>
      </c>
      <c r="D8" s="1">
        <v>0</v>
      </c>
      <c r="E8" s="2">
        <v>6.8</v>
      </c>
      <c r="F8" s="2">
        <v>11.67</v>
      </c>
      <c r="G8" s="1" t="s">
        <v>21</v>
      </c>
      <c r="H8" s="1" t="s">
        <v>3</v>
      </c>
      <c r="I8" s="1">
        <v>6</v>
      </c>
      <c r="J8" s="1">
        <v>1</v>
      </c>
      <c r="K8" s="1">
        <v>1</v>
      </c>
      <c r="L8" s="2">
        <v>6.9</v>
      </c>
      <c r="M8" s="2">
        <v>11.77</v>
      </c>
    </row>
    <row r="9" spans="1:13" x14ac:dyDescent="0.35">
      <c r="A9" s="1" t="s">
        <v>3</v>
      </c>
      <c r="B9" s="1">
        <v>6</v>
      </c>
      <c r="C9" s="1">
        <v>2</v>
      </c>
      <c r="D9" s="1">
        <v>0</v>
      </c>
      <c r="E9" s="2">
        <v>8.4</v>
      </c>
      <c r="F9" s="2">
        <v>13.27</v>
      </c>
      <c r="G9" s="1" t="s">
        <v>21</v>
      </c>
      <c r="H9" s="1" t="s">
        <v>3</v>
      </c>
      <c r="I9" s="1">
        <v>7</v>
      </c>
      <c r="J9" s="1">
        <v>1</v>
      </c>
      <c r="K9" s="1">
        <v>1</v>
      </c>
      <c r="L9" s="2">
        <v>8.5</v>
      </c>
      <c r="M9" s="2">
        <v>13.37</v>
      </c>
    </row>
    <row r="10" spans="1:13" x14ac:dyDescent="0.35">
      <c r="A10" s="1" t="s">
        <v>3</v>
      </c>
      <c r="B10" s="1">
        <v>7</v>
      </c>
      <c r="C10" s="1">
        <v>1</v>
      </c>
      <c r="D10" s="1">
        <v>148</v>
      </c>
      <c r="E10" s="2">
        <v>9.98</v>
      </c>
      <c r="F10" s="2">
        <v>14.85</v>
      </c>
      <c r="G10" s="1" t="s">
        <v>21</v>
      </c>
      <c r="H10" s="1" t="s">
        <v>4</v>
      </c>
      <c r="I10" s="1">
        <v>2</v>
      </c>
      <c r="J10" s="1">
        <v>1</v>
      </c>
      <c r="K10" s="1">
        <v>100</v>
      </c>
      <c r="L10" s="2">
        <v>1.6</v>
      </c>
      <c r="M10" s="2">
        <v>14.85</v>
      </c>
    </row>
    <row r="11" spans="1:13" x14ac:dyDescent="0.35">
      <c r="A11" s="1" t="s">
        <v>4</v>
      </c>
      <c r="B11" s="1">
        <v>2</v>
      </c>
      <c r="C11" s="1">
        <v>1</v>
      </c>
      <c r="D11" s="1">
        <v>127</v>
      </c>
      <c r="E11" s="2">
        <v>1.87</v>
      </c>
      <c r="F11" s="2">
        <v>15.12</v>
      </c>
      <c r="G11" s="1" t="s">
        <v>21</v>
      </c>
      <c r="H11" s="1" t="s">
        <v>3</v>
      </c>
      <c r="I11" s="1">
        <v>8</v>
      </c>
      <c r="J11" s="1">
        <v>1</v>
      </c>
      <c r="K11" s="1">
        <v>29</v>
      </c>
      <c r="L11" s="2">
        <v>10.39</v>
      </c>
      <c r="M11" s="2">
        <v>15.12</v>
      </c>
    </row>
    <row r="12" spans="1:13" x14ac:dyDescent="0.35">
      <c r="A12" s="1" t="s">
        <v>3</v>
      </c>
      <c r="B12" s="1">
        <v>8</v>
      </c>
      <c r="C12" s="1">
        <v>1</v>
      </c>
      <c r="D12" s="1">
        <v>68</v>
      </c>
      <c r="E12" s="2">
        <v>10.78</v>
      </c>
      <c r="F12" s="2">
        <v>15.51</v>
      </c>
      <c r="G12" s="1" t="s">
        <v>21</v>
      </c>
      <c r="H12" s="1" t="s">
        <v>4</v>
      </c>
      <c r="I12" s="1">
        <v>3</v>
      </c>
      <c r="J12" s="1">
        <v>1</v>
      </c>
      <c r="K12" s="1">
        <v>21</v>
      </c>
      <c r="L12" s="2">
        <v>2.31</v>
      </c>
      <c r="M12" s="2">
        <v>15.51</v>
      </c>
    </row>
    <row r="13" spans="1:13" x14ac:dyDescent="0.35">
      <c r="A13" s="1" t="s">
        <v>4</v>
      </c>
      <c r="B13" s="1">
        <v>3</v>
      </c>
      <c r="C13" s="1">
        <v>1</v>
      </c>
      <c r="D13" s="1">
        <v>110</v>
      </c>
      <c r="E13" s="2">
        <v>3.2</v>
      </c>
      <c r="F13" s="2">
        <v>16.399999999999999</v>
      </c>
      <c r="G13" s="1" t="s">
        <v>21</v>
      </c>
      <c r="H13" s="1" t="s">
        <v>3</v>
      </c>
      <c r="I13" s="1">
        <v>9</v>
      </c>
      <c r="J13" s="1">
        <v>1</v>
      </c>
      <c r="K13" s="1">
        <v>12</v>
      </c>
      <c r="L13" s="2">
        <v>11.82</v>
      </c>
      <c r="M13" s="2">
        <v>16.399999999999999</v>
      </c>
    </row>
    <row r="14" spans="1:13" x14ac:dyDescent="0.35">
      <c r="A14" s="1" t="s">
        <v>3</v>
      </c>
      <c r="B14" s="1">
        <v>9</v>
      </c>
      <c r="C14" s="1">
        <v>1</v>
      </c>
      <c r="D14" s="1">
        <v>126</v>
      </c>
      <c r="E14" s="2">
        <v>12.96</v>
      </c>
      <c r="F14" s="2">
        <v>17.54</v>
      </c>
      <c r="G14" s="1" t="s">
        <v>21</v>
      </c>
      <c r="H14" s="1" t="s">
        <v>4</v>
      </c>
      <c r="I14" s="1">
        <v>4</v>
      </c>
      <c r="J14" s="1">
        <v>1</v>
      </c>
      <c r="K14" s="1">
        <v>72</v>
      </c>
      <c r="L14" s="2">
        <v>4.42</v>
      </c>
      <c r="M14" s="2">
        <v>17.54</v>
      </c>
    </row>
    <row r="15" spans="1:13" x14ac:dyDescent="0.35">
      <c r="A15" s="1" t="s">
        <v>4</v>
      </c>
      <c r="B15" s="1">
        <v>4</v>
      </c>
      <c r="C15" s="1">
        <v>1</v>
      </c>
      <c r="D15" s="1">
        <v>124</v>
      </c>
      <c r="E15" s="2">
        <v>4.9400000000000004</v>
      </c>
      <c r="F15" s="2">
        <v>18.059999999999999</v>
      </c>
      <c r="G15" s="1" t="s">
        <v>21</v>
      </c>
      <c r="H15" s="1" t="s">
        <v>3</v>
      </c>
      <c r="I15" s="1">
        <v>10</v>
      </c>
      <c r="J15" s="1">
        <v>1</v>
      </c>
      <c r="K15" s="1">
        <v>14</v>
      </c>
      <c r="L15" s="2">
        <v>13.44</v>
      </c>
      <c r="M15" s="2">
        <v>18.059999999999999</v>
      </c>
    </row>
    <row r="16" spans="1:13" x14ac:dyDescent="0.35">
      <c r="A16" s="1" t="s">
        <v>3</v>
      </c>
      <c r="B16" s="1">
        <v>10</v>
      </c>
      <c r="C16" s="1">
        <v>1</v>
      </c>
      <c r="D16" s="1">
        <v>114</v>
      </c>
      <c r="E16" s="2">
        <v>14.44</v>
      </c>
      <c r="F16" s="2">
        <v>19.059999999999999</v>
      </c>
      <c r="G16" s="1" t="s">
        <v>21</v>
      </c>
      <c r="H16" s="1" t="s">
        <v>4</v>
      </c>
      <c r="I16" s="1">
        <v>5</v>
      </c>
      <c r="J16" s="1">
        <v>1</v>
      </c>
      <c r="K16" s="1">
        <v>65</v>
      </c>
      <c r="L16" s="2">
        <v>5.95</v>
      </c>
      <c r="M16" s="2">
        <v>19.059999999999999</v>
      </c>
    </row>
    <row r="17" spans="1:13" x14ac:dyDescent="0.35">
      <c r="A17" s="1" t="s">
        <v>4</v>
      </c>
      <c r="B17" s="1">
        <v>5</v>
      </c>
      <c r="C17" s="1">
        <v>1</v>
      </c>
      <c r="D17" s="1">
        <v>139</v>
      </c>
      <c r="E17" s="2">
        <v>6.69</v>
      </c>
      <c r="F17" s="2">
        <v>19.8</v>
      </c>
      <c r="G17" s="1" t="s">
        <v>21</v>
      </c>
      <c r="H17" s="1" t="s">
        <v>3</v>
      </c>
      <c r="I17" s="1">
        <v>11</v>
      </c>
      <c r="J17" s="1">
        <v>1</v>
      </c>
      <c r="K17" s="1">
        <v>10</v>
      </c>
      <c r="L17" s="2">
        <v>15</v>
      </c>
      <c r="M17" s="2">
        <v>19.8</v>
      </c>
    </row>
    <row r="18" spans="1:13" x14ac:dyDescent="0.35">
      <c r="A18" s="1" t="s">
        <v>3</v>
      </c>
      <c r="B18" s="1">
        <v>11</v>
      </c>
      <c r="C18" s="1">
        <v>1</v>
      </c>
      <c r="D18" s="1">
        <v>128</v>
      </c>
      <c r="E18" s="2">
        <v>16.18</v>
      </c>
      <c r="F18" s="2">
        <v>20.98</v>
      </c>
      <c r="G18" s="1" t="s">
        <v>21</v>
      </c>
      <c r="H18" s="1" t="s">
        <v>4</v>
      </c>
      <c r="I18" s="1">
        <v>6</v>
      </c>
      <c r="J18" s="1">
        <v>1</v>
      </c>
      <c r="K18" s="1">
        <v>113</v>
      </c>
      <c r="L18" s="2">
        <v>8.0299999999999905</v>
      </c>
      <c r="M18" s="2">
        <v>20.98</v>
      </c>
    </row>
    <row r="19" spans="1:13" x14ac:dyDescent="0.35">
      <c r="A19" s="1" t="s">
        <v>4</v>
      </c>
      <c r="B19" s="1">
        <v>6</v>
      </c>
      <c r="C19" s="1">
        <v>1</v>
      </c>
      <c r="D19" s="1">
        <v>141</v>
      </c>
      <c r="E19" s="2">
        <v>8.31</v>
      </c>
      <c r="F19" s="2">
        <v>21.26</v>
      </c>
      <c r="G19" s="1" t="s">
        <v>21</v>
      </c>
      <c r="H19" s="1" t="s">
        <v>3</v>
      </c>
      <c r="I19" s="1">
        <v>12</v>
      </c>
      <c r="J19" s="1">
        <v>1</v>
      </c>
      <c r="K19" s="1">
        <v>3</v>
      </c>
      <c r="L19" s="2">
        <v>16.53</v>
      </c>
      <c r="M19" s="2">
        <v>21.26</v>
      </c>
    </row>
    <row r="20" spans="1:13" x14ac:dyDescent="0.35">
      <c r="A20" s="1" t="s">
        <v>3</v>
      </c>
      <c r="B20" s="1">
        <v>12</v>
      </c>
      <c r="C20" s="1">
        <v>1</v>
      </c>
      <c r="D20" s="1">
        <v>46</v>
      </c>
      <c r="E20" s="2">
        <v>16.96</v>
      </c>
      <c r="F20" s="2">
        <v>21.69</v>
      </c>
      <c r="G20" s="1" t="s">
        <v>21</v>
      </c>
      <c r="H20" s="1" t="s">
        <v>4</v>
      </c>
      <c r="I20" s="1">
        <v>7</v>
      </c>
      <c r="J20" s="1">
        <v>1</v>
      </c>
      <c r="K20" s="1">
        <v>26</v>
      </c>
      <c r="L20" s="2">
        <v>8.76</v>
      </c>
      <c r="M20" s="2">
        <v>21.69</v>
      </c>
    </row>
    <row r="21" spans="1:13" x14ac:dyDescent="0.35">
      <c r="A21" s="1" t="s">
        <v>4</v>
      </c>
      <c r="B21" s="1">
        <v>7</v>
      </c>
      <c r="C21" s="1">
        <v>1</v>
      </c>
      <c r="D21" s="1">
        <v>145</v>
      </c>
      <c r="E21" s="2">
        <v>9.9499999999999904</v>
      </c>
      <c r="F21" s="2">
        <v>22.88</v>
      </c>
      <c r="G21" s="1" t="s">
        <v>21</v>
      </c>
      <c r="H21" s="1" t="s">
        <v>3</v>
      </c>
      <c r="I21" s="1">
        <v>13</v>
      </c>
      <c r="J21" s="1">
        <v>1</v>
      </c>
      <c r="K21" s="1">
        <v>12</v>
      </c>
      <c r="L21" s="2">
        <v>18.22</v>
      </c>
      <c r="M21" s="2">
        <v>22.88</v>
      </c>
    </row>
    <row r="22" spans="1:13" x14ac:dyDescent="0.35">
      <c r="A22" s="1" t="s">
        <v>3</v>
      </c>
      <c r="B22" s="1">
        <v>13</v>
      </c>
      <c r="C22" s="1">
        <v>1</v>
      </c>
      <c r="D22" s="1">
        <v>76</v>
      </c>
      <c r="E22" s="2">
        <v>18.86</v>
      </c>
      <c r="F22" s="2">
        <v>23.52</v>
      </c>
      <c r="G22" s="1" t="s">
        <v>21</v>
      </c>
      <c r="H22" s="1" t="s">
        <v>4</v>
      </c>
      <c r="I22" s="1">
        <v>8</v>
      </c>
      <c r="J22" s="1">
        <v>1</v>
      </c>
      <c r="K22" s="1">
        <v>50</v>
      </c>
      <c r="L22" s="2">
        <v>10.6</v>
      </c>
      <c r="M22" s="2">
        <v>23.52</v>
      </c>
    </row>
    <row r="23" spans="1:13" x14ac:dyDescent="0.35">
      <c r="A23" s="1" t="s">
        <v>4</v>
      </c>
      <c r="B23" s="1">
        <v>8</v>
      </c>
      <c r="C23" s="1">
        <v>1</v>
      </c>
      <c r="D23" s="1">
        <v>145</v>
      </c>
      <c r="E23" s="2">
        <v>11.55</v>
      </c>
      <c r="F23" s="2">
        <v>24.47</v>
      </c>
      <c r="G23" s="1" t="s">
        <v>21</v>
      </c>
      <c r="H23" s="1" t="s">
        <v>3</v>
      </c>
      <c r="I23" s="1">
        <v>14</v>
      </c>
      <c r="J23" s="1">
        <v>1</v>
      </c>
      <c r="K23" s="1">
        <v>16</v>
      </c>
      <c r="L23" s="2">
        <v>19.86</v>
      </c>
      <c r="M23" s="2">
        <v>24.47</v>
      </c>
    </row>
    <row r="24" spans="1:13" x14ac:dyDescent="0.35">
      <c r="A24" s="1" t="s">
        <v>3</v>
      </c>
      <c r="B24" s="1">
        <v>14</v>
      </c>
      <c r="C24" s="1">
        <v>1</v>
      </c>
      <c r="D24" s="1">
        <v>139</v>
      </c>
      <c r="E24" s="2">
        <v>21.09</v>
      </c>
      <c r="F24" s="2">
        <v>25.7</v>
      </c>
      <c r="G24" s="1" t="s">
        <v>21</v>
      </c>
      <c r="H24" s="1" t="s">
        <v>4</v>
      </c>
      <c r="I24" s="1">
        <v>9</v>
      </c>
      <c r="J24" s="1">
        <v>1</v>
      </c>
      <c r="K24" s="1">
        <v>101</v>
      </c>
      <c r="L24" s="2">
        <v>12.71</v>
      </c>
      <c r="M24" s="2">
        <v>25.7</v>
      </c>
    </row>
    <row r="25" spans="1:13" x14ac:dyDescent="0.35">
      <c r="A25" s="1" t="s">
        <v>4</v>
      </c>
      <c r="B25" s="1">
        <v>9</v>
      </c>
      <c r="C25" s="1">
        <v>1</v>
      </c>
      <c r="D25" s="1">
        <v>126</v>
      </c>
      <c r="E25" s="2">
        <v>12.96</v>
      </c>
      <c r="F25" s="2">
        <v>25.95</v>
      </c>
      <c r="G25" s="1" t="s">
        <v>21</v>
      </c>
      <c r="H25" s="1" t="s">
        <v>3</v>
      </c>
      <c r="I25" s="1">
        <v>15</v>
      </c>
      <c r="J25" s="1">
        <v>1</v>
      </c>
      <c r="K25" s="1">
        <v>15</v>
      </c>
      <c r="L25" s="2">
        <v>21.45</v>
      </c>
      <c r="M25" s="2">
        <v>25.95</v>
      </c>
    </row>
    <row r="26" spans="1:13" x14ac:dyDescent="0.35">
      <c r="A26" s="1" t="s">
        <v>3</v>
      </c>
      <c r="B26" s="1">
        <v>15</v>
      </c>
      <c r="C26" s="1">
        <v>2</v>
      </c>
      <c r="D26" s="1">
        <v>0</v>
      </c>
      <c r="E26" s="2">
        <v>22.8</v>
      </c>
      <c r="F26" s="2">
        <v>27.3</v>
      </c>
      <c r="G26" s="1" t="s">
        <v>22</v>
      </c>
      <c r="H26" s="1" t="s">
        <v>3</v>
      </c>
      <c r="I26" s="1">
        <v>16</v>
      </c>
      <c r="J26" s="1">
        <v>2</v>
      </c>
      <c r="K26" s="1">
        <v>0</v>
      </c>
      <c r="L26" s="2">
        <v>22.9</v>
      </c>
      <c r="M26" s="2">
        <v>27.36</v>
      </c>
    </row>
    <row r="27" spans="1:13" x14ac:dyDescent="0.35">
      <c r="A27" s="1" t="s">
        <v>3</v>
      </c>
      <c r="B27" s="1">
        <v>16</v>
      </c>
      <c r="C27" s="1">
        <v>1</v>
      </c>
      <c r="D27" s="1">
        <v>114</v>
      </c>
      <c r="E27" s="2">
        <v>24.04</v>
      </c>
      <c r="F27" s="2">
        <v>28.5</v>
      </c>
      <c r="G27" s="1" t="s">
        <v>21</v>
      </c>
      <c r="H27" s="1" t="s">
        <v>4</v>
      </c>
      <c r="I27" s="1">
        <v>11</v>
      </c>
      <c r="J27" s="1">
        <v>1</v>
      </c>
      <c r="K27" s="1">
        <v>31</v>
      </c>
      <c r="L27" s="2">
        <v>15.21</v>
      </c>
      <c r="M27" s="2">
        <v>28.5</v>
      </c>
    </row>
    <row r="28" spans="1:13" x14ac:dyDescent="0.35">
      <c r="A28" s="1" t="s">
        <v>4</v>
      </c>
      <c r="B28" s="1">
        <v>11</v>
      </c>
      <c r="C28" s="1">
        <v>1</v>
      </c>
      <c r="D28" s="1">
        <v>133</v>
      </c>
      <c r="E28" s="2">
        <v>16.23</v>
      </c>
      <c r="F28" s="2">
        <v>29.52</v>
      </c>
      <c r="G28" s="1" t="s">
        <v>21</v>
      </c>
      <c r="H28" s="1" t="s">
        <v>3</v>
      </c>
      <c r="I28" s="1">
        <v>17</v>
      </c>
      <c r="J28" s="1">
        <v>1</v>
      </c>
      <c r="K28" s="1">
        <v>9</v>
      </c>
      <c r="L28" s="2">
        <v>24.59</v>
      </c>
      <c r="M28" s="2">
        <v>29.52</v>
      </c>
    </row>
    <row r="29" spans="1:13" x14ac:dyDescent="0.35">
      <c r="A29" s="1" t="s">
        <v>3</v>
      </c>
      <c r="B29" s="1">
        <v>17</v>
      </c>
      <c r="C29" s="1">
        <v>2</v>
      </c>
      <c r="D29" s="1">
        <v>0</v>
      </c>
      <c r="E29" s="2">
        <v>26</v>
      </c>
      <c r="F29" s="2">
        <v>30.93</v>
      </c>
      <c r="G29" s="1" t="s">
        <v>22</v>
      </c>
      <c r="H29" s="1" t="s">
        <v>3</v>
      </c>
      <c r="I29" s="1">
        <v>18</v>
      </c>
      <c r="J29" s="1">
        <v>1</v>
      </c>
      <c r="K29" s="1">
        <v>0</v>
      </c>
      <c r="L29" s="2">
        <v>26.1</v>
      </c>
      <c r="M29" s="2">
        <v>31.01</v>
      </c>
    </row>
    <row r="30" spans="1:13" x14ac:dyDescent="0.35">
      <c r="A30" s="1" t="s">
        <v>3</v>
      </c>
      <c r="B30" s="1">
        <v>18</v>
      </c>
      <c r="C30" s="1">
        <v>1</v>
      </c>
      <c r="D30" s="1">
        <v>92</v>
      </c>
      <c r="E30" s="2">
        <v>27.02</v>
      </c>
      <c r="F30" s="2">
        <v>31.93</v>
      </c>
      <c r="G30" s="1" t="s">
        <v>21</v>
      </c>
      <c r="H30" s="1" t="s">
        <v>4</v>
      </c>
      <c r="I30" s="1">
        <v>13</v>
      </c>
      <c r="J30" s="1">
        <v>1</v>
      </c>
      <c r="K30" s="1">
        <v>38</v>
      </c>
      <c r="L30" s="2">
        <v>18.48</v>
      </c>
      <c r="M30" s="2">
        <v>31.93</v>
      </c>
    </row>
    <row r="31" spans="1:13" x14ac:dyDescent="0.35">
      <c r="A31" s="1" t="s">
        <v>4</v>
      </c>
      <c r="B31" s="1">
        <v>13</v>
      </c>
      <c r="C31" s="1">
        <v>1</v>
      </c>
      <c r="D31" s="1">
        <v>126</v>
      </c>
      <c r="E31" s="2">
        <v>19.36</v>
      </c>
      <c r="F31" s="2">
        <v>32.81</v>
      </c>
      <c r="G31" s="1" t="s">
        <v>21</v>
      </c>
      <c r="H31" s="1" t="s">
        <v>3</v>
      </c>
      <c r="I31" s="1">
        <v>19</v>
      </c>
      <c r="J31" s="1">
        <v>1</v>
      </c>
      <c r="K31" s="1">
        <v>29</v>
      </c>
      <c r="L31" s="2">
        <v>27.99</v>
      </c>
      <c r="M31" s="2">
        <v>32.81</v>
      </c>
    </row>
    <row r="32" spans="1:13" x14ac:dyDescent="0.35">
      <c r="A32" s="1" t="s">
        <v>3</v>
      </c>
      <c r="B32" s="1">
        <v>19</v>
      </c>
      <c r="C32" s="1">
        <v>1</v>
      </c>
      <c r="D32" s="1">
        <v>82</v>
      </c>
      <c r="E32" s="2">
        <v>28.52</v>
      </c>
      <c r="F32" s="2">
        <v>33.340000000000003</v>
      </c>
      <c r="G32" s="1" t="s">
        <v>21</v>
      </c>
      <c r="H32" s="1" t="s">
        <v>4</v>
      </c>
      <c r="I32" s="1">
        <v>14</v>
      </c>
      <c r="J32" s="1">
        <v>1</v>
      </c>
      <c r="K32" s="1">
        <v>30</v>
      </c>
      <c r="L32" s="2">
        <v>20</v>
      </c>
      <c r="M32" s="2">
        <v>33.340000000000003</v>
      </c>
    </row>
    <row r="33" spans="1:13" x14ac:dyDescent="0.35">
      <c r="A33" s="1" t="s">
        <v>4</v>
      </c>
      <c r="B33" s="1">
        <v>14</v>
      </c>
      <c r="C33" s="1">
        <v>1</v>
      </c>
      <c r="D33" s="1">
        <v>135</v>
      </c>
      <c r="E33" s="2">
        <v>21.05</v>
      </c>
      <c r="F33" s="2">
        <v>34.39</v>
      </c>
      <c r="G33" s="1" t="s">
        <v>21</v>
      </c>
      <c r="H33" s="1" t="s">
        <v>3</v>
      </c>
      <c r="I33" s="1">
        <v>20</v>
      </c>
      <c r="J33" s="1">
        <v>1</v>
      </c>
      <c r="K33" s="1">
        <v>27</v>
      </c>
      <c r="L33" s="2">
        <v>29.57</v>
      </c>
      <c r="M33" s="2">
        <v>34.39</v>
      </c>
    </row>
    <row r="34" spans="1:13" x14ac:dyDescent="0.35">
      <c r="A34" s="1" t="s">
        <v>3</v>
      </c>
      <c r="B34" s="1">
        <v>20</v>
      </c>
      <c r="C34" s="1">
        <v>1</v>
      </c>
      <c r="D34" s="1">
        <v>138</v>
      </c>
      <c r="E34" s="2">
        <v>30.68</v>
      </c>
      <c r="F34" s="2">
        <v>35.5</v>
      </c>
      <c r="G34" s="1" t="s">
        <v>21</v>
      </c>
      <c r="H34" s="1" t="s">
        <v>4</v>
      </c>
      <c r="I34" s="1">
        <v>15</v>
      </c>
      <c r="J34" s="1">
        <v>1</v>
      </c>
      <c r="K34" s="1">
        <v>87</v>
      </c>
      <c r="L34" s="2">
        <v>22.17</v>
      </c>
      <c r="M34" s="2">
        <v>35.5</v>
      </c>
    </row>
    <row r="35" spans="1:13" x14ac:dyDescent="0.35">
      <c r="A35" s="1" t="s">
        <v>4</v>
      </c>
      <c r="B35" s="1">
        <v>15</v>
      </c>
      <c r="C35" s="1">
        <v>1</v>
      </c>
      <c r="D35" s="1">
        <v>121</v>
      </c>
      <c r="E35" s="2">
        <v>22.51</v>
      </c>
      <c r="F35" s="2">
        <v>35.840000000000003</v>
      </c>
      <c r="G35" s="1" t="s">
        <v>21</v>
      </c>
      <c r="H35" s="1" t="s">
        <v>3</v>
      </c>
      <c r="I35" s="1">
        <v>21</v>
      </c>
      <c r="J35" s="1">
        <v>1</v>
      </c>
      <c r="K35" s="1">
        <v>17</v>
      </c>
      <c r="L35" s="2">
        <v>31.07</v>
      </c>
      <c r="M35" s="2">
        <v>35.840000000000003</v>
      </c>
    </row>
    <row r="36" spans="1:13" x14ac:dyDescent="0.35">
      <c r="A36" s="1" t="s">
        <v>3</v>
      </c>
      <c r="B36" s="1">
        <v>21</v>
      </c>
      <c r="C36" s="1">
        <v>1</v>
      </c>
      <c r="D36" s="1">
        <v>135</v>
      </c>
      <c r="E36" s="2">
        <v>32.25</v>
      </c>
      <c r="F36" s="2">
        <v>37.020000000000003</v>
      </c>
      <c r="G36" s="1" t="s">
        <v>21</v>
      </c>
      <c r="H36" s="1" t="s">
        <v>4</v>
      </c>
      <c r="I36" s="1">
        <v>16</v>
      </c>
      <c r="J36" s="1">
        <v>1</v>
      </c>
      <c r="K36" s="1">
        <v>75</v>
      </c>
      <c r="L36" s="2">
        <v>23.65</v>
      </c>
      <c r="M36" s="2">
        <v>37.020000000000003</v>
      </c>
    </row>
    <row r="37" spans="1:13" x14ac:dyDescent="0.35">
      <c r="A37" s="1" t="s">
        <v>4</v>
      </c>
      <c r="B37" s="1">
        <v>16</v>
      </c>
      <c r="C37" s="1">
        <v>1</v>
      </c>
      <c r="D37" s="1">
        <v>115</v>
      </c>
      <c r="E37" s="2">
        <v>24.05</v>
      </c>
      <c r="F37" s="2">
        <v>37.42</v>
      </c>
      <c r="G37" s="1" t="s">
        <v>21</v>
      </c>
      <c r="H37" s="1" t="s">
        <v>3</v>
      </c>
      <c r="I37" s="1">
        <v>22</v>
      </c>
      <c r="J37" s="1">
        <v>1</v>
      </c>
      <c r="K37" s="1">
        <v>6</v>
      </c>
      <c r="L37" s="2">
        <v>32.56</v>
      </c>
      <c r="M37" s="2">
        <v>37.42</v>
      </c>
    </row>
    <row r="38" spans="1:13" x14ac:dyDescent="0.35">
      <c r="A38" s="1" t="s">
        <v>3</v>
      </c>
      <c r="B38" s="1">
        <v>22</v>
      </c>
      <c r="C38" s="1">
        <v>1</v>
      </c>
      <c r="D38" s="1">
        <v>73</v>
      </c>
      <c r="E38" s="2">
        <v>33.229999999999997</v>
      </c>
      <c r="F38" s="2">
        <v>38.090000000000003</v>
      </c>
      <c r="G38" s="1" t="s">
        <v>21</v>
      </c>
      <c r="H38" s="1" t="s">
        <v>4</v>
      </c>
      <c r="I38" s="1">
        <v>17</v>
      </c>
      <c r="J38" s="1">
        <v>1</v>
      </c>
      <c r="K38" s="1">
        <v>27</v>
      </c>
      <c r="L38" s="2">
        <v>24.67</v>
      </c>
      <c r="M38" s="2">
        <v>38.090000000000003</v>
      </c>
    </row>
    <row r="39" spans="1:13" x14ac:dyDescent="0.35">
      <c r="A39" s="1" t="s">
        <v>4</v>
      </c>
      <c r="B39" s="1">
        <v>17</v>
      </c>
      <c r="C39" s="1">
        <v>1</v>
      </c>
      <c r="D39" s="1">
        <v>124</v>
      </c>
      <c r="E39" s="2">
        <v>25.64</v>
      </c>
      <c r="F39" s="2">
        <v>39.06</v>
      </c>
      <c r="G39" s="1" t="s">
        <v>21</v>
      </c>
      <c r="H39" s="1" t="s">
        <v>3</v>
      </c>
      <c r="I39" s="1">
        <v>23</v>
      </c>
      <c r="J39" s="1">
        <v>1</v>
      </c>
      <c r="K39" s="1">
        <v>15</v>
      </c>
      <c r="L39" s="2">
        <v>34.25</v>
      </c>
      <c r="M39" s="2">
        <v>39.06</v>
      </c>
    </row>
    <row r="40" spans="1:13" x14ac:dyDescent="0.35">
      <c r="A40" s="1" t="s">
        <v>3</v>
      </c>
      <c r="B40" s="1">
        <v>23</v>
      </c>
      <c r="C40" s="1">
        <v>1</v>
      </c>
      <c r="D40" s="1">
        <v>122</v>
      </c>
      <c r="E40" s="2">
        <v>35.32</v>
      </c>
      <c r="F40" s="2">
        <v>40.130000000000003</v>
      </c>
      <c r="G40" s="1" t="s">
        <v>21</v>
      </c>
      <c r="H40" s="1" t="s">
        <v>4</v>
      </c>
      <c r="I40" s="1">
        <v>18</v>
      </c>
      <c r="J40" s="1">
        <v>1</v>
      </c>
      <c r="K40" s="1">
        <v>53</v>
      </c>
      <c r="L40" s="2">
        <v>26.53</v>
      </c>
      <c r="M40" s="2">
        <v>40.130000000000003</v>
      </c>
    </row>
    <row r="41" spans="1:13" x14ac:dyDescent="0.35">
      <c r="A41" s="1" t="s">
        <v>4</v>
      </c>
      <c r="B41" s="1">
        <v>18</v>
      </c>
      <c r="C41" s="1">
        <v>2</v>
      </c>
      <c r="D41" s="1">
        <v>10</v>
      </c>
      <c r="E41" s="2">
        <v>27.6</v>
      </c>
      <c r="F41" s="2">
        <v>41.2</v>
      </c>
      <c r="G41" s="1" t="s">
        <v>22</v>
      </c>
      <c r="H41" s="1" t="s">
        <v>4</v>
      </c>
      <c r="I41" s="1">
        <v>19</v>
      </c>
      <c r="J41" s="1">
        <v>1</v>
      </c>
      <c r="K41" s="1">
        <v>0</v>
      </c>
      <c r="L41" s="2">
        <v>27.6</v>
      </c>
      <c r="M41" s="2">
        <v>42.7</v>
      </c>
    </row>
    <row r="42" spans="1:13" x14ac:dyDescent="0.35">
      <c r="A42" s="1" t="s">
        <v>4</v>
      </c>
      <c r="B42" s="1">
        <v>19</v>
      </c>
      <c r="C42" s="1">
        <v>2</v>
      </c>
      <c r="D42" s="1">
        <v>10</v>
      </c>
      <c r="E42" s="2">
        <v>29.2</v>
      </c>
      <c r="F42" s="2">
        <v>42.8</v>
      </c>
      <c r="G42" s="1" t="s">
        <v>22</v>
      </c>
      <c r="H42" s="1" t="s">
        <v>4</v>
      </c>
      <c r="I42" s="1">
        <v>20</v>
      </c>
      <c r="J42" s="1">
        <v>1</v>
      </c>
      <c r="K42" s="1">
        <v>0</v>
      </c>
      <c r="L42" s="2">
        <v>29.2</v>
      </c>
      <c r="M42" s="2">
        <v>44.3</v>
      </c>
    </row>
    <row r="43" spans="1:13" x14ac:dyDescent="0.35">
      <c r="A43" s="1" t="s">
        <v>4</v>
      </c>
      <c r="B43" s="1">
        <v>20</v>
      </c>
      <c r="C43" s="1">
        <v>2</v>
      </c>
      <c r="D43" s="1">
        <v>10</v>
      </c>
      <c r="E43" s="2">
        <v>30.8</v>
      </c>
      <c r="F43" s="2">
        <v>44.4</v>
      </c>
      <c r="G43" s="1" t="s">
        <v>22</v>
      </c>
      <c r="H43" s="1" t="s">
        <v>4</v>
      </c>
      <c r="I43" s="1">
        <v>21</v>
      </c>
      <c r="J43" s="1">
        <v>1</v>
      </c>
      <c r="K43" s="1">
        <v>0</v>
      </c>
      <c r="L43" s="2">
        <v>30.8</v>
      </c>
      <c r="M43" s="2">
        <v>45.9</v>
      </c>
    </row>
    <row r="44" spans="1:13" x14ac:dyDescent="0.35">
      <c r="A44" s="1" t="s">
        <v>4</v>
      </c>
      <c r="B44" s="1">
        <v>21</v>
      </c>
      <c r="C44" s="1">
        <v>2</v>
      </c>
      <c r="D44" s="1">
        <v>10</v>
      </c>
      <c r="E44" s="2">
        <v>32.4</v>
      </c>
      <c r="F44" s="2">
        <v>46</v>
      </c>
      <c r="G44" s="1" t="s">
        <v>22</v>
      </c>
      <c r="H44" s="1" t="s">
        <v>4</v>
      </c>
      <c r="I44" s="1">
        <v>22</v>
      </c>
      <c r="J44" s="1">
        <v>1</v>
      </c>
      <c r="K44" s="1">
        <v>0</v>
      </c>
      <c r="L44" s="2">
        <v>32.4</v>
      </c>
      <c r="M44" s="2">
        <v>47.5</v>
      </c>
    </row>
    <row r="45" spans="1:13" x14ac:dyDescent="0.35">
      <c r="A45" s="1" t="s">
        <v>4</v>
      </c>
      <c r="B45" s="1">
        <v>22</v>
      </c>
      <c r="C45" s="1">
        <v>2</v>
      </c>
      <c r="D45" s="1">
        <v>10</v>
      </c>
      <c r="E45" s="2">
        <v>34</v>
      </c>
      <c r="F45" s="2">
        <v>47.6</v>
      </c>
      <c r="G45" s="1" t="s">
        <v>22</v>
      </c>
      <c r="H45" s="1" t="s">
        <v>4</v>
      </c>
      <c r="I45" s="1">
        <v>23</v>
      </c>
      <c r="J45" s="1">
        <v>1</v>
      </c>
      <c r="K45" s="1">
        <v>0</v>
      </c>
      <c r="L45" s="2">
        <v>34</v>
      </c>
      <c r="M45" s="2">
        <v>49.1</v>
      </c>
    </row>
    <row r="46" spans="1:13" x14ac:dyDescent="0.35">
      <c r="A46" s="1" t="s">
        <v>4</v>
      </c>
      <c r="B46" s="1">
        <v>23</v>
      </c>
      <c r="C46" s="1">
        <v>1</v>
      </c>
      <c r="D46" s="1">
        <v>59</v>
      </c>
      <c r="E46" s="2">
        <v>34.590000000000003</v>
      </c>
      <c r="F46" s="2">
        <v>48.19</v>
      </c>
      <c r="G46" s="1" t="s">
        <v>21</v>
      </c>
      <c r="H46" s="1" t="s">
        <v>6</v>
      </c>
      <c r="I46" s="1">
        <v>2</v>
      </c>
      <c r="J46" s="1">
        <v>1</v>
      </c>
      <c r="K46" s="1">
        <v>100</v>
      </c>
      <c r="L46" s="2">
        <v>6.01</v>
      </c>
      <c r="M46" s="2">
        <v>48.19</v>
      </c>
    </row>
    <row r="47" spans="1:13" x14ac:dyDescent="0.35">
      <c r="A47" s="1" t="s">
        <v>6</v>
      </c>
      <c r="B47" s="1">
        <v>2</v>
      </c>
      <c r="C47" s="1">
        <v>2</v>
      </c>
      <c r="D47" s="1">
        <v>9</v>
      </c>
      <c r="E47" s="2">
        <v>6.63</v>
      </c>
      <c r="F47" s="2">
        <v>48.81</v>
      </c>
      <c r="G47" s="1" t="s">
        <v>22</v>
      </c>
      <c r="H47" s="1" t="s">
        <v>6</v>
      </c>
      <c r="I47" s="1">
        <v>3</v>
      </c>
      <c r="J47" s="1">
        <v>1</v>
      </c>
      <c r="K47" s="1">
        <v>0</v>
      </c>
      <c r="L47" s="2">
        <v>6.64</v>
      </c>
      <c r="M47" s="2">
        <v>48.82</v>
      </c>
    </row>
    <row r="48" spans="1:13" x14ac:dyDescent="0.35">
      <c r="A48" s="1" t="s">
        <v>6</v>
      </c>
      <c r="B48" s="1">
        <v>3</v>
      </c>
      <c r="C48" s="1">
        <v>2</v>
      </c>
      <c r="D48" s="1">
        <v>10</v>
      </c>
      <c r="E48" s="2">
        <v>8.24</v>
      </c>
      <c r="F48" s="2">
        <v>50.42</v>
      </c>
      <c r="G48" s="1" t="s">
        <v>22</v>
      </c>
      <c r="H48" s="1" t="s">
        <v>6</v>
      </c>
      <c r="I48" s="1">
        <v>4</v>
      </c>
      <c r="J48" s="1">
        <v>1</v>
      </c>
      <c r="K48" s="1">
        <v>0</v>
      </c>
      <c r="L48" s="2">
        <v>8.24</v>
      </c>
      <c r="M48" s="2">
        <v>50.42</v>
      </c>
    </row>
    <row r="49" spans="1:13" x14ac:dyDescent="0.35">
      <c r="A49" s="1" t="s">
        <v>6</v>
      </c>
      <c r="B49" s="1">
        <v>4</v>
      </c>
      <c r="C49" s="1">
        <v>2</v>
      </c>
      <c r="D49" s="1">
        <v>9</v>
      </c>
      <c r="E49" s="2">
        <v>9.8599999999999905</v>
      </c>
      <c r="F49" s="2">
        <v>52.04</v>
      </c>
      <c r="G49" s="1" t="s">
        <v>22</v>
      </c>
      <c r="H49" s="1" t="s">
        <v>6</v>
      </c>
      <c r="I49" s="1">
        <v>5</v>
      </c>
      <c r="J49" s="1">
        <v>1</v>
      </c>
      <c r="K49" s="1">
        <v>0</v>
      </c>
      <c r="L49" s="2">
        <v>9.8699999999999903</v>
      </c>
      <c r="M49" s="2">
        <v>52.05</v>
      </c>
    </row>
    <row r="50" spans="1:13" x14ac:dyDescent="0.35">
      <c r="A50" s="1" t="s">
        <v>6</v>
      </c>
      <c r="B50" s="1">
        <v>5</v>
      </c>
      <c r="C50" s="1">
        <v>2</v>
      </c>
      <c r="D50" s="1">
        <v>10</v>
      </c>
      <c r="E50" s="2">
        <v>11.47</v>
      </c>
      <c r="F50" s="2">
        <v>53.65</v>
      </c>
      <c r="G50" s="1" t="s">
        <v>22</v>
      </c>
      <c r="H50" s="1" t="s">
        <v>6</v>
      </c>
      <c r="I50" s="1">
        <v>6</v>
      </c>
      <c r="J50" s="1">
        <v>1</v>
      </c>
      <c r="K50" s="1">
        <v>0</v>
      </c>
      <c r="L50" s="2">
        <v>11.47</v>
      </c>
      <c r="M50" s="2">
        <v>53.65</v>
      </c>
    </row>
    <row r="51" spans="1:13" x14ac:dyDescent="0.35">
      <c r="A51" s="1" t="s">
        <v>6</v>
      </c>
      <c r="B51" s="1">
        <v>6</v>
      </c>
      <c r="C51" s="1">
        <v>2</v>
      </c>
      <c r="D51" s="1">
        <v>10</v>
      </c>
      <c r="E51" s="2">
        <v>13.11</v>
      </c>
      <c r="F51" s="2">
        <v>55.29</v>
      </c>
      <c r="G51" s="1" t="s">
        <v>22</v>
      </c>
      <c r="H51" s="1" t="s">
        <v>6</v>
      </c>
      <c r="I51" s="1">
        <v>7</v>
      </c>
      <c r="J51" s="1">
        <v>1</v>
      </c>
      <c r="K51" s="1">
        <v>0</v>
      </c>
      <c r="L51" s="2">
        <v>13.11</v>
      </c>
      <c r="M51" s="2">
        <v>55.29</v>
      </c>
    </row>
    <row r="52" spans="1:13" x14ac:dyDescent="0.35">
      <c r="A52" s="1" t="s">
        <v>6</v>
      </c>
      <c r="B52" s="1">
        <v>7</v>
      </c>
      <c r="C52" s="1">
        <v>2</v>
      </c>
      <c r="D52" s="1">
        <v>10</v>
      </c>
      <c r="E52" s="2">
        <v>14.65</v>
      </c>
      <c r="F52" s="2">
        <v>56.82</v>
      </c>
      <c r="G52" s="1" t="s">
        <v>22</v>
      </c>
      <c r="H52" s="1" t="s">
        <v>6</v>
      </c>
      <c r="I52" s="1">
        <v>8</v>
      </c>
      <c r="J52" s="1">
        <v>1</v>
      </c>
      <c r="K52" s="1">
        <v>0</v>
      </c>
      <c r="L52" s="2">
        <v>14.74</v>
      </c>
      <c r="M52" s="2">
        <v>56.92</v>
      </c>
    </row>
    <row r="53" spans="1:13" x14ac:dyDescent="0.35">
      <c r="A53" s="1" t="s">
        <v>6</v>
      </c>
      <c r="B53" s="1">
        <v>8</v>
      </c>
      <c r="C53" s="1">
        <v>2</v>
      </c>
      <c r="D53" s="1">
        <v>10</v>
      </c>
      <c r="E53" s="2">
        <v>16.34</v>
      </c>
      <c r="F53" s="2">
        <v>58.42</v>
      </c>
      <c r="G53" s="1" t="s">
        <v>22</v>
      </c>
      <c r="H53" s="1" t="s">
        <v>6</v>
      </c>
      <c r="I53" s="1">
        <v>9</v>
      </c>
      <c r="J53" s="1">
        <v>1</v>
      </c>
      <c r="K53" s="1">
        <v>0</v>
      </c>
      <c r="L53" s="2">
        <v>16.34</v>
      </c>
      <c r="M53" s="2">
        <v>58.67</v>
      </c>
    </row>
    <row r="54" spans="1:13" x14ac:dyDescent="0.35">
      <c r="A54" s="1" t="s">
        <v>6</v>
      </c>
      <c r="B54" s="1">
        <v>9</v>
      </c>
      <c r="C54" s="1">
        <v>1</v>
      </c>
      <c r="D54" s="1">
        <v>120</v>
      </c>
      <c r="E54" s="2">
        <v>17.54</v>
      </c>
      <c r="F54" s="2">
        <v>59.87</v>
      </c>
      <c r="G54" s="1" t="s">
        <v>21</v>
      </c>
      <c r="H54" s="1" t="s">
        <v>5</v>
      </c>
      <c r="I54" s="1">
        <v>9</v>
      </c>
      <c r="J54" s="1">
        <v>1</v>
      </c>
      <c r="K54" s="1">
        <v>70</v>
      </c>
      <c r="L54" s="2">
        <v>16.649999999999999</v>
      </c>
      <c r="M54" s="2">
        <v>59.87</v>
      </c>
    </row>
    <row r="55" spans="1:13" x14ac:dyDescent="0.35">
      <c r="A55" s="1" t="s">
        <v>5</v>
      </c>
      <c r="B55" s="1">
        <v>9</v>
      </c>
      <c r="C55" s="1">
        <v>1</v>
      </c>
      <c r="D55" s="1">
        <v>138</v>
      </c>
      <c r="E55" s="2">
        <v>17.329999999999998</v>
      </c>
      <c r="F55" s="2">
        <v>60.55</v>
      </c>
      <c r="G55" s="1" t="s">
        <v>21</v>
      </c>
      <c r="H55" s="1" t="s">
        <v>6</v>
      </c>
      <c r="I55" s="1">
        <v>10</v>
      </c>
      <c r="J55" s="1">
        <v>1</v>
      </c>
      <c r="K55" s="1">
        <v>27</v>
      </c>
      <c r="L55" s="2">
        <v>18.21</v>
      </c>
      <c r="M55" s="2">
        <v>60.55</v>
      </c>
    </row>
    <row r="56" spans="1:13" x14ac:dyDescent="0.35">
      <c r="A56" s="1" t="s">
        <v>6</v>
      </c>
      <c r="B56" s="1">
        <v>10</v>
      </c>
      <c r="C56" s="1">
        <v>1</v>
      </c>
      <c r="D56" s="1">
        <v>57</v>
      </c>
      <c r="E56" s="2">
        <v>18.510000000000002</v>
      </c>
      <c r="F56" s="2">
        <v>60.85</v>
      </c>
      <c r="G56" s="1" t="s">
        <v>21</v>
      </c>
      <c r="H56" s="1" t="s">
        <v>0</v>
      </c>
      <c r="I56" s="1">
        <v>16</v>
      </c>
      <c r="J56" s="1">
        <v>1</v>
      </c>
      <c r="K56" s="1">
        <v>47</v>
      </c>
      <c r="L56" s="2">
        <v>19.45</v>
      </c>
      <c r="M56" s="2">
        <v>60.85</v>
      </c>
    </row>
    <row r="57" spans="1:13" x14ac:dyDescent="0.35">
      <c r="A57" s="1" t="s">
        <v>0</v>
      </c>
      <c r="B57" s="1">
        <v>16</v>
      </c>
      <c r="C57" s="1">
        <v>1</v>
      </c>
      <c r="D57" s="1">
        <v>110</v>
      </c>
      <c r="E57" s="2">
        <v>20.079999999999998</v>
      </c>
      <c r="F57" s="2">
        <v>61.48</v>
      </c>
      <c r="G57" s="1" t="s">
        <v>21</v>
      </c>
      <c r="H57" s="1" t="s">
        <v>5</v>
      </c>
      <c r="I57" s="1">
        <v>10</v>
      </c>
      <c r="J57" s="1">
        <v>1</v>
      </c>
      <c r="K57" s="1">
        <v>74</v>
      </c>
      <c r="L57" s="2">
        <v>18.32</v>
      </c>
      <c r="M57" s="2">
        <v>61.48</v>
      </c>
    </row>
    <row r="58" spans="1:13" x14ac:dyDescent="0.35">
      <c r="A58" s="1" t="s">
        <v>5</v>
      </c>
      <c r="B58" s="1">
        <v>10</v>
      </c>
      <c r="C58" s="1">
        <v>1</v>
      </c>
      <c r="D58" s="1">
        <v>131</v>
      </c>
      <c r="E58" s="2">
        <v>18.89</v>
      </c>
      <c r="F58" s="2">
        <v>62.05</v>
      </c>
      <c r="G58" s="1" t="s">
        <v>21</v>
      </c>
      <c r="H58" s="1" t="s">
        <v>0</v>
      </c>
      <c r="I58" s="1">
        <v>17</v>
      </c>
      <c r="J58" s="1">
        <v>1</v>
      </c>
      <c r="K58" s="1">
        <v>9</v>
      </c>
      <c r="L58" s="2">
        <v>20.67</v>
      </c>
      <c r="M58" s="2">
        <v>62.05</v>
      </c>
    </row>
    <row r="59" spans="1:13" x14ac:dyDescent="0.35">
      <c r="A59" s="1" t="s">
        <v>0</v>
      </c>
      <c r="B59" s="1">
        <v>17</v>
      </c>
      <c r="C59" s="1">
        <v>1</v>
      </c>
      <c r="D59" s="1">
        <v>116</v>
      </c>
      <c r="E59" s="2">
        <v>21.74</v>
      </c>
      <c r="F59" s="2">
        <v>63.12</v>
      </c>
      <c r="G59" s="1" t="s">
        <v>21</v>
      </c>
      <c r="H59" s="1" t="s">
        <v>5</v>
      </c>
      <c r="I59" s="1">
        <v>11</v>
      </c>
      <c r="J59" s="1">
        <v>1</v>
      </c>
      <c r="K59" s="1">
        <v>75</v>
      </c>
      <c r="L59" s="2">
        <v>19.96</v>
      </c>
      <c r="M59" s="2">
        <v>63.12</v>
      </c>
    </row>
    <row r="60" spans="1:13" x14ac:dyDescent="0.35">
      <c r="A60" s="1" t="s">
        <v>5</v>
      </c>
      <c r="B60" s="1">
        <v>11</v>
      </c>
      <c r="C60" s="1">
        <v>1</v>
      </c>
      <c r="D60" s="1">
        <v>140</v>
      </c>
      <c r="E60" s="2">
        <v>20.61</v>
      </c>
      <c r="F60" s="2">
        <v>63.77</v>
      </c>
      <c r="G60" s="1" t="s">
        <v>21</v>
      </c>
      <c r="H60" s="1" t="s">
        <v>0</v>
      </c>
      <c r="I60" s="1">
        <v>18</v>
      </c>
      <c r="J60" s="1">
        <v>1</v>
      </c>
      <c r="K60" s="1">
        <v>38</v>
      </c>
      <c r="L60" s="2">
        <v>22.46</v>
      </c>
      <c r="M60" s="2">
        <v>63.77</v>
      </c>
    </row>
    <row r="61" spans="1:13" x14ac:dyDescent="0.35">
      <c r="A61" s="1" t="s">
        <v>0</v>
      </c>
      <c r="B61" s="1">
        <v>18</v>
      </c>
      <c r="C61" s="1">
        <v>1</v>
      </c>
      <c r="D61" s="1">
        <v>124</v>
      </c>
      <c r="E61" s="2">
        <v>23.32</v>
      </c>
      <c r="F61" s="2">
        <v>64.63</v>
      </c>
      <c r="G61" s="1" t="s">
        <v>21</v>
      </c>
      <c r="H61" s="1" t="s">
        <v>5</v>
      </c>
      <c r="I61" s="1">
        <v>12</v>
      </c>
      <c r="J61" s="1">
        <v>1</v>
      </c>
      <c r="K61" s="1">
        <v>67</v>
      </c>
      <c r="L61" s="2">
        <v>21.51</v>
      </c>
      <c r="M61" s="2">
        <v>64.63</v>
      </c>
    </row>
    <row r="62" spans="1:13" x14ac:dyDescent="0.35">
      <c r="A62" s="1" t="s">
        <v>5</v>
      </c>
      <c r="B62" s="1">
        <v>12</v>
      </c>
      <c r="C62" s="1">
        <v>1</v>
      </c>
      <c r="D62" s="1">
        <v>127</v>
      </c>
      <c r="E62" s="2">
        <v>22.11</v>
      </c>
      <c r="F62" s="2">
        <v>65.23</v>
      </c>
      <c r="G62" s="1" t="s">
        <v>21</v>
      </c>
      <c r="H62" s="1" t="s">
        <v>0</v>
      </c>
      <c r="I62" s="1">
        <v>19</v>
      </c>
      <c r="J62" s="1">
        <v>1</v>
      </c>
      <c r="K62" s="1">
        <v>19</v>
      </c>
      <c r="L62" s="2">
        <v>23.87</v>
      </c>
      <c r="M62" s="2">
        <v>65.23</v>
      </c>
    </row>
    <row r="63" spans="1:13" x14ac:dyDescent="0.35">
      <c r="A63" s="1" t="s">
        <v>0</v>
      </c>
      <c r="B63" s="1">
        <v>19</v>
      </c>
      <c r="C63" s="1">
        <v>1</v>
      </c>
      <c r="D63" s="1">
        <v>129</v>
      </c>
      <c r="E63" s="2">
        <v>24.97</v>
      </c>
      <c r="F63" s="2">
        <v>66.33</v>
      </c>
      <c r="G63" s="1" t="s">
        <v>21</v>
      </c>
      <c r="H63" s="1" t="s">
        <v>5</v>
      </c>
      <c r="I63" s="1">
        <v>13</v>
      </c>
      <c r="J63" s="1">
        <v>1</v>
      </c>
      <c r="K63" s="1">
        <v>24</v>
      </c>
      <c r="L63" s="2">
        <v>22.71</v>
      </c>
      <c r="M63" s="2">
        <v>66.33</v>
      </c>
    </row>
    <row r="64" spans="1:13" x14ac:dyDescent="0.35">
      <c r="A64" s="1" t="s">
        <v>5</v>
      </c>
      <c r="B64" s="1">
        <v>13</v>
      </c>
      <c r="C64" s="1">
        <v>1</v>
      </c>
      <c r="D64" s="1">
        <v>76</v>
      </c>
      <c r="E64" s="2">
        <v>23.23</v>
      </c>
      <c r="F64" s="2">
        <v>66.849999999999895</v>
      </c>
      <c r="G64" s="1" t="s">
        <v>21</v>
      </c>
      <c r="H64" s="1" t="s">
        <v>0</v>
      </c>
      <c r="I64" s="1">
        <v>20</v>
      </c>
      <c r="J64" s="1">
        <v>1</v>
      </c>
      <c r="K64" s="1">
        <v>17</v>
      </c>
      <c r="L64" s="2">
        <v>25.45</v>
      </c>
      <c r="M64" s="2">
        <v>66.849999999999895</v>
      </c>
    </row>
    <row r="65" spans="1:13" x14ac:dyDescent="0.35">
      <c r="A65" s="1" t="s">
        <v>0</v>
      </c>
      <c r="B65" s="1">
        <v>20</v>
      </c>
      <c r="C65" s="1">
        <v>1</v>
      </c>
      <c r="D65" s="1">
        <v>116</v>
      </c>
      <c r="E65" s="2">
        <v>26.44</v>
      </c>
      <c r="F65" s="2">
        <v>67.84</v>
      </c>
      <c r="G65" s="1" t="s">
        <v>21</v>
      </c>
      <c r="H65" s="1" t="s">
        <v>6</v>
      </c>
      <c r="I65" s="1">
        <v>14</v>
      </c>
      <c r="J65" s="1">
        <v>1</v>
      </c>
      <c r="K65" s="1">
        <v>15</v>
      </c>
      <c r="L65" s="2">
        <v>24.01</v>
      </c>
      <c r="M65" s="2">
        <v>67.84</v>
      </c>
    </row>
    <row r="66" spans="1:13" x14ac:dyDescent="0.35">
      <c r="A66" s="1" t="s">
        <v>6</v>
      </c>
      <c r="B66" s="1">
        <v>14</v>
      </c>
      <c r="C66" s="1">
        <v>1</v>
      </c>
      <c r="D66" s="1">
        <v>125</v>
      </c>
      <c r="E66" s="2">
        <v>25.11</v>
      </c>
      <c r="F66" s="2">
        <v>68.94</v>
      </c>
      <c r="G66" s="1" t="s">
        <v>21</v>
      </c>
      <c r="H66" s="1" t="s">
        <v>0</v>
      </c>
      <c r="I66" s="1">
        <v>21</v>
      </c>
      <c r="J66" s="1">
        <v>1</v>
      </c>
      <c r="K66" s="1">
        <v>66</v>
      </c>
      <c r="L66" s="2">
        <v>27.54</v>
      </c>
      <c r="M66" s="2">
        <v>68.94</v>
      </c>
    </row>
    <row r="67" spans="1:13" x14ac:dyDescent="0.35">
      <c r="A67" s="1" t="s">
        <v>0</v>
      </c>
      <c r="B67" s="1">
        <v>21</v>
      </c>
      <c r="C67" s="1">
        <v>1</v>
      </c>
      <c r="D67" s="1">
        <v>147</v>
      </c>
      <c r="E67" s="2">
        <v>28.35</v>
      </c>
      <c r="F67" s="2">
        <v>69.75</v>
      </c>
      <c r="G67" s="1" t="s">
        <v>22</v>
      </c>
      <c r="H67" s="1" t="s">
        <v>0</v>
      </c>
      <c r="I67" s="1">
        <v>22</v>
      </c>
      <c r="J67" s="1">
        <v>1</v>
      </c>
      <c r="K67" s="1">
        <v>2</v>
      </c>
      <c r="L67" s="2">
        <v>28.34</v>
      </c>
      <c r="M67" s="2">
        <v>69.86</v>
      </c>
    </row>
    <row r="68" spans="1:13" x14ac:dyDescent="0.35">
      <c r="A68" s="1" t="s">
        <v>0</v>
      </c>
      <c r="B68" s="1">
        <v>22</v>
      </c>
      <c r="C68" s="1">
        <v>1</v>
      </c>
      <c r="D68" s="1">
        <v>141</v>
      </c>
      <c r="E68" s="2">
        <v>29.73</v>
      </c>
      <c r="F68" s="2">
        <v>71.25</v>
      </c>
      <c r="G68" s="1" t="s">
        <v>21</v>
      </c>
      <c r="H68" s="1" t="s">
        <v>5</v>
      </c>
      <c r="I68" s="1">
        <v>16</v>
      </c>
      <c r="J68" s="1">
        <v>1</v>
      </c>
      <c r="K68" s="1">
        <v>8</v>
      </c>
      <c r="L68" s="2">
        <v>26.69</v>
      </c>
      <c r="M68" s="2">
        <v>71.25</v>
      </c>
    </row>
    <row r="69" spans="1:13" x14ac:dyDescent="0.35">
      <c r="A69" s="1" t="s">
        <v>5</v>
      </c>
      <c r="B69" s="1">
        <v>16</v>
      </c>
      <c r="C69" s="1">
        <v>1</v>
      </c>
      <c r="D69" s="1">
        <v>66</v>
      </c>
      <c r="E69" s="2">
        <v>27.27</v>
      </c>
      <c r="F69" s="2">
        <v>71.83</v>
      </c>
      <c r="G69" s="1" t="s">
        <v>21</v>
      </c>
      <c r="H69" s="1" t="s">
        <v>0</v>
      </c>
      <c r="I69" s="1">
        <v>23</v>
      </c>
      <c r="J69" s="1">
        <v>1</v>
      </c>
      <c r="K69" s="1">
        <v>39</v>
      </c>
      <c r="L69" s="2">
        <v>30.31</v>
      </c>
      <c r="M69" s="2">
        <v>71.83</v>
      </c>
    </row>
    <row r="70" spans="1:13" x14ac:dyDescent="0.35">
      <c r="A70" s="1" t="s">
        <v>0</v>
      </c>
      <c r="B70" s="1">
        <v>23</v>
      </c>
      <c r="C70" s="1">
        <v>2</v>
      </c>
      <c r="D70" s="1">
        <v>10</v>
      </c>
      <c r="E70" s="2">
        <v>31.52</v>
      </c>
      <c r="F70" s="2">
        <v>73.03</v>
      </c>
      <c r="G70" s="1" t="s">
        <v>22</v>
      </c>
      <c r="H70" s="1" t="s">
        <v>0</v>
      </c>
      <c r="I70" s="1">
        <v>24</v>
      </c>
      <c r="J70" s="1">
        <v>1</v>
      </c>
      <c r="K70" s="1">
        <v>0</v>
      </c>
      <c r="L70" s="2">
        <v>31.52</v>
      </c>
      <c r="M70" s="2">
        <v>73.03</v>
      </c>
    </row>
    <row r="71" spans="1:13" x14ac:dyDescent="0.35">
      <c r="A71" s="1" t="s">
        <v>0</v>
      </c>
      <c r="B71" s="1">
        <v>24</v>
      </c>
      <c r="C71" s="1">
        <v>2</v>
      </c>
      <c r="D71" s="1">
        <v>10</v>
      </c>
      <c r="E71" s="2">
        <v>33.119999999999997</v>
      </c>
      <c r="F71" s="2">
        <v>74.64</v>
      </c>
      <c r="G71" s="1" t="s">
        <v>22</v>
      </c>
      <c r="H71" s="1" t="s">
        <v>0</v>
      </c>
      <c r="I71" s="1">
        <v>25</v>
      </c>
      <c r="J71" s="1">
        <v>1</v>
      </c>
      <c r="K71" s="1">
        <v>0</v>
      </c>
      <c r="L71" s="2">
        <v>33.119999999999997</v>
      </c>
      <c r="M71" s="2">
        <v>74.64</v>
      </c>
    </row>
    <row r="72" spans="1:13" x14ac:dyDescent="0.35">
      <c r="A72" s="1" t="s">
        <v>0</v>
      </c>
      <c r="B72" s="1">
        <v>25</v>
      </c>
      <c r="C72" s="1">
        <v>2</v>
      </c>
      <c r="D72" s="1">
        <v>10</v>
      </c>
      <c r="E72" s="2">
        <v>34.72</v>
      </c>
      <c r="F72" s="2">
        <v>76.239999999999895</v>
      </c>
      <c r="G72" s="1" t="s">
        <v>22</v>
      </c>
      <c r="H72" s="1" t="s">
        <v>0</v>
      </c>
      <c r="I72" s="1">
        <v>26</v>
      </c>
      <c r="J72" s="1">
        <v>1</v>
      </c>
      <c r="K72" s="1">
        <v>0</v>
      </c>
      <c r="L72" s="2">
        <v>34.72</v>
      </c>
      <c r="M72" s="2">
        <v>76.239999999999895</v>
      </c>
    </row>
    <row r="73" spans="1:13" x14ac:dyDescent="0.35">
      <c r="A73" s="9" t="s">
        <v>0</v>
      </c>
      <c r="B73" s="9">
        <v>26</v>
      </c>
      <c r="C73" s="9">
        <v>2</v>
      </c>
      <c r="D73" s="9">
        <v>10</v>
      </c>
      <c r="E73" s="14">
        <v>36.32</v>
      </c>
      <c r="F73" s="14">
        <v>77.84</v>
      </c>
      <c r="G73" s="9" t="s">
        <v>23</v>
      </c>
      <c r="H73" s="9"/>
      <c r="I73" s="9"/>
      <c r="J73" s="9"/>
      <c r="K73" s="9"/>
      <c r="L73" s="9"/>
      <c r="M73" s="9"/>
    </row>
  </sheetData>
  <mergeCells count="7">
    <mergeCell ref="A1:M1"/>
    <mergeCell ref="A2:A3"/>
    <mergeCell ref="B2:B3"/>
    <mergeCell ref="C2:C3"/>
    <mergeCell ref="H2:H3"/>
    <mergeCell ref="I2:I3"/>
    <mergeCell ref="J2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396C6-AF87-4F6D-942E-05A69D00DDAD}">
  <dimension ref="A1:K174"/>
  <sheetViews>
    <sheetView topLeftCell="A149" workbookViewId="0">
      <selection activeCell="B113" sqref="B113"/>
    </sheetView>
  </sheetViews>
  <sheetFormatPr defaultRowHeight="14.5" x14ac:dyDescent="0.35"/>
  <cols>
    <col min="1" max="1" width="48.81640625" style="3" customWidth="1"/>
    <col min="2" max="2" width="45.54296875" style="3" customWidth="1"/>
    <col min="3" max="9" width="9.1796875" style="3"/>
  </cols>
  <sheetData>
    <row r="1" spans="1:11" ht="15" thickBot="1" x14ac:dyDescent="0.4">
      <c r="A1" s="69" t="s">
        <v>196</v>
      </c>
      <c r="B1" s="69"/>
      <c r="C1" s="11"/>
      <c r="D1" s="11"/>
      <c r="E1" s="11"/>
      <c r="F1" s="11"/>
      <c r="G1" s="11"/>
      <c r="H1" s="11"/>
      <c r="I1" s="11"/>
      <c r="J1" s="11"/>
      <c r="K1" s="10"/>
    </row>
    <row r="2" spans="1:11" ht="15" thickTop="1" x14ac:dyDescent="0.35">
      <c r="A2" s="70" t="s">
        <v>19</v>
      </c>
      <c r="B2" s="5" t="s">
        <v>193</v>
      </c>
    </row>
    <row r="3" spans="1:11" x14ac:dyDescent="0.35">
      <c r="A3" s="71"/>
      <c r="B3" s="6" t="s">
        <v>16</v>
      </c>
    </row>
    <row r="4" spans="1:11" x14ac:dyDescent="0.35">
      <c r="A4" s="4" t="s">
        <v>27</v>
      </c>
      <c r="B4" s="12">
        <v>0</v>
      </c>
    </row>
    <row r="5" spans="1:11" x14ac:dyDescent="0.35">
      <c r="A5" s="4" t="s">
        <v>28</v>
      </c>
      <c r="B5" s="12">
        <v>0</v>
      </c>
    </row>
    <row r="6" spans="1:11" x14ac:dyDescent="0.35">
      <c r="A6" s="4" t="s">
        <v>29</v>
      </c>
      <c r="B6" s="12">
        <v>0</v>
      </c>
    </row>
    <row r="7" spans="1:11" x14ac:dyDescent="0.35">
      <c r="A7" s="4" t="s">
        <v>30</v>
      </c>
      <c r="B7" s="12">
        <v>0</v>
      </c>
    </row>
    <row r="8" spans="1:11" x14ac:dyDescent="0.35">
      <c r="A8" s="4" t="s">
        <v>31</v>
      </c>
      <c r="B8" s="12">
        <v>0</v>
      </c>
    </row>
    <row r="9" spans="1:11" x14ac:dyDescent="0.35">
      <c r="A9" s="4" t="s">
        <v>32</v>
      </c>
      <c r="B9" s="12">
        <v>0</v>
      </c>
    </row>
    <row r="10" spans="1:11" x14ac:dyDescent="0.35">
      <c r="A10" s="4" t="s">
        <v>33</v>
      </c>
      <c r="B10" s="12">
        <v>0.02</v>
      </c>
    </row>
    <row r="11" spans="1:11" x14ac:dyDescent="0.35">
      <c r="A11" s="4" t="s">
        <v>34</v>
      </c>
      <c r="B11" s="12">
        <v>0.63</v>
      </c>
    </row>
    <row r="12" spans="1:11" x14ac:dyDescent="0.35">
      <c r="A12" s="4" t="s">
        <v>35</v>
      </c>
      <c r="B12" s="12">
        <v>0.91</v>
      </c>
    </row>
    <row r="13" spans="1:11" x14ac:dyDescent="0.35">
      <c r="A13" s="4" t="s">
        <v>36</v>
      </c>
      <c r="B13" s="12">
        <v>0.98</v>
      </c>
    </row>
    <row r="14" spans="1:11" x14ac:dyDescent="0.35">
      <c r="A14" s="4" t="s">
        <v>37</v>
      </c>
      <c r="B14" s="12">
        <v>0.68</v>
      </c>
    </row>
    <row r="15" spans="1:11" x14ac:dyDescent="0.35">
      <c r="A15" s="4" t="s">
        <v>38</v>
      </c>
      <c r="B15" s="12">
        <v>0.63</v>
      </c>
    </row>
    <row r="16" spans="1:11" x14ac:dyDescent="0.35">
      <c r="A16" s="4" t="s">
        <v>39</v>
      </c>
      <c r="B16" s="12">
        <v>41.48</v>
      </c>
    </row>
    <row r="17" spans="1:2" x14ac:dyDescent="0.35">
      <c r="A17" s="4" t="s">
        <v>40</v>
      </c>
      <c r="B17" s="12">
        <v>41.48</v>
      </c>
    </row>
    <row r="18" spans="1:2" x14ac:dyDescent="0.35">
      <c r="A18" s="4" t="s">
        <v>41</v>
      </c>
      <c r="B18" s="12">
        <v>41.48</v>
      </c>
    </row>
    <row r="19" spans="1:2" x14ac:dyDescent="0.35">
      <c r="A19" s="4" t="s">
        <v>42</v>
      </c>
      <c r="B19" s="12">
        <v>41.4</v>
      </c>
    </row>
    <row r="20" spans="1:2" x14ac:dyDescent="0.35">
      <c r="A20" s="4" t="s">
        <v>43</v>
      </c>
      <c r="B20" s="12">
        <v>41.38</v>
      </c>
    </row>
    <row r="21" spans="1:2" x14ac:dyDescent="0.35">
      <c r="A21" s="4" t="s">
        <v>44</v>
      </c>
      <c r="B21" s="12">
        <v>41.31</v>
      </c>
    </row>
    <row r="22" spans="1:2" x14ac:dyDescent="0.35">
      <c r="A22" s="4" t="s">
        <v>45</v>
      </c>
      <c r="B22" s="12">
        <v>41.36</v>
      </c>
    </row>
    <row r="23" spans="1:2" x14ac:dyDescent="0.35">
      <c r="A23" s="4" t="s">
        <v>46</v>
      </c>
      <c r="B23" s="12">
        <v>41.4</v>
      </c>
    </row>
    <row r="24" spans="1:2" x14ac:dyDescent="0.35">
      <c r="A24" s="4" t="s">
        <v>47</v>
      </c>
      <c r="B24" s="12">
        <v>41.4</v>
      </c>
    </row>
    <row r="25" spans="1:2" x14ac:dyDescent="0.35">
      <c r="A25" s="4" t="s">
        <v>48</v>
      </c>
      <c r="B25" s="12">
        <v>41.52</v>
      </c>
    </row>
    <row r="26" spans="1:2" x14ac:dyDescent="0.35">
      <c r="A26" s="4" t="s">
        <v>49</v>
      </c>
      <c r="B26" s="12">
        <v>41.52</v>
      </c>
    </row>
    <row r="27" spans="1:2" x14ac:dyDescent="0.35">
      <c r="A27" s="4" t="s">
        <v>50</v>
      </c>
      <c r="B27" s="12">
        <v>41.52</v>
      </c>
    </row>
    <row r="28" spans="1:2" x14ac:dyDescent="0.35">
      <c r="A28" s="4" t="s">
        <v>51</v>
      </c>
      <c r="B28" s="12">
        <v>41.52</v>
      </c>
    </row>
    <row r="29" spans="1:2" x14ac:dyDescent="0.35">
      <c r="A29" s="4" t="s">
        <v>52</v>
      </c>
      <c r="B29" s="12">
        <v>41.52</v>
      </c>
    </row>
    <row r="30" spans="1:2" x14ac:dyDescent="0.35">
      <c r="A30" s="4"/>
      <c r="B30" s="12"/>
    </row>
    <row r="31" spans="1:2" x14ac:dyDescent="0.35">
      <c r="A31" s="4" t="s">
        <v>53</v>
      </c>
      <c r="B31" s="12">
        <v>4.87</v>
      </c>
    </row>
    <row r="32" spans="1:2" x14ac:dyDescent="0.35">
      <c r="A32" s="4" t="s">
        <v>54</v>
      </c>
      <c r="B32" s="12">
        <v>4.87</v>
      </c>
    </row>
    <row r="33" spans="1:2" x14ac:dyDescent="0.35">
      <c r="A33" s="4" t="s">
        <v>55</v>
      </c>
      <c r="B33" s="12">
        <v>4.87</v>
      </c>
    </row>
    <row r="34" spans="1:2" x14ac:dyDescent="0.35">
      <c r="A34" s="4" t="s">
        <v>56</v>
      </c>
      <c r="B34" s="12">
        <v>4.87</v>
      </c>
    </row>
    <row r="35" spans="1:2" x14ac:dyDescent="0.35">
      <c r="A35" s="4" t="s">
        <v>57</v>
      </c>
      <c r="B35" s="12">
        <v>4.87</v>
      </c>
    </row>
    <row r="36" spans="1:2" x14ac:dyDescent="0.35">
      <c r="A36" s="4" t="s">
        <v>58</v>
      </c>
      <c r="B36" s="12">
        <v>4.87</v>
      </c>
    </row>
    <row r="37" spans="1:2" x14ac:dyDescent="0.35">
      <c r="A37" s="4" t="s">
        <v>59</v>
      </c>
      <c r="B37" s="12">
        <v>4.87</v>
      </c>
    </row>
    <row r="38" spans="1:2" x14ac:dyDescent="0.35">
      <c r="A38" s="4" t="s">
        <v>60</v>
      </c>
      <c r="B38" s="12">
        <v>4.7300000000000004</v>
      </c>
    </row>
    <row r="39" spans="1:2" x14ac:dyDescent="0.35">
      <c r="A39" s="4" t="s">
        <v>61</v>
      </c>
      <c r="B39" s="12">
        <v>4.58</v>
      </c>
    </row>
    <row r="40" spans="1:2" x14ac:dyDescent="0.35">
      <c r="A40" s="4" t="s">
        <v>62</v>
      </c>
      <c r="B40" s="12">
        <v>4.62</v>
      </c>
    </row>
    <row r="41" spans="1:2" x14ac:dyDescent="0.35">
      <c r="A41" s="4" t="s">
        <v>63</v>
      </c>
      <c r="B41" s="12">
        <v>4.8</v>
      </c>
    </row>
    <row r="42" spans="1:2" x14ac:dyDescent="0.35">
      <c r="A42" s="4" t="s">
        <v>64</v>
      </c>
      <c r="B42" s="12">
        <v>4.7300000000000004</v>
      </c>
    </row>
    <row r="43" spans="1:2" x14ac:dyDescent="0.35">
      <c r="A43" s="4" t="s">
        <v>65</v>
      </c>
      <c r="B43" s="12">
        <v>4.66</v>
      </c>
    </row>
    <row r="44" spans="1:2" x14ac:dyDescent="0.35">
      <c r="A44" s="4" t="s">
        <v>66</v>
      </c>
      <c r="B44" s="12">
        <v>4.6100000000000003</v>
      </c>
    </row>
    <row r="45" spans="1:2" x14ac:dyDescent="0.35">
      <c r="A45" s="4" t="s">
        <v>67</v>
      </c>
      <c r="B45" s="12">
        <v>4.5</v>
      </c>
    </row>
    <row r="46" spans="1:2" x14ac:dyDescent="0.35">
      <c r="A46" s="4" t="s">
        <v>68</v>
      </c>
      <c r="B46" s="12">
        <v>4.46</v>
      </c>
    </row>
    <row r="47" spans="1:2" x14ac:dyDescent="0.35">
      <c r="A47" s="4" t="s">
        <v>69</v>
      </c>
      <c r="B47" s="12">
        <v>4.93</v>
      </c>
    </row>
    <row r="48" spans="1:2" x14ac:dyDescent="0.35">
      <c r="A48" s="4" t="s">
        <v>70</v>
      </c>
      <c r="B48" s="12">
        <v>4.91</v>
      </c>
    </row>
    <row r="49" spans="1:2" x14ac:dyDescent="0.35">
      <c r="A49" s="4" t="s">
        <v>71</v>
      </c>
      <c r="B49" s="12">
        <v>4.82</v>
      </c>
    </row>
    <row r="50" spans="1:2" x14ac:dyDescent="0.35">
      <c r="A50" s="4" t="s">
        <v>72</v>
      </c>
      <c r="B50" s="12">
        <v>4.82</v>
      </c>
    </row>
    <row r="51" spans="1:2" x14ac:dyDescent="0.35">
      <c r="A51" s="4" t="s">
        <v>73</v>
      </c>
      <c r="B51" s="12">
        <v>4.7699999999999996</v>
      </c>
    </row>
    <row r="52" spans="1:2" x14ac:dyDescent="0.35">
      <c r="A52" s="4" t="s">
        <v>74</v>
      </c>
      <c r="B52" s="12">
        <v>4.8600000000000003</v>
      </c>
    </row>
    <row r="53" spans="1:2" x14ac:dyDescent="0.35">
      <c r="A53" s="4" t="s">
        <v>75</v>
      </c>
      <c r="B53" s="12">
        <v>4.8099999999999996</v>
      </c>
    </row>
    <row r="54" spans="1:2" x14ac:dyDescent="0.35">
      <c r="A54" s="4" t="s">
        <v>76</v>
      </c>
      <c r="B54" s="12">
        <v>4.8099999999999996</v>
      </c>
    </row>
    <row r="55" spans="1:2" x14ac:dyDescent="0.35">
      <c r="A55" s="4"/>
      <c r="B55" s="12"/>
    </row>
    <row r="56" spans="1:2" x14ac:dyDescent="0.35">
      <c r="A56" s="4" t="s">
        <v>77</v>
      </c>
      <c r="B56" s="12">
        <v>13.35</v>
      </c>
    </row>
    <row r="57" spans="1:2" x14ac:dyDescent="0.35">
      <c r="A57" s="4" t="s">
        <v>78</v>
      </c>
      <c r="B57" s="12">
        <v>13.25</v>
      </c>
    </row>
    <row r="58" spans="1:2" x14ac:dyDescent="0.35">
      <c r="A58" s="4" t="s">
        <v>79</v>
      </c>
      <c r="B58" s="12">
        <v>13.2</v>
      </c>
    </row>
    <row r="59" spans="1:2" x14ac:dyDescent="0.35">
      <c r="A59" s="4" t="s">
        <v>80</v>
      </c>
      <c r="B59" s="12">
        <v>13.12</v>
      </c>
    </row>
    <row r="60" spans="1:2" x14ac:dyDescent="0.35">
      <c r="A60" s="4" t="s">
        <v>81</v>
      </c>
      <c r="B60" s="12">
        <v>13.11</v>
      </c>
    </row>
    <row r="61" spans="1:2" x14ac:dyDescent="0.35">
      <c r="A61" s="4" t="s">
        <v>82</v>
      </c>
      <c r="B61" s="12">
        <v>12.95</v>
      </c>
    </row>
    <row r="62" spans="1:2" x14ac:dyDescent="0.35">
      <c r="A62" s="4" t="s">
        <v>83</v>
      </c>
      <c r="B62" s="12">
        <v>12.93</v>
      </c>
    </row>
    <row r="63" spans="1:2" x14ac:dyDescent="0.35">
      <c r="A63" s="4" t="s">
        <v>84</v>
      </c>
      <c r="B63" s="12">
        <v>12.92</v>
      </c>
    </row>
    <row r="64" spans="1:2" x14ac:dyDescent="0.35">
      <c r="A64" s="4" t="s">
        <v>85</v>
      </c>
      <c r="B64" s="12">
        <v>12.99</v>
      </c>
    </row>
    <row r="65" spans="1:2" x14ac:dyDescent="0.35">
      <c r="A65" s="4" t="s">
        <v>86</v>
      </c>
      <c r="B65" s="12">
        <v>12.89</v>
      </c>
    </row>
    <row r="66" spans="1:2" x14ac:dyDescent="0.35">
      <c r="A66" s="4" t="s">
        <v>87</v>
      </c>
      <c r="B66" s="12">
        <v>13.29</v>
      </c>
    </row>
    <row r="67" spans="1:2" x14ac:dyDescent="0.35">
      <c r="A67" s="4" t="s">
        <v>88</v>
      </c>
      <c r="B67" s="12">
        <v>13.14</v>
      </c>
    </row>
    <row r="68" spans="1:2" x14ac:dyDescent="0.35">
      <c r="A68" s="4" t="s">
        <v>89</v>
      </c>
      <c r="B68" s="12">
        <v>13.45</v>
      </c>
    </row>
    <row r="69" spans="1:2" x14ac:dyDescent="0.35">
      <c r="A69" s="4" t="s">
        <v>90</v>
      </c>
      <c r="B69" s="12">
        <v>13.34</v>
      </c>
    </row>
    <row r="70" spans="1:2" x14ac:dyDescent="0.35">
      <c r="A70" s="4" t="s">
        <v>91</v>
      </c>
      <c r="B70" s="12">
        <v>13.33</v>
      </c>
    </row>
    <row r="71" spans="1:2" x14ac:dyDescent="0.35">
      <c r="A71" s="4" t="s">
        <v>92</v>
      </c>
      <c r="B71" s="12">
        <v>13.37</v>
      </c>
    </row>
    <row r="72" spans="1:2" x14ac:dyDescent="0.35">
      <c r="A72" s="4" t="s">
        <v>93</v>
      </c>
      <c r="B72" s="12">
        <v>13.42</v>
      </c>
    </row>
    <row r="73" spans="1:2" x14ac:dyDescent="0.35">
      <c r="A73" s="4" t="s">
        <v>94</v>
      </c>
      <c r="B73" s="12">
        <v>13.6</v>
      </c>
    </row>
    <row r="74" spans="1:2" x14ac:dyDescent="0.35">
      <c r="A74" s="4" t="s">
        <v>95</v>
      </c>
      <c r="B74" s="12">
        <v>13.6</v>
      </c>
    </row>
    <row r="75" spans="1:2" x14ac:dyDescent="0.35">
      <c r="A75" s="4" t="s">
        <v>96</v>
      </c>
      <c r="B75" s="12">
        <v>13.6</v>
      </c>
    </row>
    <row r="76" spans="1:2" x14ac:dyDescent="0.35">
      <c r="A76" s="4" t="s">
        <v>97</v>
      </c>
      <c r="B76" s="12">
        <v>13.6</v>
      </c>
    </row>
    <row r="77" spans="1:2" x14ac:dyDescent="0.35">
      <c r="A77" s="4" t="s">
        <v>98</v>
      </c>
      <c r="B77" s="12">
        <v>13.6</v>
      </c>
    </row>
    <row r="78" spans="1:2" x14ac:dyDescent="0.35">
      <c r="A78" s="4" t="s">
        <v>99</v>
      </c>
      <c r="B78" s="12">
        <v>13.6</v>
      </c>
    </row>
    <row r="79" spans="1:2" x14ac:dyDescent="0.35">
      <c r="A79" s="4" t="s">
        <v>100</v>
      </c>
      <c r="B79" s="12">
        <v>13.6</v>
      </c>
    </row>
    <row r="80" spans="1:2" x14ac:dyDescent="0.35">
      <c r="A80" s="4"/>
      <c r="B80" s="12"/>
    </row>
    <row r="81" spans="1:2" x14ac:dyDescent="0.35">
      <c r="A81" s="4" t="s">
        <v>101</v>
      </c>
      <c r="B81" s="12">
        <v>14.88</v>
      </c>
    </row>
    <row r="82" spans="1:2" x14ac:dyDescent="0.35">
      <c r="A82" s="4" t="s">
        <v>102</v>
      </c>
      <c r="B82" s="12">
        <v>14.88</v>
      </c>
    </row>
    <row r="83" spans="1:2" x14ac:dyDescent="0.35">
      <c r="A83" s="4" t="s">
        <v>103</v>
      </c>
      <c r="B83" s="12">
        <v>15.08</v>
      </c>
    </row>
    <row r="84" spans="1:2" x14ac:dyDescent="0.35">
      <c r="A84" s="4" t="s">
        <v>104</v>
      </c>
      <c r="B84" s="12">
        <v>15.18</v>
      </c>
    </row>
    <row r="85" spans="1:2" x14ac:dyDescent="0.35">
      <c r="A85" s="4" t="s">
        <v>105</v>
      </c>
      <c r="B85" s="12">
        <v>15.18</v>
      </c>
    </row>
    <row r="86" spans="1:2" x14ac:dyDescent="0.35">
      <c r="A86" s="4" t="s">
        <v>106</v>
      </c>
      <c r="B86" s="12">
        <v>15.18</v>
      </c>
    </row>
    <row r="87" spans="1:2" x14ac:dyDescent="0.35">
      <c r="A87" s="4" t="s">
        <v>107</v>
      </c>
      <c r="B87" s="12">
        <v>15.18</v>
      </c>
    </row>
    <row r="88" spans="1:2" x14ac:dyDescent="0.35">
      <c r="A88" s="4" t="s">
        <v>108</v>
      </c>
      <c r="B88" s="12">
        <v>43.28</v>
      </c>
    </row>
    <row r="89" spans="1:2" x14ac:dyDescent="0.35">
      <c r="A89" s="4" t="s">
        <v>109</v>
      </c>
      <c r="B89" s="12">
        <v>43.22</v>
      </c>
    </row>
    <row r="90" spans="1:2" x14ac:dyDescent="0.35">
      <c r="A90" s="4" t="s">
        <v>110</v>
      </c>
      <c r="B90" s="12">
        <v>43.16</v>
      </c>
    </row>
    <row r="91" spans="1:2" x14ac:dyDescent="0.35">
      <c r="A91" s="4" t="s">
        <v>111</v>
      </c>
      <c r="B91" s="12">
        <v>43.16</v>
      </c>
    </row>
    <row r="92" spans="1:2" x14ac:dyDescent="0.35">
      <c r="A92" s="4" t="s">
        <v>112</v>
      </c>
      <c r="B92" s="12">
        <v>43.12</v>
      </c>
    </row>
    <row r="93" spans="1:2" x14ac:dyDescent="0.35">
      <c r="A93" s="4" t="s">
        <v>113</v>
      </c>
      <c r="B93" s="12">
        <v>43.62</v>
      </c>
    </row>
    <row r="94" spans="1:2" x14ac:dyDescent="0.35">
      <c r="A94" s="4" t="s">
        <v>114</v>
      </c>
      <c r="B94" s="12">
        <v>44.1</v>
      </c>
    </row>
    <row r="95" spans="1:2" x14ac:dyDescent="0.35">
      <c r="A95" s="4" t="s">
        <v>115</v>
      </c>
      <c r="B95" s="12">
        <v>44.38</v>
      </c>
    </row>
    <row r="96" spans="1:2" x14ac:dyDescent="0.35">
      <c r="A96" s="4" t="s">
        <v>116</v>
      </c>
      <c r="B96" s="12">
        <v>44.56</v>
      </c>
    </row>
    <row r="97" spans="1:2" x14ac:dyDescent="0.35">
      <c r="A97" s="4"/>
      <c r="B97" s="12"/>
    </row>
    <row r="98" spans="1:2" x14ac:dyDescent="0.35">
      <c r="A98" s="4" t="s">
        <v>117</v>
      </c>
      <c r="B98" s="12">
        <v>42.18</v>
      </c>
    </row>
    <row r="99" spans="1:2" x14ac:dyDescent="0.35">
      <c r="A99" s="4" t="s">
        <v>118</v>
      </c>
      <c r="B99" s="12">
        <v>42.18</v>
      </c>
    </row>
    <row r="100" spans="1:2" x14ac:dyDescent="0.35">
      <c r="A100" s="4" t="s">
        <v>119</v>
      </c>
      <c r="B100" s="12">
        <v>42.18</v>
      </c>
    </row>
    <row r="101" spans="1:2" x14ac:dyDescent="0.35">
      <c r="A101" s="4" t="s">
        <v>120</v>
      </c>
      <c r="B101" s="12">
        <v>42.18</v>
      </c>
    </row>
    <row r="102" spans="1:2" x14ac:dyDescent="0.35">
      <c r="A102" s="4" t="s">
        <v>121</v>
      </c>
      <c r="B102" s="12">
        <v>42.18</v>
      </c>
    </row>
    <row r="103" spans="1:2" x14ac:dyDescent="0.35">
      <c r="A103" s="4" t="s">
        <v>122</v>
      </c>
      <c r="B103" s="12">
        <v>42.18</v>
      </c>
    </row>
    <row r="104" spans="1:2" x14ac:dyDescent="0.35">
      <c r="A104" s="4" t="s">
        <v>123</v>
      </c>
      <c r="B104" s="12">
        <v>42.18</v>
      </c>
    </row>
    <row r="105" spans="1:2" x14ac:dyDescent="0.35">
      <c r="A105" s="4" t="s">
        <v>124</v>
      </c>
      <c r="B105" s="12">
        <v>42.18</v>
      </c>
    </row>
    <row r="106" spans="1:2" x14ac:dyDescent="0.35">
      <c r="A106" s="4" t="s">
        <v>125</v>
      </c>
      <c r="B106" s="12">
        <v>42.33</v>
      </c>
    </row>
    <row r="107" spans="1:2" x14ac:dyDescent="0.35">
      <c r="A107" s="4" t="s">
        <v>126</v>
      </c>
      <c r="B107" s="12">
        <v>42.34</v>
      </c>
    </row>
    <row r="108" spans="1:2" x14ac:dyDescent="0.35">
      <c r="A108" s="4" t="s">
        <v>127</v>
      </c>
      <c r="B108" s="12">
        <v>42.49</v>
      </c>
    </row>
    <row r="109" spans="1:2" x14ac:dyDescent="0.35">
      <c r="A109" s="4" t="s">
        <v>128</v>
      </c>
      <c r="B109" s="12">
        <v>42.6</v>
      </c>
    </row>
    <row r="110" spans="1:2" x14ac:dyDescent="0.35">
      <c r="A110" s="4" t="s">
        <v>129</v>
      </c>
      <c r="B110" s="12">
        <v>42.75</v>
      </c>
    </row>
    <row r="111" spans="1:2" x14ac:dyDescent="0.35">
      <c r="A111" s="4" t="s">
        <v>130</v>
      </c>
      <c r="B111" s="12">
        <v>43.83</v>
      </c>
    </row>
    <row r="112" spans="1:2" x14ac:dyDescent="0.35">
      <c r="A112" s="4" t="s">
        <v>131</v>
      </c>
      <c r="B112" s="12">
        <v>44.15</v>
      </c>
    </row>
    <row r="113" spans="1:2" x14ac:dyDescent="0.35">
      <c r="A113" s="4" t="s">
        <v>132</v>
      </c>
      <c r="B113" s="12">
        <v>44.2</v>
      </c>
    </row>
    <row r="114" spans="1:2" x14ac:dyDescent="0.35">
      <c r="A114" s="4"/>
      <c r="B114" s="12"/>
    </row>
    <row r="115" spans="1:2" x14ac:dyDescent="0.35">
      <c r="A115" s="4" t="s">
        <v>133</v>
      </c>
      <c r="B115" s="12">
        <v>25.11</v>
      </c>
    </row>
    <row r="116" spans="1:2" x14ac:dyDescent="0.35">
      <c r="A116" s="4" t="s">
        <v>134</v>
      </c>
      <c r="B116" s="12">
        <v>25.11</v>
      </c>
    </row>
    <row r="117" spans="1:2" x14ac:dyDescent="0.35">
      <c r="A117" s="4" t="s">
        <v>135</v>
      </c>
      <c r="B117" s="12">
        <v>25.11</v>
      </c>
    </row>
    <row r="118" spans="1:2" x14ac:dyDescent="0.35">
      <c r="A118" s="4" t="s">
        <v>136</v>
      </c>
      <c r="B118" s="12">
        <v>25.11</v>
      </c>
    </row>
    <row r="119" spans="1:2" x14ac:dyDescent="0.35">
      <c r="A119" s="4" t="s">
        <v>137</v>
      </c>
      <c r="B119" s="12">
        <v>25.11</v>
      </c>
    </row>
    <row r="120" spans="1:2" x14ac:dyDescent="0.35">
      <c r="A120" s="4" t="s">
        <v>138</v>
      </c>
      <c r="B120" s="12">
        <v>25.11</v>
      </c>
    </row>
    <row r="121" spans="1:2" x14ac:dyDescent="0.35">
      <c r="A121" s="4" t="s">
        <v>139</v>
      </c>
      <c r="B121" s="12">
        <v>25.11</v>
      </c>
    </row>
    <row r="122" spans="1:2" x14ac:dyDescent="0.35">
      <c r="A122" s="4" t="s">
        <v>140</v>
      </c>
      <c r="B122" s="12">
        <v>25.11</v>
      </c>
    </row>
    <row r="123" spans="1:2" x14ac:dyDescent="0.35">
      <c r="A123" s="4" t="s">
        <v>141</v>
      </c>
      <c r="B123" s="12">
        <v>25.11</v>
      </c>
    </row>
    <row r="124" spans="1:2" x14ac:dyDescent="0.35">
      <c r="A124" s="4" t="s">
        <v>142</v>
      </c>
      <c r="B124" s="12">
        <v>25.11</v>
      </c>
    </row>
    <row r="125" spans="1:2" x14ac:dyDescent="0.35">
      <c r="A125" s="4" t="s">
        <v>143</v>
      </c>
      <c r="B125" s="12">
        <v>25.11</v>
      </c>
    </row>
    <row r="126" spans="1:2" x14ac:dyDescent="0.35">
      <c r="A126" s="4" t="s">
        <v>144</v>
      </c>
      <c r="B126" s="12">
        <v>25.11</v>
      </c>
    </row>
    <row r="127" spans="1:2" x14ac:dyDescent="0.35">
      <c r="A127" s="4" t="s">
        <v>145</v>
      </c>
      <c r="B127" s="12">
        <v>25.11</v>
      </c>
    </row>
    <row r="128" spans="1:2" x14ac:dyDescent="0.35">
      <c r="A128" s="4" t="s">
        <v>146</v>
      </c>
      <c r="B128" s="12">
        <v>25.11</v>
      </c>
    </row>
    <row r="129" spans="1:2" x14ac:dyDescent="0.35">
      <c r="A129" s="4" t="s">
        <v>147</v>
      </c>
      <c r="B129" s="12">
        <v>25.11</v>
      </c>
    </row>
    <row r="130" spans="1:2" x14ac:dyDescent="0.35">
      <c r="A130" s="4" t="s">
        <v>148</v>
      </c>
      <c r="B130" s="12">
        <v>25.11</v>
      </c>
    </row>
    <row r="131" spans="1:2" x14ac:dyDescent="0.35">
      <c r="A131" s="4" t="s">
        <v>149</v>
      </c>
      <c r="B131" s="12">
        <v>25.11</v>
      </c>
    </row>
    <row r="132" spans="1:2" x14ac:dyDescent="0.35">
      <c r="A132" s="4" t="s">
        <v>150</v>
      </c>
      <c r="B132" s="12">
        <v>25.11</v>
      </c>
    </row>
    <row r="133" spans="1:2" x14ac:dyDescent="0.35">
      <c r="A133" s="4" t="s">
        <v>151</v>
      </c>
      <c r="B133" s="12">
        <v>25.11</v>
      </c>
    </row>
    <row r="134" spans="1:2" x14ac:dyDescent="0.35">
      <c r="A134" s="4" t="s">
        <v>152</v>
      </c>
      <c r="B134" s="12">
        <v>25.11</v>
      </c>
    </row>
    <row r="135" spans="1:2" x14ac:dyDescent="0.35">
      <c r="A135" s="4" t="s">
        <v>153</v>
      </c>
      <c r="B135" s="12">
        <v>25.11</v>
      </c>
    </row>
    <row r="136" spans="1:2" x14ac:dyDescent="0.35">
      <c r="A136" s="4" t="s">
        <v>154</v>
      </c>
      <c r="B136" s="12">
        <v>25.11</v>
      </c>
    </row>
    <row r="137" spans="1:2" x14ac:dyDescent="0.35">
      <c r="A137" s="4" t="s">
        <v>155</v>
      </c>
      <c r="B137" s="12">
        <v>25.11</v>
      </c>
    </row>
    <row r="138" spans="1:2" x14ac:dyDescent="0.35">
      <c r="A138" s="4" t="s">
        <v>156</v>
      </c>
      <c r="B138" s="12">
        <v>25.11</v>
      </c>
    </row>
    <row r="139" spans="1:2" x14ac:dyDescent="0.35">
      <c r="A139" s="4" t="s">
        <v>157</v>
      </c>
      <c r="B139" s="12">
        <v>25.11</v>
      </c>
    </row>
    <row r="140" spans="1:2" x14ac:dyDescent="0.35">
      <c r="A140" s="4" t="s">
        <v>158</v>
      </c>
      <c r="B140" s="12">
        <v>25.11</v>
      </c>
    </row>
    <row r="141" spans="1:2" x14ac:dyDescent="0.35">
      <c r="A141" s="4" t="s">
        <v>159</v>
      </c>
      <c r="B141" s="12">
        <v>25.11</v>
      </c>
    </row>
    <row r="142" spans="1:2" x14ac:dyDescent="0.35">
      <c r="A142" s="4" t="s">
        <v>160</v>
      </c>
      <c r="B142" s="12">
        <v>25.11</v>
      </c>
    </row>
    <row r="143" spans="1:2" x14ac:dyDescent="0.35">
      <c r="A143" s="4" t="s">
        <v>161</v>
      </c>
      <c r="B143" s="12">
        <v>25.11</v>
      </c>
    </row>
    <row r="144" spans="1:2" x14ac:dyDescent="0.35">
      <c r="A144" s="4" t="s">
        <v>162</v>
      </c>
      <c r="B144" s="12">
        <v>25.11</v>
      </c>
    </row>
    <row r="145" spans="1:2" x14ac:dyDescent="0.35">
      <c r="A145" s="4" t="s">
        <v>163</v>
      </c>
      <c r="B145" s="12">
        <v>25.11</v>
      </c>
    </row>
    <row r="146" spans="1:2" x14ac:dyDescent="0.35">
      <c r="A146" s="4" t="s">
        <v>164</v>
      </c>
      <c r="B146" s="12">
        <v>25.11</v>
      </c>
    </row>
    <row r="147" spans="1:2" x14ac:dyDescent="0.35">
      <c r="A147" s="4" t="s">
        <v>165</v>
      </c>
      <c r="B147" s="12">
        <v>25.11</v>
      </c>
    </row>
    <row r="148" spans="1:2" x14ac:dyDescent="0.35">
      <c r="A148" s="4" t="s">
        <v>166</v>
      </c>
      <c r="B148" s="12">
        <v>25.11</v>
      </c>
    </row>
    <row r="149" spans="1:2" x14ac:dyDescent="0.35">
      <c r="A149" s="4" t="s">
        <v>167</v>
      </c>
      <c r="B149" s="12">
        <v>25.11</v>
      </c>
    </row>
    <row r="150" spans="1:2" x14ac:dyDescent="0.35">
      <c r="A150" s="4" t="s">
        <v>168</v>
      </c>
      <c r="B150" s="12">
        <v>25.11</v>
      </c>
    </row>
    <row r="151" spans="1:2" x14ac:dyDescent="0.35">
      <c r="A151" s="4" t="s">
        <v>169</v>
      </c>
      <c r="B151" s="12">
        <v>25.11</v>
      </c>
    </row>
    <row r="152" spans="1:2" x14ac:dyDescent="0.35">
      <c r="A152" s="4" t="s">
        <v>170</v>
      </c>
      <c r="B152" s="12">
        <v>25.11</v>
      </c>
    </row>
    <row r="153" spans="1:2" x14ac:dyDescent="0.35">
      <c r="A153" s="4" t="s">
        <v>171</v>
      </c>
      <c r="B153" s="12">
        <v>25.11</v>
      </c>
    </row>
    <row r="154" spans="1:2" x14ac:dyDescent="0.35">
      <c r="A154" s="4" t="s">
        <v>172</v>
      </c>
      <c r="B154" s="12">
        <v>25.11</v>
      </c>
    </row>
    <row r="155" spans="1:2" x14ac:dyDescent="0.35">
      <c r="A155" s="4" t="s">
        <v>173</v>
      </c>
      <c r="B155" s="12">
        <v>25.11</v>
      </c>
    </row>
    <row r="156" spans="1:2" x14ac:dyDescent="0.35">
      <c r="A156" s="4" t="s">
        <v>174</v>
      </c>
      <c r="B156" s="12">
        <v>25.11</v>
      </c>
    </row>
    <row r="157" spans="1:2" x14ac:dyDescent="0.35">
      <c r="A157" s="4" t="s">
        <v>175</v>
      </c>
      <c r="B157" s="12">
        <v>25.11</v>
      </c>
    </row>
    <row r="158" spans="1:2" x14ac:dyDescent="0.35">
      <c r="A158" s="4" t="s">
        <v>176</v>
      </c>
      <c r="B158" s="12">
        <v>25.11</v>
      </c>
    </row>
    <row r="159" spans="1:2" x14ac:dyDescent="0.35">
      <c r="A159" s="4" t="s">
        <v>177</v>
      </c>
      <c r="B159" s="12">
        <v>25.11</v>
      </c>
    </row>
    <row r="160" spans="1:2" x14ac:dyDescent="0.35">
      <c r="A160" s="4" t="s">
        <v>178</v>
      </c>
      <c r="B160" s="12">
        <v>25.11</v>
      </c>
    </row>
    <row r="161" spans="1:2" x14ac:dyDescent="0.35">
      <c r="A161" s="4" t="s">
        <v>179</v>
      </c>
      <c r="B161" s="12">
        <v>25.11</v>
      </c>
    </row>
    <row r="162" spans="1:2" x14ac:dyDescent="0.35">
      <c r="A162" s="4" t="s">
        <v>180</v>
      </c>
      <c r="B162" s="12">
        <v>25.11</v>
      </c>
    </row>
    <row r="163" spans="1:2" x14ac:dyDescent="0.35">
      <c r="A163" s="4" t="s">
        <v>181</v>
      </c>
      <c r="B163" s="12">
        <v>25.11</v>
      </c>
    </row>
    <row r="164" spans="1:2" x14ac:dyDescent="0.35">
      <c r="A164" s="4" t="s">
        <v>182</v>
      </c>
      <c r="B164" s="12">
        <v>25.11</v>
      </c>
    </row>
    <row r="165" spans="1:2" x14ac:dyDescent="0.35">
      <c r="A165" s="4" t="s">
        <v>183</v>
      </c>
      <c r="B165" s="12">
        <v>25.11</v>
      </c>
    </row>
    <row r="166" spans="1:2" x14ac:dyDescent="0.35">
      <c r="A166" s="4" t="s">
        <v>184</v>
      </c>
      <c r="B166" s="12">
        <v>25.11</v>
      </c>
    </row>
    <row r="167" spans="1:2" x14ac:dyDescent="0.35">
      <c r="A167" s="4" t="s">
        <v>185</v>
      </c>
      <c r="B167" s="12">
        <v>25.11</v>
      </c>
    </row>
    <row r="168" spans="1:2" x14ac:dyDescent="0.35">
      <c r="A168" s="4" t="s">
        <v>186</v>
      </c>
      <c r="B168" s="12">
        <v>25.11</v>
      </c>
    </row>
    <row r="169" spans="1:2" x14ac:dyDescent="0.35">
      <c r="A169" s="4" t="s">
        <v>187</v>
      </c>
      <c r="B169" s="12">
        <v>25.11</v>
      </c>
    </row>
    <row r="170" spans="1:2" x14ac:dyDescent="0.35">
      <c r="A170" s="4" t="s">
        <v>188</v>
      </c>
      <c r="B170" s="12">
        <v>25.11</v>
      </c>
    </row>
    <row r="171" spans="1:2" x14ac:dyDescent="0.35">
      <c r="A171" s="4" t="s">
        <v>189</v>
      </c>
      <c r="B171" s="12">
        <v>25.11</v>
      </c>
    </row>
    <row r="172" spans="1:2" x14ac:dyDescent="0.35">
      <c r="A172" s="4" t="s">
        <v>190</v>
      </c>
      <c r="B172" s="12">
        <v>25.11</v>
      </c>
    </row>
    <row r="173" spans="1:2" x14ac:dyDescent="0.35">
      <c r="A173" s="4" t="s">
        <v>191</v>
      </c>
      <c r="B173" s="12">
        <v>25.11</v>
      </c>
    </row>
    <row r="174" spans="1:2" x14ac:dyDescent="0.35">
      <c r="A174" s="6" t="s">
        <v>192</v>
      </c>
      <c r="B174" s="13">
        <v>25.11</v>
      </c>
    </row>
  </sheetData>
  <mergeCells count="2">
    <mergeCell ref="A1:B1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0AB01-E60B-4618-8713-7B8849C4F9DF}">
  <dimension ref="A1:I543"/>
  <sheetViews>
    <sheetView workbookViewId="0">
      <selection activeCell="F4" sqref="F4:I543"/>
    </sheetView>
  </sheetViews>
  <sheetFormatPr defaultRowHeight="14.5" x14ac:dyDescent="0.35"/>
  <cols>
    <col min="1" max="2" width="9.1796875" style="4"/>
    <col min="3" max="3" width="11.54296875" style="4" bestFit="1" customWidth="1"/>
    <col min="4" max="4" width="15" style="4" bestFit="1" customWidth="1"/>
    <col min="5" max="5" width="16.54296875" style="4" bestFit="1" customWidth="1"/>
    <col min="6" max="6" width="14" style="4" bestFit="1" customWidth="1"/>
    <col min="7" max="7" width="22" style="53" bestFit="1" customWidth="1"/>
    <col min="8" max="8" width="10.54296875" style="4" bestFit="1" customWidth="1"/>
    <col min="9" max="9" width="11" style="4" bestFit="1" customWidth="1"/>
  </cols>
  <sheetData>
    <row r="1" spans="1:9" ht="15" thickBot="1" x14ac:dyDescent="0.4">
      <c r="A1" s="69" t="s">
        <v>202</v>
      </c>
      <c r="B1" s="69"/>
      <c r="C1" s="69"/>
      <c r="D1" s="69"/>
      <c r="E1" s="69"/>
      <c r="F1" s="69"/>
      <c r="G1" s="69"/>
      <c r="H1" s="69"/>
      <c r="I1" s="69"/>
    </row>
    <row r="2" spans="1:9" ht="16.5" thickTop="1" x14ac:dyDescent="0.4">
      <c r="A2" s="70" t="s">
        <v>8</v>
      </c>
      <c r="B2" s="70" t="s">
        <v>9</v>
      </c>
      <c r="C2" s="5" t="s">
        <v>197</v>
      </c>
      <c r="D2" s="5" t="s">
        <v>198</v>
      </c>
      <c r="E2" s="5" t="s">
        <v>199</v>
      </c>
      <c r="F2" s="5" t="s">
        <v>25</v>
      </c>
      <c r="G2" s="5" t="s">
        <v>716</v>
      </c>
      <c r="H2" s="5" t="s">
        <v>200</v>
      </c>
      <c r="I2" s="5" t="s">
        <v>210</v>
      </c>
    </row>
    <row r="3" spans="1:9" x14ac:dyDescent="0.35">
      <c r="A3" s="71"/>
      <c r="B3" s="71"/>
      <c r="C3" s="6" t="s">
        <v>24</v>
      </c>
      <c r="D3" s="6" t="s">
        <v>24</v>
      </c>
      <c r="E3" s="6" t="s">
        <v>24</v>
      </c>
      <c r="F3" s="6" t="s">
        <v>17</v>
      </c>
      <c r="G3" s="6" t="s">
        <v>18</v>
      </c>
      <c r="H3" s="6" t="s">
        <v>201</v>
      </c>
      <c r="I3" s="6" t="s">
        <v>201</v>
      </c>
    </row>
    <row r="4" spans="1:9" x14ac:dyDescent="0.35">
      <c r="A4" s="4" t="s">
        <v>0</v>
      </c>
      <c r="B4" s="4">
        <v>1</v>
      </c>
      <c r="C4" s="4">
        <v>47</v>
      </c>
      <c r="D4" s="4">
        <v>50</v>
      </c>
      <c r="E4" s="4">
        <v>48.5</v>
      </c>
      <c r="F4" s="12">
        <v>0.48499999999999999</v>
      </c>
      <c r="G4" s="12">
        <f>F4</f>
        <v>0.48499999999999999</v>
      </c>
      <c r="H4" s="12">
        <v>0.13980000000000001</v>
      </c>
      <c r="I4" s="12">
        <v>59.065531</v>
      </c>
    </row>
    <row r="5" spans="1:9" x14ac:dyDescent="0.35">
      <c r="A5" s="4" t="s">
        <v>0</v>
      </c>
      <c r="B5" s="4">
        <v>1</v>
      </c>
      <c r="C5" s="4">
        <v>86</v>
      </c>
      <c r="D5" s="4">
        <v>89</v>
      </c>
      <c r="E5" s="4">
        <v>87.5</v>
      </c>
      <c r="F5" s="12">
        <v>0.875</v>
      </c>
      <c r="G5" s="12">
        <f t="shared" ref="G5:G19" si="0">F5</f>
        <v>0.875</v>
      </c>
      <c r="H5" s="12">
        <v>9.9500000000000005E-2</v>
      </c>
      <c r="I5" s="12">
        <v>69.122339999999994</v>
      </c>
    </row>
    <row r="6" spans="1:9" x14ac:dyDescent="0.35">
      <c r="A6" s="4" t="s">
        <v>0</v>
      </c>
      <c r="B6" s="4">
        <v>2</v>
      </c>
      <c r="C6" s="4">
        <v>78</v>
      </c>
      <c r="D6" s="4">
        <v>81</v>
      </c>
      <c r="E6" s="4">
        <v>79.5</v>
      </c>
      <c r="F6" s="12">
        <v>2.2949999999999999</v>
      </c>
      <c r="G6" s="12">
        <f t="shared" si="0"/>
        <v>2.2949999999999999</v>
      </c>
      <c r="H6" s="12">
        <v>0.15748999999999999</v>
      </c>
      <c r="I6" s="12">
        <v>74.384484299999997</v>
      </c>
    </row>
    <row r="7" spans="1:9" x14ac:dyDescent="0.35">
      <c r="A7" s="4" t="s">
        <v>0</v>
      </c>
      <c r="B7" s="4">
        <v>2</v>
      </c>
      <c r="C7" s="4">
        <v>116</v>
      </c>
      <c r="D7" s="4">
        <v>119</v>
      </c>
      <c r="E7" s="4">
        <v>117.5</v>
      </c>
      <c r="F7" s="12">
        <v>2.6749999999999998</v>
      </c>
      <c r="G7" s="12">
        <f t="shared" si="0"/>
        <v>2.6749999999999998</v>
      </c>
      <c r="H7" s="12">
        <v>0.14907999999999999</v>
      </c>
      <c r="I7" s="12">
        <v>66.460238599999997</v>
      </c>
    </row>
    <row r="8" spans="1:9" x14ac:dyDescent="0.35">
      <c r="A8" s="4" t="s">
        <v>0</v>
      </c>
      <c r="B8" s="4">
        <v>2</v>
      </c>
      <c r="C8" s="4">
        <v>133</v>
      </c>
      <c r="D8" s="4">
        <v>136</v>
      </c>
      <c r="E8" s="4">
        <v>134.5</v>
      </c>
      <c r="F8" s="12">
        <v>2.8449999999999998</v>
      </c>
      <c r="G8" s="12">
        <f t="shared" si="0"/>
        <v>2.8449999999999998</v>
      </c>
      <c r="H8" s="12">
        <v>2.9700000000000001E-2</v>
      </c>
      <c r="I8" s="12">
        <v>76.038738999999993</v>
      </c>
    </row>
    <row r="9" spans="1:9" x14ac:dyDescent="0.35">
      <c r="A9" s="4" t="s">
        <v>0</v>
      </c>
      <c r="B9" s="4">
        <v>3</v>
      </c>
      <c r="C9" s="4">
        <v>36</v>
      </c>
      <c r="D9" s="4">
        <v>39</v>
      </c>
      <c r="E9" s="4">
        <v>37.5</v>
      </c>
      <c r="F9" s="12">
        <v>3.375</v>
      </c>
      <c r="G9" s="12">
        <f t="shared" si="0"/>
        <v>3.375</v>
      </c>
      <c r="H9" s="12">
        <v>0.11304</v>
      </c>
      <c r="I9" s="12">
        <v>79.620305800000011</v>
      </c>
    </row>
    <row r="10" spans="1:9" x14ac:dyDescent="0.35">
      <c r="A10" s="4" t="s">
        <v>0</v>
      </c>
      <c r="B10" s="4">
        <v>3</v>
      </c>
      <c r="C10" s="4">
        <v>94</v>
      </c>
      <c r="D10" s="4">
        <v>97</v>
      </c>
      <c r="E10" s="4">
        <v>95.5</v>
      </c>
      <c r="F10" s="12">
        <v>3.9550000000000001</v>
      </c>
      <c r="G10" s="12">
        <f t="shared" si="0"/>
        <v>3.9550000000000001</v>
      </c>
      <c r="H10" s="12">
        <v>0.16522000000000001</v>
      </c>
      <c r="I10" s="12">
        <v>77.717900400000005</v>
      </c>
    </row>
    <row r="11" spans="1:9" x14ac:dyDescent="0.35">
      <c r="A11" s="4" t="s">
        <v>0</v>
      </c>
      <c r="B11" s="4">
        <v>4</v>
      </c>
      <c r="C11" s="4">
        <v>36</v>
      </c>
      <c r="D11" s="4">
        <v>39</v>
      </c>
      <c r="E11" s="4">
        <v>37.5</v>
      </c>
      <c r="F11" s="12">
        <v>4.875</v>
      </c>
      <c r="G11" s="12">
        <f t="shared" si="0"/>
        <v>4.875</v>
      </c>
      <c r="H11" s="12">
        <v>0.16239999999999999</v>
      </c>
      <c r="I11" s="12">
        <v>89.552498</v>
      </c>
    </row>
    <row r="12" spans="1:9" x14ac:dyDescent="0.35">
      <c r="A12" s="4" t="s">
        <v>0</v>
      </c>
      <c r="B12" s="4">
        <v>4</v>
      </c>
      <c r="C12" s="4">
        <v>83</v>
      </c>
      <c r="D12" s="4">
        <v>86</v>
      </c>
      <c r="E12" s="4">
        <v>84.5</v>
      </c>
      <c r="F12" s="12">
        <v>5.3449999999999998</v>
      </c>
      <c r="G12" s="12">
        <f t="shared" si="0"/>
        <v>5.3449999999999998</v>
      </c>
      <c r="H12" s="12">
        <v>0.54825999999999997</v>
      </c>
      <c r="I12" s="12">
        <v>77.418520199999989</v>
      </c>
    </row>
    <row r="13" spans="1:9" x14ac:dyDescent="0.35">
      <c r="A13" s="4" t="s">
        <v>0</v>
      </c>
      <c r="B13" s="4">
        <v>4</v>
      </c>
      <c r="C13" s="4">
        <v>141</v>
      </c>
      <c r="D13" s="4">
        <v>143</v>
      </c>
      <c r="E13" s="4">
        <v>142</v>
      </c>
      <c r="F13" s="12">
        <v>5.92</v>
      </c>
      <c r="G13" s="12">
        <f t="shared" si="0"/>
        <v>5.92</v>
      </c>
      <c r="H13" s="12">
        <v>0.63778000000000001</v>
      </c>
      <c r="I13" s="12">
        <v>51.659494600000002</v>
      </c>
    </row>
    <row r="14" spans="1:9" x14ac:dyDescent="0.35">
      <c r="A14" s="4" t="s">
        <v>0</v>
      </c>
      <c r="B14" s="4">
        <v>5</v>
      </c>
      <c r="C14" s="4">
        <v>3</v>
      </c>
      <c r="D14" s="4">
        <v>6</v>
      </c>
      <c r="E14" s="4">
        <v>4.5</v>
      </c>
      <c r="F14" s="12">
        <v>6.0449999999999999</v>
      </c>
      <c r="G14" s="12">
        <f t="shared" si="0"/>
        <v>6.0449999999999999</v>
      </c>
      <c r="H14" s="12">
        <v>0.48637999999999998</v>
      </c>
      <c r="I14" s="12">
        <v>65.330690600000011</v>
      </c>
    </row>
    <row r="15" spans="1:9" x14ac:dyDescent="0.35">
      <c r="A15" s="4" t="s">
        <v>0</v>
      </c>
      <c r="B15" s="4">
        <v>5</v>
      </c>
      <c r="C15" s="4">
        <v>53</v>
      </c>
      <c r="D15" s="4">
        <v>56</v>
      </c>
      <c r="E15" s="4">
        <v>54.5</v>
      </c>
      <c r="F15" s="12">
        <v>6.5449999999999999</v>
      </c>
      <c r="G15" s="12">
        <f t="shared" si="0"/>
        <v>6.5449999999999999</v>
      </c>
      <c r="H15" s="12">
        <v>0.32502999999999999</v>
      </c>
      <c r="I15" s="12">
        <v>79.197225099999997</v>
      </c>
    </row>
    <row r="16" spans="1:9" x14ac:dyDescent="0.35">
      <c r="A16" s="4" t="s">
        <v>0</v>
      </c>
      <c r="B16" s="4">
        <v>5</v>
      </c>
      <c r="C16" s="4">
        <v>140</v>
      </c>
      <c r="D16" s="4">
        <v>143</v>
      </c>
      <c r="E16" s="4">
        <v>141.5</v>
      </c>
      <c r="F16" s="12">
        <v>7.415</v>
      </c>
      <c r="G16" s="12">
        <f t="shared" si="0"/>
        <v>7.415</v>
      </c>
      <c r="H16" s="12">
        <v>0.15415999999999999</v>
      </c>
      <c r="I16" s="12">
        <v>73.494257200000007</v>
      </c>
    </row>
    <row r="17" spans="1:9" x14ac:dyDescent="0.35">
      <c r="A17" s="4" t="s">
        <v>0</v>
      </c>
      <c r="B17" s="4">
        <v>6</v>
      </c>
      <c r="C17" s="4">
        <v>6</v>
      </c>
      <c r="D17" s="4">
        <v>9</v>
      </c>
      <c r="E17" s="4">
        <v>7.5</v>
      </c>
      <c r="F17" s="12">
        <v>7.5750000000000002</v>
      </c>
      <c r="G17" s="12">
        <f t="shared" si="0"/>
        <v>7.5750000000000002</v>
      </c>
      <c r="H17" s="12">
        <v>0.42061999999999999</v>
      </c>
      <c r="I17" s="12">
        <v>81.187345399999998</v>
      </c>
    </row>
    <row r="18" spans="1:9" x14ac:dyDescent="0.35">
      <c r="A18" s="4" t="s">
        <v>0</v>
      </c>
      <c r="B18" s="4">
        <v>6</v>
      </c>
      <c r="C18" s="4">
        <v>66</v>
      </c>
      <c r="D18" s="4">
        <v>69</v>
      </c>
      <c r="E18" s="4">
        <v>67.5</v>
      </c>
      <c r="F18" s="12">
        <v>8.1750000000000007</v>
      </c>
      <c r="G18" s="12">
        <f t="shared" si="0"/>
        <v>8.1750000000000007</v>
      </c>
      <c r="H18" s="12">
        <v>0.44897999999999999</v>
      </c>
      <c r="I18" s="12">
        <v>81.9090566</v>
      </c>
    </row>
    <row r="19" spans="1:9" x14ac:dyDescent="0.35">
      <c r="A19" s="4" t="s">
        <v>0</v>
      </c>
      <c r="B19" s="4">
        <v>6</v>
      </c>
      <c r="C19" s="4">
        <v>107</v>
      </c>
      <c r="D19" s="4">
        <v>110</v>
      </c>
      <c r="E19" s="4">
        <v>108.5</v>
      </c>
      <c r="F19" s="12">
        <v>8.5850000000000009</v>
      </c>
      <c r="G19" s="12">
        <f t="shared" si="0"/>
        <v>8.5850000000000009</v>
      </c>
      <c r="H19" s="12">
        <v>0.46395999999999998</v>
      </c>
      <c r="I19" s="12">
        <v>79.058697199999997</v>
      </c>
    </row>
    <row r="20" spans="1:9" x14ac:dyDescent="0.35">
      <c r="A20" s="4" t="s">
        <v>0</v>
      </c>
      <c r="B20" s="4">
        <v>7</v>
      </c>
      <c r="C20" s="4">
        <v>3</v>
      </c>
      <c r="D20" s="4">
        <v>6</v>
      </c>
      <c r="E20" s="4">
        <v>4.5</v>
      </c>
      <c r="F20" s="12">
        <v>8.7449999999999992</v>
      </c>
      <c r="G20" s="12">
        <f>F20+0.02</f>
        <v>8.7649999999999988</v>
      </c>
      <c r="H20" s="12">
        <v>0.66883999999999999</v>
      </c>
      <c r="I20" s="12">
        <v>70.094117800000006</v>
      </c>
    </row>
    <row r="21" spans="1:9" x14ac:dyDescent="0.35">
      <c r="A21" s="4" t="s">
        <v>0</v>
      </c>
      <c r="B21" s="4">
        <v>7</v>
      </c>
      <c r="C21" s="4">
        <v>23</v>
      </c>
      <c r="D21" s="4">
        <v>26</v>
      </c>
      <c r="E21" s="4">
        <v>24.5</v>
      </c>
      <c r="F21" s="12">
        <v>8.9449999999999985</v>
      </c>
      <c r="G21" s="12">
        <f t="shared" ref="G21:G25" si="1">F21+0.02</f>
        <v>8.9649999999999981</v>
      </c>
      <c r="H21" s="12">
        <v>0.70109999999999995</v>
      </c>
      <c r="I21" s="12">
        <v>67.548802999999992</v>
      </c>
    </row>
    <row r="22" spans="1:9" x14ac:dyDescent="0.35">
      <c r="A22" s="4" t="s">
        <v>0</v>
      </c>
      <c r="B22" s="4">
        <v>7</v>
      </c>
      <c r="C22" s="4">
        <v>44</v>
      </c>
      <c r="D22" s="4">
        <v>47</v>
      </c>
      <c r="E22" s="4">
        <v>45.5</v>
      </c>
      <c r="F22" s="12">
        <v>9.1549999999999994</v>
      </c>
      <c r="G22" s="12">
        <f t="shared" si="1"/>
        <v>9.1749999999999989</v>
      </c>
      <c r="H22" s="12">
        <v>0.44824999999999998</v>
      </c>
      <c r="I22" s="12">
        <v>81.0654775</v>
      </c>
    </row>
    <row r="23" spans="1:9" x14ac:dyDescent="0.35">
      <c r="A23" s="4" t="s">
        <v>0</v>
      </c>
      <c r="B23" s="4">
        <v>7</v>
      </c>
      <c r="C23" s="4">
        <v>63</v>
      </c>
      <c r="D23" s="4">
        <v>66</v>
      </c>
      <c r="E23" s="4">
        <v>64.5</v>
      </c>
      <c r="F23" s="12">
        <v>9.3449999999999989</v>
      </c>
      <c r="G23" s="12">
        <f t="shared" si="1"/>
        <v>9.3649999999999984</v>
      </c>
      <c r="H23" s="12">
        <v>0.67600000000000005</v>
      </c>
      <c r="I23" s="12">
        <v>64.954840999999988</v>
      </c>
    </row>
    <row r="24" spans="1:9" x14ac:dyDescent="0.35">
      <c r="A24" s="4" t="s">
        <v>0</v>
      </c>
      <c r="B24" s="4">
        <v>7</v>
      </c>
      <c r="C24" s="4">
        <v>83</v>
      </c>
      <c r="D24" s="4">
        <v>86</v>
      </c>
      <c r="E24" s="4">
        <v>84.5</v>
      </c>
      <c r="F24" s="12">
        <v>9.5449999999999999</v>
      </c>
      <c r="G24" s="12">
        <f t="shared" si="1"/>
        <v>9.5649999999999995</v>
      </c>
      <c r="H24" s="12">
        <v>0.58745000000000003</v>
      </c>
      <c r="I24" s="12">
        <v>67.4784145</v>
      </c>
    </row>
    <row r="25" spans="1:9" x14ac:dyDescent="0.35">
      <c r="A25" s="4" t="s">
        <v>0</v>
      </c>
      <c r="B25" s="4">
        <v>7</v>
      </c>
      <c r="C25" s="4">
        <v>100</v>
      </c>
      <c r="D25" s="4">
        <v>103</v>
      </c>
      <c r="E25" s="4">
        <v>101.5</v>
      </c>
      <c r="F25" s="12">
        <v>9.7149999999999999</v>
      </c>
      <c r="G25" s="12">
        <f t="shared" si="1"/>
        <v>9.7349999999999994</v>
      </c>
      <c r="H25" s="12">
        <v>0.36001</v>
      </c>
      <c r="I25" s="12">
        <v>75.761266699999993</v>
      </c>
    </row>
    <row r="26" spans="1:9" x14ac:dyDescent="0.35">
      <c r="A26" s="4" t="s">
        <v>0</v>
      </c>
      <c r="B26" s="4">
        <v>8</v>
      </c>
      <c r="C26" s="4">
        <v>6</v>
      </c>
      <c r="D26" s="4">
        <v>9</v>
      </c>
      <c r="E26" s="4">
        <v>7.5</v>
      </c>
      <c r="F26" s="12">
        <v>9.8149999999999995</v>
      </c>
      <c r="G26" s="12">
        <f>F26+0.63</f>
        <v>10.445</v>
      </c>
      <c r="H26" s="12">
        <v>0.57855000000000001</v>
      </c>
      <c r="I26" s="12">
        <v>63.3125815</v>
      </c>
    </row>
    <row r="27" spans="1:9" x14ac:dyDescent="0.35">
      <c r="A27" s="4" t="s">
        <v>0</v>
      </c>
      <c r="B27" s="4">
        <v>8</v>
      </c>
      <c r="C27" s="4">
        <v>31</v>
      </c>
      <c r="D27" s="4">
        <v>34</v>
      </c>
      <c r="E27" s="4">
        <v>32.5</v>
      </c>
      <c r="F27" s="12">
        <v>10.065</v>
      </c>
      <c r="G27" s="12">
        <f t="shared" ref="G27:G33" si="2">F27+0.63</f>
        <v>10.695</v>
      </c>
      <c r="H27" s="12">
        <v>0.58657999999999999</v>
      </c>
      <c r="I27" s="12">
        <v>62.548470600000002</v>
      </c>
    </row>
    <row r="28" spans="1:9" x14ac:dyDescent="0.35">
      <c r="A28" s="4" t="s">
        <v>0</v>
      </c>
      <c r="B28" s="4">
        <v>8</v>
      </c>
      <c r="C28" s="4">
        <v>43</v>
      </c>
      <c r="D28" s="4">
        <v>46</v>
      </c>
      <c r="E28" s="4">
        <v>44.5</v>
      </c>
      <c r="F28" s="12">
        <v>10.185</v>
      </c>
      <c r="G28" s="12">
        <f t="shared" si="2"/>
        <v>10.815000000000001</v>
      </c>
      <c r="H28" s="12">
        <v>0.69169000000000003</v>
      </c>
      <c r="I28" s="12">
        <v>57.076410299999992</v>
      </c>
    </row>
    <row r="29" spans="1:9" x14ac:dyDescent="0.35">
      <c r="A29" s="4" t="s">
        <v>0</v>
      </c>
      <c r="B29" s="4">
        <v>8</v>
      </c>
      <c r="C29" s="4">
        <v>58</v>
      </c>
      <c r="D29" s="4">
        <v>61</v>
      </c>
      <c r="E29" s="4">
        <v>59.5</v>
      </c>
      <c r="F29" s="12">
        <v>10.335000000000001</v>
      </c>
      <c r="G29" s="12">
        <f t="shared" si="2"/>
        <v>10.965000000000002</v>
      </c>
      <c r="H29" s="12">
        <v>0.40310000000000001</v>
      </c>
      <c r="I29" s="12">
        <v>69.323926</v>
      </c>
    </row>
    <row r="30" spans="1:9" x14ac:dyDescent="0.35">
      <c r="A30" s="4" t="s">
        <v>0</v>
      </c>
      <c r="B30" s="4">
        <v>8</v>
      </c>
      <c r="C30" s="4">
        <v>83</v>
      </c>
      <c r="D30" s="4">
        <v>86</v>
      </c>
      <c r="E30" s="4">
        <v>84.5</v>
      </c>
      <c r="F30" s="12">
        <v>10.585000000000001</v>
      </c>
      <c r="G30" s="12">
        <f t="shared" si="2"/>
        <v>11.215000000000002</v>
      </c>
      <c r="H30" s="12">
        <v>0.32985999999999999</v>
      </c>
      <c r="I30" s="12">
        <v>74.030709200000004</v>
      </c>
    </row>
    <row r="31" spans="1:9" x14ac:dyDescent="0.35">
      <c r="A31" s="4" t="s">
        <v>0</v>
      </c>
      <c r="B31" s="4">
        <v>8</v>
      </c>
      <c r="C31" s="4">
        <v>103</v>
      </c>
      <c r="D31" s="4">
        <v>106</v>
      </c>
      <c r="E31" s="4">
        <v>104.5</v>
      </c>
      <c r="F31" s="12">
        <v>10.785</v>
      </c>
      <c r="G31" s="12">
        <f t="shared" si="2"/>
        <v>11.415000000000001</v>
      </c>
      <c r="H31" s="12">
        <v>0.19486000000000001</v>
      </c>
      <c r="I31" s="12">
        <v>86.150026199999999</v>
      </c>
    </row>
    <row r="32" spans="1:9" x14ac:dyDescent="0.35">
      <c r="A32" s="4" t="s">
        <v>0</v>
      </c>
      <c r="B32" s="4">
        <v>8</v>
      </c>
      <c r="C32" s="4">
        <v>123</v>
      </c>
      <c r="D32" s="4">
        <v>126</v>
      </c>
      <c r="E32" s="4">
        <v>124.5</v>
      </c>
      <c r="F32" s="12">
        <v>10.984999999999999</v>
      </c>
      <c r="G32" s="12">
        <f t="shared" si="2"/>
        <v>11.615</v>
      </c>
      <c r="H32" s="12">
        <v>0.59670000000000001</v>
      </c>
      <c r="I32" s="12">
        <v>72.236093999999994</v>
      </c>
    </row>
    <row r="33" spans="1:9" x14ac:dyDescent="0.35">
      <c r="A33" s="4" t="s">
        <v>0</v>
      </c>
      <c r="B33" s="4">
        <v>8</v>
      </c>
      <c r="C33" s="4">
        <v>143</v>
      </c>
      <c r="D33" s="4">
        <v>146</v>
      </c>
      <c r="E33" s="4">
        <v>144.5</v>
      </c>
      <c r="F33" s="12">
        <v>11.185</v>
      </c>
      <c r="G33" s="12">
        <f t="shared" si="2"/>
        <v>11.815000000000001</v>
      </c>
      <c r="H33" s="12">
        <v>0.39793000000000001</v>
      </c>
      <c r="I33" s="12">
        <v>79.606228099999996</v>
      </c>
    </row>
    <row r="34" spans="1:9" x14ac:dyDescent="0.35">
      <c r="A34" s="4" t="s">
        <v>0</v>
      </c>
      <c r="B34" s="4">
        <v>9</v>
      </c>
      <c r="C34" s="4">
        <v>4</v>
      </c>
      <c r="D34" s="4">
        <v>7</v>
      </c>
      <c r="E34" s="4">
        <v>5.5</v>
      </c>
      <c r="F34" s="12">
        <v>11.295</v>
      </c>
      <c r="G34" s="12">
        <f>F34+0.91</f>
        <v>12.205</v>
      </c>
      <c r="H34" s="12">
        <v>0.57972999999999997</v>
      </c>
      <c r="I34" s="12">
        <v>65.370258100000015</v>
      </c>
    </row>
    <row r="35" spans="1:9" x14ac:dyDescent="0.35">
      <c r="A35" s="4" t="s">
        <v>0</v>
      </c>
      <c r="B35" s="4">
        <v>9</v>
      </c>
      <c r="C35" s="4">
        <v>23</v>
      </c>
      <c r="D35" s="4">
        <v>26</v>
      </c>
      <c r="E35" s="4">
        <v>24.5</v>
      </c>
      <c r="F35" s="12">
        <v>11.484999999999999</v>
      </c>
      <c r="G35" s="12">
        <f t="shared" ref="G35:G40" si="3">F35+0.91</f>
        <v>12.395</v>
      </c>
      <c r="H35" s="12">
        <v>0.29363</v>
      </c>
      <c r="I35" s="12">
        <v>84.902442100000002</v>
      </c>
    </row>
    <row r="36" spans="1:9" x14ac:dyDescent="0.35">
      <c r="A36" s="4" t="s">
        <v>0</v>
      </c>
      <c r="B36" s="4">
        <v>9</v>
      </c>
      <c r="C36" s="4">
        <v>43</v>
      </c>
      <c r="D36" s="4">
        <v>46</v>
      </c>
      <c r="E36" s="4">
        <v>44.5</v>
      </c>
      <c r="F36" s="12">
        <v>11.685</v>
      </c>
      <c r="G36" s="12">
        <f t="shared" si="3"/>
        <v>12.595000000000001</v>
      </c>
      <c r="H36" s="12">
        <v>0.61978</v>
      </c>
      <c r="I36" s="12">
        <v>60.416823599999994</v>
      </c>
    </row>
    <row r="37" spans="1:9" x14ac:dyDescent="0.35">
      <c r="A37" s="4" t="s">
        <v>0</v>
      </c>
      <c r="B37" s="4">
        <v>9</v>
      </c>
      <c r="C37" s="4">
        <v>63</v>
      </c>
      <c r="D37" s="4">
        <v>66</v>
      </c>
      <c r="E37" s="4">
        <v>64.5</v>
      </c>
      <c r="F37" s="12">
        <v>11.885</v>
      </c>
      <c r="G37" s="12">
        <f t="shared" si="3"/>
        <v>12.795</v>
      </c>
      <c r="H37" s="12">
        <v>0.68050999999999995</v>
      </c>
      <c r="I37" s="12">
        <v>65.235478700000002</v>
      </c>
    </row>
    <row r="38" spans="1:9" x14ac:dyDescent="0.35">
      <c r="A38" s="4" t="s">
        <v>0</v>
      </c>
      <c r="B38" s="4">
        <v>9</v>
      </c>
      <c r="C38" s="4">
        <v>83</v>
      </c>
      <c r="D38" s="4">
        <v>86</v>
      </c>
      <c r="E38" s="4">
        <v>84.5</v>
      </c>
      <c r="F38" s="12">
        <v>12.085000000000001</v>
      </c>
      <c r="G38" s="12">
        <f t="shared" si="3"/>
        <v>12.995000000000001</v>
      </c>
      <c r="H38" s="12">
        <v>0.86738999999999999</v>
      </c>
      <c r="I38" s="12">
        <v>60.308450300000004</v>
      </c>
    </row>
    <row r="39" spans="1:9" x14ac:dyDescent="0.35">
      <c r="A39" s="4" t="s">
        <v>0</v>
      </c>
      <c r="B39" s="4">
        <v>9</v>
      </c>
      <c r="C39" s="4">
        <v>103</v>
      </c>
      <c r="D39" s="4">
        <v>106</v>
      </c>
      <c r="E39" s="4">
        <v>104.5</v>
      </c>
      <c r="F39" s="12">
        <v>12.285</v>
      </c>
      <c r="G39" s="12">
        <f t="shared" si="3"/>
        <v>13.195</v>
      </c>
      <c r="H39" s="12">
        <v>0.84480999999999995</v>
      </c>
      <c r="I39" s="12">
        <v>61.999273699999996</v>
      </c>
    </row>
    <row r="40" spans="1:9" x14ac:dyDescent="0.35">
      <c r="A40" s="4" t="s">
        <v>0</v>
      </c>
      <c r="B40" s="4">
        <v>9</v>
      </c>
      <c r="C40" s="4">
        <v>113</v>
      </c>
      <c r="D40" s="4">
        <v>116</v>
      </c>
      <c r="E40" s="4">
        <v>114.5</v>
      </c>
      <c r="F40" s="12">
        <v>12.385</v>
      </c>
      <c r="G40" s="12">
        <f t="shared" si="3"/>
        <v>13.295</v>
      </c>
      <c r="H40" s="12">
        <v>0.44275999999999999</v>
      </c>
      <c r="I40" s="12">
        <v>69.814063200000007</v>
      </c>
    </row>
    <row r="41" spans="1:9" x14ac:dyDescent="0.35">
      <c r="A41" s="4" t="s">
        <v>0</v>
      </c>
      <c r="B41" s="4">
        <v>10</v>
      </c>
      <c r="C41" s="4">
        <v>0</v>
      </c>
      <c r="D41" s="4">
        <v>0</v>
      </c>
      <c r="E41" s="4">
        <v>0</v>
      </c>
      <c r="F41" s="12">
        <v>12.54</v>
      </c>
      <c r="G41" s="12">
        <f>F41+0.98</f>
        <v>13.52</v>
      </c>
      <c r="H41" s="12">
        <v>0.38456000000000001</v>
      </c>
      <c r="I41" s="12">
        <v>77.568460200000004</v>
      </c>
    </row>
    <row r="42" spans="1:9" x14ac:dyDescent="0.35">
      <c r="A42" s="4" t="s">
        <v>0</v>
      </c>
      <c r="B42" s="4">
        <v>11</v>
      </c>
      <c r="C42" s="4">
        <v>6</v>
      </c>
      <c r="D42" s="4">
        <v>9</v>
      </c>
      <c r="E42" s="4">
        <v>7.5</v>
      </c>
      <c r="F42" s="12">
        <v>12.815</v>
      </c>
      <c r="G42" s="12">
        <f>F42+0.68</f>
        <v>13.494999999999999</v>
      </c>
      <c r="H42" s="12">
        <v>0.51368000000000003</v>
      </c>
      <c r="I42" s="12">
        <v>60.384336599999997</v>
      </c>
    </row>
    <row r="43" spans="1:9" x14ac:dyDescent="0.35">
      <c r="A43" s="4" t="s">
        <v>0</v>
      </c>
      <c r="B43" s="4">
        <v>11</v>
      </c>
      <c r="C43" s="4">
        <v>26</v>
      </c>
      <c r="D43" s="4">
        <v>29</v>
      </c>
      <c r="E43" s="4">
        <v>27.5</v>
      </c>
      <c r="F43" s="12">
        <v>13.015000000000001</v>
      </c>
      <c r="G43" s="12">
        <f t="shared" ref="G43:G46" si="4">F43+0.68</f>
        <v>13.695</v>
      </c>
      <c r="H43" s="12">
        <v>0.74287999999999998</v>
      </c>
      <c r="I43" s="12">
        <v>53.752823600000006</v>
      </c>
    </row>
    <row r="44" spans="1:9" x14ac:dyDescent="0.35">
      <c r="A44" s="4" t="s">
        <v>0</v>
      </c>
      <c r="B44" s="4">
        <v>11</v>
      </c>
      <c r="C44" s="4">
        <v>46</v>
      </c>
      <c r="D44" s="4">
        <v>49</v>
      </c>
      <c r="E44" s="4">
        <v>47.5</v>
      </c>
      <c r="F44" s="12">
        <v>13.215</v>
      </c>
      <c r="G44" s="12">
        <f t="shared" si="4"/>
        <v>13.895</v>
      </c>
      <c r="H44" s="12">
        <v>0.64695999999999998</v>
      </c>
      <c r="I44" s="12">
        <v>62.100483200000006</v>
      </c>
    </row>
    <row r="45" spans="1:9" x14ac:dyDescent="0.35">
      <c r="A45" s="4" t="s">
        <v>0</v>
      </c>
      <c r="B45" s="4">
        <v>11</v>
      </c>
      <c r="C45" s="4">
        <v>69</v>
      </c>
      <c r="D45" s="4">
        <v>72</v>
      </c>
      <c r="E45" s="4">
        <v>70.5</v>
      </c>
      <c r="F45" s="12">
        <v>13.445</v>
      </c>
      <c r="G45" s="12">
        <f t="shared" si="4"/>
        <v>14.125</v>
      </c>
      <c r="H45" s="12">
        <v>0.69726999999999995</v>
      </c>
      <c r="I45" s="12">
        <v>61.381520900000012</v>
      </c>
    </row>
    <row r="46" spans="1:9" x14ac:dyDescent="0.35">
      <c r="A46" s="4" t="s">
        <v>0</v>
      </c>
      <c r="B46" s="4">
        <v>11</v>
      </c>
      <c r="C46" s="4">
        <v>80</v>
      </c>
      <c r="D46" s="4">
        <v>83</v>
      </c>
      <c r="E46" s="4">
        <v>81.5</v>
      </c>
      <c r="F46" s="12">
        <v>13.555</v>
      </c>
      <c r="G46" s="12">
        <f t="shared" si="4"/>
        <v>14.234999999999999</v>
      </c>
      <c r="H46" s="12">
        <v>0.64866999999999997</v>
      </c>
      <c r="I46" s="12">
        <v>62.935898900000005</v>
      </c>
    </row>
    <row r="47" spans="1:9" x14ac:dyDescent="0.35">
      <c r="A47" s="4" t="s">
        <v>0</v>
      </c>
      <c r="B47" s="4">
        <v>12</v>
      </c>
      <c r="C47" s="4">
        <v>4</v>
      </c>
      <c r="D47" s="4">
        <v>7</v>
      </c>
      <c r="E47" s="4">
        <v>5.5</v>
      </c>
      <c r="F47" s="12">
        <v>14.045</v>
      </c>
      <c r="G47" s="12">
        <f>F47+0.63</f>
        <v>14.675000000000001</v>
      </c>
      <c r="H47" s="12">
        <v>0.76029000000000002</v>
      </c>
      <c r="I47" s="12">
        <v>61.1831003</v>
      </c>
    </row>
    <row r="48" spans="1:9" x14ac:dyDescent="0.35">
      <c r="A48" s="4" t="s">
        <v>0</v>
      </c>
      <c r="B48" s="4">
        <v>12</v>
      </c>
      <c r="C48" s="4">
        <v>23</v>
      </c>
      <c r="D48" s="4">
        <v>26</v>
      </c>
      <c r="E48" s="4">
        <v>24.5</v>
      </c>
      <c r="F48" s="12">
        <v>14.234999999999999</v>
      </c>
      <c r="G48" s="12">
        <f t="shared" ref="G48:G53" si="5">F48+0.63</f>
        <v>14.865</v>
      </c>
      <c r="H48" s="12">
        <v>0.98058999999999996</v>
      </c>
      <c r="I48" s="12">
        <v>58.542490299999997</v>
      </c>
    </row>
    <row r="49" spans="1:9" x14ac:dyDescent="0.35">
      <c r="A49" s="4" t="s">
        <v>0</v>
      </c>
      <c r="B49" s="4">
        <v>12</v>
      </c>
      <c r="C49" s="4">
        <v>43</v>
      </c>
      <c r="D49" s="4">
        <v>46</v>
      </c>
      <c r="E49" s="4">
        <v>44.5</v>
      </c>
      <c r="F49" s="12">
        <v>14.435</v>
      </c>
      <c r="G49" s="12">
        <f t="shared" si="5"/>
        <v>15.065000000000001</v>
      </c>
      <c r="H49" s="12">
        <v>0.90608999999999995</v>
      </c>
      <c r="I49" s="12">
        <v>58.7790623</v>
      </c>
    </row>
    <row r="50" spans="1:9" x14ac:dyDescent="0.35">
      <c r="A50" s="4" t="s">
        <v>0</v>
      </c>
      <c r="B50" s="4">
        <v>12</v>
      </c>
      <c r="C50" s="4">
        <v>63</v>
      </c>
      <c r="D50" s="4">
        <v>66</v>
      </c>
      <c r="E50" s="4">
        <v>64.5</v>
      </c>
      <c r="F50" s="12">
        <v>14.635</v>
      </c>
      <c r="G50" s="12">
        <f t="shared" si="5"/>
        <v>15.265000000000001</v>
      </c>
      <c r="H50" s="12">
        <v>0.47228999999999999</v>
      </c>
      <c r="I50" s="12">
        <v>53.865195299999996</v>
      </c>
    </row>
    <row r="51" spans="1:9" x14ac:dyDescent="0.35">
      <c r="A51" s="4" t="s">
        <v>0</v>
      </c>
      <c r="B51" s="4">
        <v>12</v>
      </c>
      <c r="C51" s="4">
        <v>83</v>
      </c>
      <c r="D51" s="4">
        <v>86</v>
      </c>
      <c r="E51" s="4">
        <v>84.5</v>
      </c>
      <c r="F51" s="12">
        <v>14.835000000000001</v>
      </c>
      <c r="G51" s="12">
        <f t="shared" si="5"/>
        <v>15.465000000000002</v>
      </c>
      <c r="H51" s="12">
        <v>0.53591999999999995</v>
      </c>
      <c r="I51" s="12">
        <v>65.5044544</v>
      </c>
    </row>
    <row r="52" spans="1:9" x14ac:dyDescent="0.35">
      <c r="A52" s="4" t="s">
        <v>0</v>
      </c>
      <c r="B52" s="4">
        <v>12</v>
      </c>
      <c r="C52" s="4">
        <v>103</v>
      </c>
      <c r="D52" s="4">
        <v>106</v>
      </c>
      <c r="E52" s="4">
        <v>104.5</v>
      </c>
      <c r="F52" s="12">
        <v>15.035</v>
      </c>
      <c r="G52" s="12">
        <f t="shared" si="5"/>
        <v>15.665000000000001</v>
      </c>
      <c r="H52" s="12">
        <v>0.44762999999999997</v>
      </c>
      <c r="I52" s="12">
        <v>68.0458541</v>
      </c>
    </row>
    <row r="53" spans="1:9" x14ac:dyDescent="0.35">
      <c r="A53" s="4" t="s">
        <v>0</v>
      </c>
      <c r="B53" s="4">
        <v>12</v>
      </c>
      <c r="C53" s="4">
        <v>123</v>
      </c>
      <c r="D53" s="4">
        <v>126</v>
      </c>
      <c r="E53" s="4">
        <v>124.5</v>
      </c>
      <c r="F53" s="12">
        <v>15.234999999999999</v>
      </c>
      <c r="G53" s="12">
        <f t="shared" si="5"/>
        <v>15.865</v>
      </c>
      <c r="H53" s="12">
        <v>0.31868999999999997</v>
      </c>
      <c r="I53" s="12">
        <v>63.792889299999999</v>
      </c>
    </row>
    <row r="54" spans="1:9" x14ac:dyDescent="0.35">
      <c r="A54" s="4" t="s">
        <v>0</v>
      </c>
      <c r="B54" s="4">
        <v>13</v>
      </c>
      <c r="C54" s="4">
        <v>3</v>
      </c>
      <c r="D54" s="4">
        <v>6</v>
      </c>
      <c r="E54" s="4">
        <v>4.5</v>
      </c>
      <c r="F54" s="12">
        <v>15.435</v>
      </c>
      <c r="G54" s="12">
        <f>F54+41.48</f>
        <v>56.914999999999999</v>
      </c>
      <c r="H54" s="12">
        <v>0.56637000000000004</v>
      </c>
      <c r="I54" s="12">
        <v>52.576710900000002</v>
      </c>
    </row>
    <row r="55" spans="1:9" x14ac:dyDescent="0.35">
      <c r="A55" s="4" t="s">
        <v>0</v>
      </c>
      <c r="B55" s="4">
        <v>13</v>
      </c>
      <c r="C55" s="4">
        <v>23</v>
      </c>
      <c r="D55" s="4">
        <v>26</v>
      </c>
      <c r="E55" s="4">
        <v>24.5</v>
      </c>
      <c r="F55" s="12">
        <v>15.635</v>
      </c>
      <c r="G55" s="12">
        <f t="shared" ref="G55:G88" si="6">F55+41.48</f>
        <v>57.114999999999995</v>
      </c>
      <c r="H55" s="12">
        <v>0.38191999999999998</v>
      </c>
      <c r="I55" s="12">
        <v>65.245391399999988</v>
      </c>
    </row>
    <row r="56" spans="1:9" x14ac:dyDescent="0.35">
      <c r="A56" s="4" t="s">
        <v>0</v>
      </c>
      <c r="B56" s="4">
        <v>13</v>
      </c>
      <c r="C56" s="4">
        <v>43</v>
      </c>
      <c r="D56" s="4">
        <v>46</v>
      </c>
      <c r="E56" s="4">
        <v>44.5</v>
      </c>
      <c r="F56" s="12">
        <v>15.835000000000001</v>
      </c>
      <c r="G56" s="12">
        <f t="shared" si="6"/>
        <v>57.314999999999998</v>
      </c>
      <c r="H56" s="12">
        <v>0.4098</v>
      </c>
      <c r="I56" s="12">
        <v>63.669522000000008</v>
      </c>
    </row>
    <row r="57" spans="1:9" x14ac:dyDescent="0.35">
      <c r="A57" s="4" t="s">
        <v>0</v>
      </c>
      <c r="B57" s="4">
        <v>13</v>
      </c>
      <c r="C57" s="4">
        <v>63</v>
      </c>
      <c r="D57" s="4">
        <v>66</v>
      </c>
      <c r="E57" s="4">
        <v>64.5</v>
      </c>
      <c r="F57" s="12">
        <v>16.035</v>
      </c>
      <c r="G57" s="12">
        <f t="shared" si="6"/>
        <v>57.515000000000001</v>
      </c>
      <c r="H57" s="12">
        <v>0.48015999999999998</v>
      </c>
      <c r="I57" s="12">
        <v>41.917726200000004</v>
      </c>
    </row>
    <row r="58" spans="1:9" x14ac:dyDescent="0.35">
      <c r="A58" s="4" t="s">
        <v>0</v>
      </c>
      <c r="B58" s="4">
        <v>13</v>
      </c>
      <c r="C58" s="4">
        <v>83</v>
      </c>
      <c r="D58" s="4">
        <v>86</v>
      </c>
      <c r="E58" s="4">
        <v>84.5</v>
      </c>
      <c r="F58" s="12">
        <v>16.234999999999999</v>
      </c>
      <c r="G58" s="12">
        <f t="shared" si="6"/>
        <v>57.714999999999996</v>
      </c>
      <c r="H58" s="12">
        <v>0.22025</v>
      </c>
      <c r="I58" s="12">
        <v>68.987810500000009</v>
      </c>
    </row>
    <row r="59" spans="1:9" x14ac:dyDescent="0.35">
      <c r="A59" s="4" t="s">
        <v>0</v>
      </c>
      <c r="B59" s="4">
        <v>13</v>
      </c>
      <c r="C59" s="4">
        <v>103</v>
      </c>
      <c r="D59" s="4">
        <v>106</v>
      </c>
      <c r="E59" s="4">
        <v>104.5</v>
      </c>
      <c r="F59" s="12">
        <v>16.435000000000002</v>
      </c>
      <c r="G59" s="12">
        <f t="shared" si="6"/>
        <v>57.914999999999999</v>
      </c>
      <c r="H59" s="12">
        <v>0.30199999999999999</v>
      </c>
      <c r="I59" s="12">
        <v>59.673621000000004</v>
      </c>
    </row>
    <row r="60" spans="1:9" x14ac:dyDescent="0.35">
      <c r="A60" s="4" t="s">
        <v>0</v>
      </c>
      <c r="B60" s="4">
        <v>13</v>
      </c>
      <c r="C60" s="4">
        <v>120</v>
      </c>
      <c r="D60" s="4">
        <v>123</v>
      </c>
      <c r="E60" s="4">
        <v>121.5</v>
      </c>
      <c r="F60" s="12">
        <v>16.605</v>
      </c>
      <c r="G60" s="12">
        <f t="shared" si="6"/>
        <v>58.084999999999994</v>
      </c>
      <c r="H60" s="12">
        <v>0.56562999999999997</v>
      </c>
      <c r="I60" s="12">
        <v>36.156115100000008</v>
      </c>
    </row>
    <row r="61" spans="1:9" x14ac:dyDescent="0.35">
      <c r="A61" s="4" t="s">
        <v>0</v>
      </c>
      <c r="B61" s="4">
        <v>14</v>
      </c>
      <c r="C61" s="4">
        <v>38</v>
      </c>
      <c r="D61" s="4">
        <v>42</v>
      </c>
      <c r="E61" s="4">
        <v>40</v>
      </c>
      <c r="F61" s="12">
        <v>17.149999999999999</v>
      </c>
      <c r="G61" s="12">
        <f t="shared" si="6"/>
        <v>58.629999999999995</v>
      </c>
      <c r="H61" s="12">
        <v>0.76859</v>
      </c>
      <c r="I61" s="12">
        <v>27.003444299999998</v>
      </c>
    </row>
    <row r="62" spans="1:9" x14ac:dyDescent="0.35">
      <c r="A62" s="4" t="s">
        <v>0</v>
      </c>
      <c r="B62" s="4">
        <v>14</v>
      </c>
      <c r="C62" s="4">
        <v>49</v>
      </c>
      <c r="D62" s="4">
        <v>53</v>
      </c>
      <c r="E62" s="4">
        <v>51</v>
      </c>
      <c r="F62" s="12">
        <v>17.260000000000002</v>
      </c>
      <c r="G62" s="12">
        <f t="shared" si="6"/>
        <v>58.739999999999995</v>
      </c>
      <c r="H62" s="12">
        <v>1.1341000000000001</v>
      </c>
      <c r="I62" s="12">
        <v>37.796542000000002</v>
      </c>
    </row>
    <row r="63" spans="1:9" x14ac:dyDescent="0.35">
      <c r="A63" s="4" t="s">
        <v>0</v>
      </c>
      <c r="B63" s="4">
        <v>14</v>
      </c>
      <c r="C63" s="4">
        <v>62</v>
      </c>
      <c r="D63" s="4">
        <v>66</v>
      </c>
      <c r="E63" s="4">
        <v>64</v>
      </c>
      <c r="F63" s="12">
        <v>17.39</v>
      </c>
      <c r="G63" s="12">
        <f t="shared" si="6"/>
        <v>58.87</v>
      </c>
      <c r="H63" s="12">
        <v>1.0391999999999999</v>
      </c>
      <c r="I63" s="12">
        <v>42.038177999999995</v>
      </c>
    </row>
    <row r="64" spans="1:9" x14ac:dyDescent="0.35">
      <c r="A64" s="4" t="s">
        <v>0</v>
      </c>
      <c r="B64" s="4">
        <v>14</v>
      </c>
      <c r="C64" s="4">
        <v>72</v>
      </c>
      <c r="D64" s="4">
        <v>77</v>
      </c>
      <c r="E64" s="4">
        <v>74.5</v>
      </c>
      <c r="F64" s="12">
        <v>17.495000000000001</v>
      </c>
      <c r="G64" s="12">
        <f t="shared" si="6"/>
        <v>58.974999999999994</v>
      </c>
      <c r="H64" s="12">
        <v>1.0177</v>
      </c>
      <c r="I64" s="12">
        <v>38.180555000000005</v>
      </c>
    </row>
    <row r="65" spans="1:9" x14ac:dyDescent="0.35">
      <c r="A65" s="4" t="s">
        <v>0</v>
      </c>
      <c r="B65" s="4">
        <v>14</v>
      </c>
      <c r="C65" s="4">
        <v>83</v>
      </c>
      <c r="D65" s="4">
        <v>85</v>
      </c>
      <c r="E65" s="4">
        <v>84</v>
      </c>
      <c r="F65" s="12">
        <v>17.59</v>
      </c>
      <c r="G65" s="12">
        <f t="shared" si="6"/>
        <v>59.069999999999993</v>
      </c>
      <c r="H65" s="12">
        <v>0.89378999999999997</v>
      </c>
      <c r="I65" s="12">
        <v>27.424942299999998</v>
      </c>
    </row>
    <row r="66" spans="1:9" x14ac:dyDescent="0.35">
      <c r="A66" s="4" t="s">
        <v>0</v>
      </c>
      <c r="B66" s="4">
        <v>15</v>
      </c>
      <c r="C66" s="4">
        <v>1</v>
      </c>
      <c r="D66" s="4">
        <v>4</v>
      </c>
      <c r="E66" s="4">
        <v>2.5</v>
      </c>
      <c r="F66" s="12">
        <v>17.704999999999998</v>
      </c>
      <c r="G66" s="12">
        <f t="shared" si="6"/>
        <v>59.184999999999995</v>
      </c>
      <c r="H66" s="12">
        <v>1.111</v>
      </c>
      <c r="I66" s="12">
        <v>27.139973000000005</v>
      </c>
    </row>
    <row r="67" spans="1:9" x14ac:dyDescent="0.35">
      <c r="A67" s="4" t="s">
        <v>0</v>
      </c>
      <c r="B67" s="4">
        <v>15</v>
      </c>
      <c r="C67" s="4">
        <v>8</v>
      </c>
      <c r="D67" s="4">
        <v>12</v>
      </c>
      <c r="E67" s="4">
        <v>10</v>
      </c>
      <c r="F67" s="12">
        <v>17.78</v>
      </c>
      <c r="G67" s="12">
        <f t="shared" si="6"/>
        <v>59.26</v>
      </c>
      <c r="H67" s="12">
        <v>1.0861000000000001</v>
      </c>
      <c r="I67" s="12">
        <v>22.031184</v>
      </c>
    </row>
    <row r="68" spans="1:9" x14ac:dyDescent="0.35">
      <c r="A68" s="4" t="s">
        <v>0</v>
      </c>
      <c r="B68" s="4">
        <v>15</v>
      </c>
      <c r="C68" s="4">
        <v>15</v>
      </c>
      <c r="D68" s="4">
        <v>19</v>
      </c>
      <c r="E68" s="4">
        <v>17</v>
      </c>
      <c r="F68" s="12">
        <v>17.850000000000001</v>
      </c>
      <c r="G68" s="12">
        <f t="shared" si="6"/>
        <v>59.33</v>
      </c>
      <c r="H68" s="12">
        <v>1.0008999999999999</v>
      </c>
      <c r="I68" s="12">
        <v>22.241099999999999</v>
      </c>
    </row>
    <row r="69" spans="1:9" x14ac:dyDescent="0.35">
      <c r="A69" s="4" t="s">
        <v>0</v>
      </c>
      <c r="B69" s="4">
        <v>15</v>
      </c>
      <c r="C69" s="4">
        <v>20</v>
      </c>
      <c r="D69" s="4">
        <v>24</v>
      </c>
      <c r="E69" s="4">
        <v>22</v>
      </c>
      <c r="F69" s="12">
        <v>17.899999999999999</v>
      </c>
      <c r="G69" s="12">
        <f t="shared" si="6"/>
        <v>59.379999999999995</v>
      </c>
      <c r="H69" s="12">
        <v>1.03</v>
      </c>
      <c r="I69" s="12">
        <v>21.049077000000004</v>
      </c>
    </row>
    <row r="70" spans="1:9" x14ac:dyDescent="0.35">
      <c r="A70" s="4" t="s">
        <v>0</v>
      </c>
      <c r="B70" s="4">
        <v>15</v>
      </c>
      <c r="C70" s="4">
        <v>25</v>
      </c>
      <c r="D70" s="4">
        <v>29</v>
      </c>
      <c r="E70" s="4">
        <v>27</v>
      </c>
      <c r="F70" s="12">
        <v>17.95</v>
      </c>
      <c r="G70" s="12">
        <f t="shared" si="6"/>
        <v>59.429999999999993</v>
      </c>
      <c r="H70" s="12">
        <v>0.96377999999999997</v>
      </c>
      <c r="I70" s="12">
        <v>11.169863600000001</v>
      </c>
    </row>
    <row r="71" spans="1:9" x14ac:dyDescent="0.35">
      <c r="A71" s="4" t="s">
        <v>0</v>
      </c>
      <c r="B71" s="4">
        <v>15</v>
      </c>
      <c r="C71" s="4">
        <v>29</v>
      </c>
      <c r="D71" s="4">
        <v>33</v>
      </c>
      <c r="E71" s="4">
        <v>31</v>
      </c>
      <c r="F71" s="12">
        <v>17.989999999999998</v>
      </c>
      <c r="G71" s="12">
        <f t="shared" si="6"/>
        <v>59.47</v>
      </c>
      <c r="H71" s="12">
        <v>1.0477000000000001</v>
      </c>
      <c r="I71" s="12">
        <v>22.165296999999999</v>
      </c>
    </row>
    <row r="72" spans="1:9" x14ac:dyDescent="0.35">
      <c r="A72" s="4" t="s">
        <v>0</v>
      </c>
      <c r="B72" s="4">
        <v>15</v>
      </c>
      <c r="C72" s="4">
        <v>35</v>
      </c>
      <c r="D72" s="4">
        <v>39</v>
      </c>
      <c r="E72" s="4">
        <v>37</v>
      </c>
      <c r="F72" s="12">
        <v>18.05</v>
      </c>
      <c r="G72" s="12">
        <f t="shared" si="6"/>
        <v>59.53</v>
      </c>
      <c r="H72" s="12">
        <v>0.93955</v>
      </c>
      <c r="I72" s="12">
        <v>22.338144499999999</v>
      </c>
    </row>
    <row r="73" spans="1:9" x14ac:dyDescent="0.35">
      <c r="A73" s="4" t="s">
        <v>0</v>
      </c>
      <c r="B73" s="4">
        <v>15</v>
      </c>
      <c r="C73" s="4">
        <v>41</v>
      </c>
      <c r="D73" s="4">
        <v>45</v>
      </c>
      <c r="E73" s="4">
        <v>43</v>
      </c>
      <c r="F73" s="12">
        <v>18.11</v>
      </c>
      <c r="G73" s="12">
        <f t="shared" si="6"/>
        <v>59.589999999999996</v>
      </c>
      <c r="H73" s="12">
        <v>0.93466000000000005</v>
      </c>
      <c r="I73" s="12">
        <v>23.355154199999998</v>
      </c>
    </row>
    <row r="74" spans="1:9" x14ac:dyDescent="0.35">
      <c r="A74" s="4" t="s">
        <v>0</v>
      </c>
      <c r="B74" s="4">
        <v>15</v>
      </c>
      <c r="C74" s="4">
        <v>45</v>
      </c>
      <c r="D74" s="4">
        <v>49</v>
      </c>
      <c r="E74" s="4">
        <v>47</v>
      </c>
      <c r="F74" s="12">
        <v>18.149999999999999</v>
      </c>
      <c r="G74" s="12">
        <f t="shared" si="6"/>
        <v>59.629999999999995</v>
      </c>
      <c r="H74" s="12">
        <v>1.077</v>
      </c>
      <c r="I74" s="12">
        <v>19.024054</v>
      </c>
    </row>
    <row r="75" spans="1:9" x14ac:dyDescent="0.35">
      <c r="A75" s="4" t="s">
        <v>0</v>
      </c>
      <c r="B75" s="4">
        <v>15</v>
      </c>
      <c r="C75" s="4">
        <v>50</v>
      </c>
      <c r="D75" s="4">
        <v>54</v>
      </c>
      <c r="E75" s="4">
        <v>52</v>
      </c>
      <c r="F75" s="12">
        <v>18.2</v>
      </c>
      <c r="G75" s="12">
        <f t="shared" si="6"/>
        <v>59.679999999999993</v>
      </c>
      <c r="H75" s="12">
        <v>0.92471000000000003</v>
      </c>
      <c r="I75" s="12">
        <v>18.137658699999999</v>
      </c>
    </row>
    <row r="76" spans="1:9" x14ac:dyDescent="0.35">
      <c r="A76" s="4" t="s">
        <v>0</v>
      </c>
      <c r="B76" s="4">
        <v>15</v>
      </c>
      <c r="C76" s="4">
        <v>55</v>
      </c>
      <c r="D76" s="4">
        <v>59</v>
      </c>
      <c r="E76" s="4">
        <v>57</v>
      </c>
      <c r="F76" s="12">
        <v>18.25</v>
      </c>
      <c r="G76" s="12">
        <f t="shared" si="6"/>
        <v>59.73</v>
      </c>
      <c r="H76" s="12">
        <v>0.98612999999999995</v>
      </c>
      <c r="I76" s="12">
        <v>11.8533401</v>
      </c>
    </row>
    <row r="77" spans="1:9" x14ac:dyDescent="0.35">
      <c r="A77" s="4" t="s">
        <v>0</v>
      </c>
      <c r="B77" s="4">
        <v>15</v>
      </c>
      <c r="C77" s="4">
        <v>60</v>
      </c>
      <c r="D77" s="4">
        <v>64</v>
      </c>
      <c r="E77" s="4">
        <v>62</v>
      </c>
      <c r="F77" s="12">
        <v>18.3</v>
      </c>
      <c r="G77" s="12">
        <f t="shared" si="6"/>
        <v>59.78</v>
      </c>
      <c r="H77" s="12">
        <v>0.91608999999999996</v>
      </c>
      <c r="I77" s="12">
        <v>10.9157153</v>
      </c>
    </row>
    <row r="78" spans="1:9" x14ac:dyDescent="0.35">
      <c r="A78" s="4" t="s">
        <v>0</v>
      </c>
      <c r="B78" s="4">
        <v>15</v>
      </c>
      <c r="C78" s="4">
        <v>65</v>
      </c>
      <c r="D78" s="4">
        <v>69</v>
      </c>
      <c r="E78" s="4">
        <v>67</v>
      </c>
      <c r="F78" s="12">
        <v>18.350000000000001</v>
      </c>
      <c r="G78" s="12">
        <f t="shared" si="6"/>
        <v>59.83</v>
      </c>
      <c r="H78" s="12">
        <v>0.87387999999999999</v>
      </c>
      <c r="I78" s="12">
        <v>11.0898956</v>
      </c>
    </row>
    <row r="79" spans="1:9" x14ac:dyDescent="0.35">
      <c r="A79" s="4" t="s">
        <v>0</v>
      </c>
      <c r="B79" s="4">
        <v>15</v>
      </c>
      <c r="C79" s="4">
        <v>70</v>
      </c>
      <c r="D79" s="4">
        <v>74</v>
      </c>
      <c r="E79" s="4">
        <v>72</v>
      </c>
      <c r="F79" s="12">
        <v>18.399999999999999</v>
      </c>
      <c r="G79" s="12">
        <f t="shared" si="6"/>
        <v>59.879999999999995</v>
      </c>
      <c r="H79" s="12">
        <v>0.93508000000000002</v>
      </c>
      <c r="I79" s="12">
        <v>13.481438600000001</v>
      </c>
    </row>
    <row r="80" spans="1:9" x14ac:dyDescent="0.35">
      <c r="A80" s="4" t="s">
        <v>0</v>
      </c>
      <c r="B80" s="4">
        <v>15</v>
      </c>
      <c r="C80" s="4">
        <v>74</v>
      </c>
      <c r="D80" s="4">
        <v>78</v>
      </c>
      <c r="E80" s="4">
        <v>76</v>
      </c>
      <c r="F80" s="12">
        <v>18.440000000000001</v>
      </c>
      <c r="G80" s="12">
        <f t="shared" si="6"/>
        <v>59.92</v>
      </c>
      <c r="H80" s="12">
        <v>0.88849999999999996</v>
      </c>
      <c r="I80" s="12">
        <v>14.001897</v>
      </c>
    </row>
    <row r="81" spans="1:9" x14ac:dyDescent="0.35">
      <c r="A81" s="4" t="s">
        <v>0</v>
      </c>
      <c r="B81" s="4">
        <v>15</v>
      </c>
      <c r="C81" s="4">
        <v>78</v>
      </c>
      <c r="D81" s="4">
        <v>82</v>
      </c>
      <c r="E81" s="4">
        <v>80</v>
      </c>
      <c r="F81" s="12">
        <v>18.48</v>
      </c>
      <c r="G81" s="12">
        <f t="shared" si="6"/>
        <v>59.959999999999994</v>
      </c>
      <c r="H81" s="12">
        <v>0.91576000000000002</v>
      </c>
      <c r="I81" s="12">
        <v>10.1121202</v>
      </c>
    </row>
    <row r="82" spans="1:9" x14ac:dyDescent="0.35">
      <c r="A82" s="4" t="s">
        <v>0</v>
      </c>
      <c r="B82" s="4">
        <v>15</v>
      </c>
      <c r="C82" s="4">
        <v>83</v>
      </c>
      <c r="D82" s="4">
        <v>87</v>
      </c>
      <c r="E82" s="4">
        <v>85</v>
      </c>
      <c r="F82" s="12">
        <v>18.53</v>
      </c>
      <c r="G82" s="12">
        <f t="shared" si="6"/>
        <v>60.01</v>
      </c>
      <c r="H82" s="12">
        <v>0.81433999999999995</v>
      </c>
      <c r="I82" s="12">
        <v>10.522955799999998</v>
      </c>
    </row>
    <row r="83" spans="1:9" x14ac:dyDescent="0.35">
      <c r="A83" s="4" t="s">
        <v>0</v>
      </c>
      <c r="B83" s="4">
        <v>15</v>
      </c>
      <c r="C83" s="4">
        <v>88</v>
      </c>
      <c r="D83" s="4">
        <v>92</v>
      </c>
      <c r="E83" s="4">
        <v>90</v>
      </c>
      <c r="F83" s="12">
        <v>18.579999999999998</v>
      </c>
      <c r="G83" s="12">
        <f t="shared" si="6"/>
        <v>60.059999999999995</v>
      </c>
      <c r="H83" s="12">
        <v>0.76590999999999998</v>
      </c>
      <c r="I83" s="12">
        <v>11.693570700000002</v>
      </c>
    </row>
    <row r="84" spans="1:9" x14ac:dyDescent="0.35">
      <c r="A84" s="4" t="s">
        <v>0</v>
      </c>
      <c r="B84" s="4">
        <v>15</v>
      </c>
      <c r="C84" s="4">
        <v>94</v>
      </c>
      <c r="D84" s="4">
        <v>98</v>
      </c>
      <c r="E84" s="4">
        <v>96</v>
      </c>
      <c r="F84" s="12">
        <v>18.64</v>
      </c>
      <c r="G84" s="12">
        <f t="shared" si="6"/>
        <v>60.12</v>
      </c>
      <c r="H84" s="12">
        <v>0.81945999999999997</v>
      </c>
      <c r="I84" s="12">
        <v>10.8801462</v>
      </c>
    </row>
    <row r="85" spans="1:9" x14ac:dyDescent="0.35">
      <c r="A85" s="4" t="s">
        <v>0</v>
      </c>
      <c r="B85" s="4">
        <v>15</v>
      </c>
      <c r="C85" s="4">
        <v>98</v>
      </c>
      <c r="D85" s="4">
        <v>102</v>
      </c>
      <c r="E85" s="4">
        <v>100</v>
      </c>
      <c r="F85" s="12">
        <v>18.68</v>
      </c>
      <c r="G85" s="12">
        <f t="shared" si="6"/>
        <v>60.16</v>
      </c>
      <c r="H85" s="12">
        <v>0.73018000000000005</v>
      </c>
      <c r="I85" s="12">
        <v>11.913732600000001</v>
      </c>
    </row>
    <row r="86" spans="1:9" x14ac:dyDescent="0.35">
      <c r="A86" s="4" t="s">
        <v>0</v>
      </c>
      <c r="B86" s="4">
        <v>15</v>
      </c>
      <c r="C86" s="4">
        <v>102</v>
      </c>
      <c r="D86" s="4">
        <v>106</v>
      </c>
      <c r="E86" s="4">
        <v>104</v>
      </c>
      <c r="F86" s="12">
        <v>18.72</v>
      </c>
      <c r="G86" s="12">
        <f t="shared" si="6"/>
        <v>60.199999999999996</v>
      </c>
      <c r="H86" s="12">
        <v>0.65908</v>
      </c>
      <c r="I86" s="12">
        <v>13.1957196</v>
      </c>
    </row>
    <row r="87" spans="1:9" x14ac:dyDescent="0.35">
      <c r="A87" s="4" t="s">
        <v>0</v>
      </c>
      <c r="B87" s="4">
        <v>15</v>
      </c>
      <c r="C87" s="4">
        <v>110</v>
      </c>
      <c r="D87" s="4">
        <v>113</v>
      </c>
      <c r="E87" s="4">
        <v>111.5</v>
      </c>
      <c r="F87" s="12">
        <v>18.794999999999998</v>
      </c>
      <c r="G87" s="12">
        <f t="shared" si="6"/>
        <v>60.274999999999991</v>
      </c>
      <c r="H87" s="12">
        <v>0.61875999999999998</v>
      </c>
      <c r="I87" s="12">
        <v>15.883977199999999</v>
      </c>
    </row>
    <row r="88" spans="1:9" x14ac:dyDescent="0.35">
      <c r="A88" s="4" t="s">
        <v>0</v>
      </c>
      <c r="B88" s="4">
        <v>15</v>
      </c>
      <c r="C88" s="4">
        <v>116</v>
      </c>
      <c r="D88" s="4">
        <v>117</v>
      </c>
      <c r="E88" s="4">
        <v>116.5</v>
      </c>
      <c r="F88" s="12">
        <v>18.844999999999999</v>
      </c>
      <c r="G88" s="12">
        <f t="shared" si="6"/>
        <v>60.324999999999996</v>
      </c>
      <c r="H88" s="12">
        <v>0.68720999999999999</v>
      </c>
      <c r="I88" s="12">
        <v>17.293829700000003</v>
      </c>
    </row>
    <row r="89" spans="1:9" x14ac:dyDescent="0.35">
      <c r="A89" s="4" t="s">
        <v>0</v>
      </c>
      <c r="B89" s="4">
        <v>16</v>
      </c>
      <c r="C89" s="4">
        <v>0</v>
      </c>
      <c r="D89" s="4">
        <v>1</v>
      </c>
      <c r="E89" s="4">
        <v>0.5</v>
      </c>
      <c r="F89" s="12">
        <v>18.984999999999999</v>
      </c>
      <c r="G89" s="12">
        <f>'TABLE A4'!F89+41.4</f>
        <v>60.384999999999998</v>
      </c>
      <c r="H89" s="12">
        <v>0.63268999999999997</v>
      </c>
      <c r="I89" s="12">
        <v>15.0107433</v>
      </c>
    </row>
    <row r="90" spans="1:9" x14ac:dyDescent="0.35">
      <c r="A90" s="4" t="s">
        <v>0</v>
      </c>
      <c r="B90" s="4">
        <v>16</v>
      </c>
      <c r="C90" s="4">
        <v>1</v>
      </c>
      <c r="D90" s="4">
        <v>2</v>
      </c>
      <c r="E90" s="4">
        <v>1.5</v>
      </c>
      <c r="F90" s="12">
        <v>18.995000000000001</v>
      </c>
      <c r="G90" s="12">
        <f>'TABLE A4'!F90+41.4</f>
        <v>60.394999999999996</v>
      </c>
      <c r="H90" s="12">
        <v>0.58601000000000003</v>
      </c>
      <c r="I90" s="12">
        <v>15.806924700000001</v>
      </c>
    </row>
    <row r="91" spans="1:9" x14ac:dyDescent="0.35">
      <c r="A91" s="4" t="s">
        <v>0</v>
      </c>
      <c r="B91" s="4">
        <v>16</v>
      </c>
      <c r="C91" s="4">
        <v>2</v>
      </c>
      <c r="D91" s="4">
        <v>3</v>
      </c>
      <c r="E91" s="4">
        <v>2.5</v>
      </c>
      <c r="F91" s="12">
        <v>19.004999999999999</v>
      </c>
      <c r="G91" s="12">
        <f>'TABLE A4'!F91+41.4</f>
        <v>60.405000000000001</v>
      </c>
      <c r="H91" s="12">
        <v>0.65007999999999999</v>
      </c>
      <c r="I91" s="12">
        <v>14.244466600000001</v>
      </c>
    </row>
    <row r="92" spans="1:9" x14ac:dyDescent="0.35">
      <c r="A92" s="4" t="s">
        <v>0</v>
      </c>
      <c r="B92" s="4">
        <v>16</v>
      </c>
      <c r="C92" s="4">
        <v>3</v>
      </c>
      <c r="D92" s="4">
        <v>4</v>
      </c>
      <c r="E92" s="4">
        <v>3.5</v>
      </c>
      <c r="F92" s="12">
        <v>19.015000000000001</v>
      </c>
      <c r="G92" s="12">
        <f>'TABLE A4'!F92+41.4</f>
        <v>60.414999999999999</v>
      </c>
      <c r="H92" s="12">
        <v>0.70503000000000005</v>
      </c>
      <c r="I92" s="12">
        <v>13.114502099999999</v>
      </c>
    </row>
    <row r="93" spans="1:9" x14ac:dyDescent="0.35">
      <c r="A93" s="4" t="s">
        <v>0</v>
      </c>
      <c r="B93" s="4">
        <v>16</v>
      </c>
      <c r="C93" s="4">
        <v>4</v>
      </c>
      <c r="D93" s="4">
        <v>5</v>
      </c>
      <c r="E93" s="4">
        <v>4.5</v>
      </c>
      <c r="F93" s="12">
        <v>19.025000000000002</v>
      </c>
      <c r="G93" s="12">
        <f>'TABLE A4'!F93+41.4</f>
        <v>60.424999999999997</v>
      </c>
      <c r="H93" s="12">
        <v>0.62712999999999997</v>
      </c>
      <c r="I93" s="12">
        <v>15.2778031</v>
      </c>
    </row>
    <row r="94" spans="1:9" x14ac:dyDescent="0.35">
      <c r="A94" s="4" t="s">
        <v>0</v>
      </c>
      <c r="B94" s="4">
        <v>16</v>
      </c>
      <c r="C94" s="4">
        <v>5</v>
      </c>
      <c r="D94" s="4">
        <v>6</v>
      </c>
      <c r="E94" s="4">
        <v>5.5</v>
      </c>
      <c r="F94" s="12">
        <v>19.035</v>
      </c>
      <c r="G94" s="12">
        <f>'TABLE A4'!F94+41.4</f>
        <v>60.435000000000002</v>
      </c>
      <c r="H94" s="12">
        <v>0.65100999999999998</v>
      </c>
      <c r="I94" s="12">
        <v>15.2421507</v>
      </c>
    </row>
    <row r="95" spans="1:9" x14ac:dyDescent="0.35">
      <c r="A95" s="4" t="s">
        <v>0</v>
      </c>
      <c r="B95" s="4">
        <v>16</v>
      </c>
      <c r="C95" s="4">
        <v>6</v>
      </c>
      <c r="D95" s="4">
        <v>7</v>
      </c>
      <c r="E95" s="4">
        <v>6.5</v>
      </c>
      <c r="F95" s="12">
        <v>19.045000000000002</v>
      </c>
      <c r="G95" s="12">
        <f>'TABLE A4'!F95+41.4</f>
        <v>60.445</v>
      </c>
      <c r="H95" s="12">
        <v>0.65591999999999995</v>
      </c>
      <c r="I95" s="12">
        <v>15.624414400000001</v>
      </c>
    </row>
    <row r="96" spans="1:9" x14ac:dyDescent="0.35">
      <c r="A96" s="4" t="s">
        <v>0</v>
      </c>
      <c r="B96" s="4">
        <v>16</v>
      </c>
      <c r="C96" s="4">
        <v>7</v>
      </c>
      <c r="D96" s="4">
        <v>8</v>
      </c>
      <c r="E96" s="4">
        <v>7.5</v>
      </c>
      <c r="F96" s="12">
        <v>19.055</v>
      </c>
      <c r="G96" s="12">
        <f>'TABLE A4'!F96+41.4</f>
        <v>60.454999999999998</v>
      </c>
      <c r="H96" s="12">
        <v>0.61404999999999998</v>
      </c>
      <c r="I96" s="12">
        <v>18.554658500000002</v>
      </c>
    </row>
    <row r="97" spans="1:9" x14ac:dyDescent="0.35">
      <c r="A97" s="4" t="s">
        <v>0</v>
      </c>
      <c r="B97" s="4">
        <v>16</v>
      </c>
      <c r="C97" s="4">
        <v>8</v>
      </c>
      <c r="D97" s="4">
        <v>9</v>
      </c>
      <c r="E97" s="4">
        <v>8.5</v>
      </c>
      <c r="F97" s="12">
        <v>19.065000000000001</v>
      </c>
      <c r="G97" s="12">
        <f>'TABLE A4'!F97+41.4</f>
        <v>60.465000000000003</v>
      </c>
      <c r="H97" s="12">
        <v>0.53481000000000001</v>
      </c>
      <c r="I97" s="12">
        <v>15.5828477</v>
      </c>
    </row>
    <row r="98" spans="1:9" x14ac:dyDescent="0.35">
      <c r="A98" s="4" t="s">
        <v>0</v>
      </c>
      <c r="B98" s="4">
        <v>16</v>
      </c>
      <c r="C98" s="4">
        <v>9</v>
      </c>
      <c r="D98" s="4">
        <v>10</v>
      </c>
      <c r="E98" s="4">
        <v>9.5</v>
      </c>
      <c r="F98" s="12">
        <v>19.074999999999999</v>
      </c>
      <c r="G98" s="12">
        <f>'TABLE A4'!F98+41.4</f>
        <v>60.474999999999994</v>
      </c>
      <c r="H98" s="12">
        <v>0.57150999999999996</v>
      </c>
      <c r="I98" s="12">
        <v>15.349607700000002</v>
      </c>
    </row>
    <row r="99" spans="1:9" x14ac:dyDescent="0.35">
      <c r="A99" s="4" t="s">
        <v>0</v>
      </c>
      <c r="B99" s="4">
        <v>16</v>
      </c>
      <c r="C99" s="4">
        <v>10</v>
      </c>
      <c r="D99" s="4">
        <v>11</v>
      </c>
      <c r="E99" s="4">
        <v>10.5</v>
      </c>
      <c r="F99" s="12">
        <v>19.085000000000001</v>
      </c>
      <c r="G99" s="12">
        <f>'TABLE A4'!F99+41.4</f>
        <v>60.484999999999999</v>
      </c>
      <c r="H99" s="12">
        <v>0.61477000000000004</v>
      </c>
      <c r="I99" s="12">
        <v>15.410749899999999</v>
      </c>
    </row>
    <row r="100" spans="1:9" x14ac:dyDescent="0.35">
      <c r="A100" s="4" t="s">
        <v>0</v>
      </c>
      <c r="B100" s="4">
        <v>16</v>
      </c>
      <c r="C100" s="4">
        <v>11</v>
      </c>
      <c r="D100" s="4">
        <v>12</v>
      </c>
      <c r="E100" s="4">
        <v>11.5</v>
      </c>
      <c r="F100" s="12">
        <v>19.094999999999999</v>
      </c>
      <c r="G100" s="12">
        <f>'TABLE A4'!F100+41.4</f>
        <v>60.494999999999997</v>
      </c>
      <c r="H100" s="12">
        <v>0.97689999999999999</v>
      </c>
      <c r="I100" s="12">
        <v>18.118583000000001</v>
      </c>
    </row>
    <row r="101" spans="1:9" x14ac:dyDescent="0.35">
      <c r="A101" s="4" t="s">
        <v>0</v>
      </c>
      <c r="B101" s="4">
        <v>16</v>
      </c>
      <c r="C101" s="4">
        <v>12</v>
      </c>
      <c r="D101" s="4">
        <v>13</v>
      </c>
      <c r="E101" s="4">
        <v>12.5</v>
      </c>
      <c r="F101" s="12">
        <v>19.105</v>
      </c>
      <c r="G101" s="12">
        <f>'TABLE A4'!F101+41.4</f>
        <v>60.504999999999995</v>
      </c>
      <c r="H101" s="12">
        <v>0.57438</v>
      </c>
      <c r="I101" s="12">
        <v>18.835962599999998</v>
      </c>
    </row>
    <row r="102" spans="1:9" x14ac:dyDescent="0.35">
      <c r="A102" s="4" t="s">
        <v>0</v>
      </c>
      <c r="B102" s="4">
        <v>16</v>
      </c>
      <c r="C102" s="4">
        <v>13</v>
      </c>
      <c r="D102" s="4">
        <v>14</v>
      </c>
      <c r="E102" s="4">
        <v>13.5</v>
      </c>
      <c r="F102" s="12">
        <v>19.115000000000002</v>
      </c>
      <c r="G102" s="12">
        <f>'TABLE A4'!F102+41.4</f>
        <v>60.515000000000001</v>
      </c>
      <c r="H102" s="12">
        <v>0.60590999999999995</v>
      </c>
      <c r="I102" s="12">
        <v>17.053925700000004</v>
      </c>
    </row>
    <row r="103" spans="1:9" x14ac:dyDescent="0.35">
      <c r="A103" s="4" t="s">
        <v>0</v>
      </c>
      <c r="B103" s="4">
        <v>16</v>
      </c>
      <c r="C103" s="4">
        <v>14</v>
      </c>
      <c r="D103" s="4">
        <v>15</v>
      </c>
      <c r="E103" s="4">
        <v>14.5</v>
      </c>
      <c r="F103" s="12">
        <v>19.125</v>
      </c>
      <c r="G103" s="12">
        <f>'TABLE A4'!F103+41.4</f>
        <v>60.524999999999999</v>
      </c>
      <c r="H103" s="12">
        <v>0.58626</v>
      </c>
      <c r="I103" s="12">
        <v>19.257627200000002</v>
      </c>
    </row>
    <row r="104" spans="1:9" x14ac:dyDescent="0.35">
      <c r="A104" s="4" t="s">
        <v>0</v>
      </c>
      <c r="B104" s="4">
        <v>16</v>
      </c>
      <c r="C104" s="4">
        <v>15</v>
      </c>
      <c r="D104" s="4">
        <v>17</v>
      </c>
      <c r="E104" s="4">
        <v>16</v>
      </c>
      <c r="F104" s="12">
        <v>19.14</v>
      </c>
      <c r="G104" s="12">
        <f>'TABLE A4'!F104+41.4</f>
        <v>60.54</v>
      </c>
      <c r="H104" s="12">
        <v>0.57154000000000005</v>
      </c>
      <c r="I104" s="12">
        <v>20.070801799999998</v>
      </c>
    </row>
    <row r="105" spans="1:9" x14ac:dyDescent="0.35">
      <c r="A105" s="4" t="s">
        <v>0</v>
      </c>
      <c r="B105" s="4">
        <v>16</v>
      </c>
      <c r="C105" s="4">
        <v>19.5</v>
      </c>
      <c r="D105" s="4">
        <v>21</v>
      </c>
      <c r="E105" s="4">
        <v>20.25</v>
      </c>
      <c r="F105" s="12">
        <v>19.182500000000001</v>
      </c>
      <c r="G105" s="12">
        <f>'TABLE A4'!F105+41.4</f>
        <v>60.582499999999996</v>
      </c>
      <c r="H105" s="12">
        <v>0.59389000000000003</v>
      </c>
      <c r="I105" s="12">
        <v>14.844143300000001</v>
      </c>
    </row>
    <row r="106" spans="1:9" x14ac:dyDescent="0.35">
      <c r="A106" s="4" t="s">
        <v>0</v>
      </c>
      <c r="B106" s="4">
        <v>16</v>
      </c>
      <c r="C106" s="4">
        <v>21</v>
      </c>
      <c r="D106" s="4">
        <v>22</v>
      </c>
      <c r="E106" s="4">
        <v>21.5</v>
      </c>
      <c r="F106" s="12">
        <v>19.195</v>
      </c>
      <c r="G106" s="12">
        <f>'TABLE A4'!F106+41.4</f>
        <v>60.594999999999999</v>
      </c>
      <c r="H106" s="12">
        <v>0.59175</v>
      </c>
      <c r="I106" s="12">
        <v>15.460063500000002</v>
      </c>
    </row>
    <row r="107" spans="1:9" x14ac:dyDescent="0.35">
      <c r="A107" s="4" t="s">
        <v>0</v>
      </c>
      <c r="B107" s="4">
        <v>16</v>
      </c>
      <c r="C107" s="4">
        <v>22</v>
      </c>
      <c r="D107" s="4">
        <v>23</v>
      </c>
      <c r="E107" s="4">
        <v>22.5</v>
      </c>
      <c r="F107" s="12">
        <v>19.205000000000002</v>
      </c>
      <c r="G107" s="12">
        <f>'TABLE A4'!F107+41.4</f>
        <v>60.605000000000004</v>
      </c>
      <c r="H107" s="12">
        <v>0.50431999999999999</v>
      </c>
      <c r="I107" s="12">
        <v>17.197118400000001</v>
      </c>
    </row>
    <row r="108" spans="1:9" x14ac:dyDescent="0.35">
      <c r="A108" s="4" t="s">
        <v>0</v>
      </c>
      <c r="B108" s="4">
        <v>16</v>
      </c>
      <c r="C108" s="4">
        <v>23</v>
      </c>
      <c r="D108" s="4">
        <v>24</v>
      </c>
      <c r="E108" s="4">
        <v>23.5</v>
      </c>
      <c r="F108" s="12">
        <v>19.215</v>
      </c>
      <c r="G108" s="12">
        <f>'TABLE A4'!F108+41.4</f>
        <v>60.614999999999995</v>
      </c>
      <c r="H108" s="12">
        <v>0.56684999999999997</v>
      </c>
      <c r="I108" s="12">
        <v>16.607104500000002</v>
      </c>
    </row>
    <row r="109" spans="1:9" x14ac:dyDescent="0.35">
      <c r="A109" s="4" t="s">
        <v>0</v>
      </c>
      <c r="B109" s="4">
        <v>16</v>
      </c>
      <c r="C109" s="4">
        <v>24</v>
      </c>
      <c r="D109" s="4">
        <v>25</v>
      </c>
      <c r="E109" s="4">
        <v>24.5</v>
      </c>
      <c r="F109" s="12">
        <v>19.225000000000001</v>
      </c>
      <c r="G109" s="12">
        <f>'TABLE A4'!F109+41.4</f>
        <v>60.625</v>
      </c>
      <c r="H109" s="12">
        <v>0.55842999999999998</v>
      </c>
      <c r="I109" s="12">
        <v>17.467760100000003</v>
      </c>
    </row>
    <row r="110" spans="1:9" x14ac:dyDescent="0.35">
      <c r="A110" s="4" t="s">
        <v>0</v>
      </c>
      <c r="B110" s="4">
        <v>16</v>
      </c>
      <c r="C110" s="4">
        <v>27</v>
      </c>
      <c r="D110" s="4">
        <v>28</v>
      </c>
      <c r="E110" s="4">
        <v>27.5</v>
      </c>
      <c r="F110" s="12">
        <v>19.254999999999999</v>
      </c>
      <c r="G110" s="12">
        <f>'TABLE A4'!F110+41.4</f>
        <v>60.655000000000001</v>
      </c>
      <c r="H110" s="12">
        <v>0.57128000000000001</v>
      </c>
      <c r="I110" s="12">
        <v>16.2370026</v>
      </c>
    </row>
    <row r="111" spans="1:9" x14ac:dyDescent="0.35">
      <c r="A111" s="4" t="s">
        <v>0</v>
      </c>
      <c r="B111" s="4">
        <v>16</v>
      </c>
      <c r="C111" s="4">
        <v>28</v>
      </c>
      <c r="D111" s="4">
        <v>29</v>
      </c>
      <c r="E111" s="4">
        <v>28.5</v>
      </c>
      <c r="F111" s="12">
        <v>19.265000000000001</v>
      </c>
      <c r="G111" s="12">
        <f>'TABLE A4'!F111+41.4</f>
        <v>60.664999999999999</v>
      </c>
      <c r="H111" s="12">
        <v>0.50487000000000004</v>
      </c>
      <c r="I111" s="12">
        <v>18.5703189</v>
      </c>
    </row>
    <row r="112" spans="1:9" x14ac:dyDescent="0.35">
      <c r="A112" s="4" t="s">
        <v>0</v>
      </c>
      <c r="B112" s="4">
        <v>16</v>
      </c>
      <c r="C112" s="4">
        <v>29</v>
      </c>
      <c r="D112" s="4">
        <v>30</v>
      </c>
      <c r="E112" s="4">
        <v>29.5</v>
      </c>
      <c r="F112" s="12">
        <v>19.275000000000002</v>
      </c>
      <c r="G112" s="12">
        <f>'TABLE A4'!F112+41.4</f>
        <v>60.674999999999997</v>
      </c>
      <c r="H112" s="12">
        <v>0.56000000000000005</v>
      </c>
      <c r="I112" s="12">
        <v>15.499631000000001</v>
      </c>
    </row>
    <row r="113" spans="1:9" x14ac:dyDescent="0.35">
      <c r="A113" s="4" t="s">
        <v>0</v>
      </c>
      <c r="B113" s="4">
        <v>16</v>
      </c>
      <c r="C113" s="4">
        <v>30</v>
      </c>
      <c r="D113" s="4">
        <v>31</v>
      </c>
      <c r="E113" s="4">
        <v>30.5</v>
      </c>
      <c r="F113" s="12">
        <v>19.285</v>
      </c>
      <c r="G113" s="12">
        <f>'TABLE A4'!F113+41.4</f>
        <v>60.685000000000002</v>
      </c>
      <c r="H113" s="12">
        <v>0.50371999999999995</v>
      </c>
      <c r="I113" s="12">
        <v>16.968043400000003</v>
      </c>
    </row>
    <row r="114" spans="1:9" x14ac:dyDescent="0.35">
      <c r="A114" s="4" t="s">
        <v>0</v>
      </c>
      <c r="B114" s="4">
        <v>16</v>
      </c>
      <c r="C114" s="4">
        <v>31</v>
      </c>
      <c r="D114" s="4">
        <v>32</v>
      </c>
      <c r="E114" s="4">
        <v>31.5</v>
      </c>
      <c r="F114" s="12">
        <v>19.295000000000002</v>
      </c>
      <c r="G114" s="12">
        <f>'TABLE A4'!F114+41.4</f>
        <v>60.695</v>
      </c>
      <c r="H114" s="12">
        <v>0.56140000000000001</v>
      </c>
      <c r="I114" s="12">
        <v>13.838629000000003</v>
      </c>
    </row>
    <row r="115" spans="1:9" x14ac:dyDescent="0.35">
      <c r="A115" s="4" t="s">
        <v>0</v>
      </c>
      <c r="B115" s="4">
        <v>16</v>
      </c>
      <c r="C115" s="4">
        <v>33</v>
      </c>
      <c r="D115" s="4">
        <v>34</v>
      </c>
      <c r="E115" s="4">
        <v>33.5</v>
      </c>
      <c r="F115" s="12">
        <v>19.315000000000001</v>
      </c>
      <c r="G115" s="12">
        <f>'TABLE A4'!F115+41.4</f>
        <v>60.715000000000003</v>
      </c>
      <c r="H115" s="12">
        <v>0.53473999999999999</v>
      </c>
      <c r="I115" s="12">
        <v>15.990767800000002</v>
      </c>
    </row>
    <row r="116" spans="1:9" x14ac:dyDescent="0.35">
      <c r="A116" s="4" t="s">
        <v>0</v>
      </c>
      <c r="B116" s="4">
        <v>16</v>
      </c>
      <c r="C116" s="4">
        <v>34</v>
      </c>
      <c r="D116" s="4">
        <v>35</v>
      </c>
      <c r="E116" s="4">
        <v>34.5</v>
      </c>
      <c r="F116" s="12">
        <v>19.324999999999999</v>
      </c>
      <c r="G116" s="12">
        <f>'TABLE A4'!F116+41.4</f>
        <v>60.724999999999994</v>
      </c>
      <c r="H116" s="12">
        <v>0.59491000000000005</v>
      </c>
      <c r="I116" s="12">
        <v>15.9027197</v>
      </c>
    </row>
    <row r="117" spans="1:9" x14ac:dyDescent="0.35">
      <c r="A117" s="4" t="s">
        <v>0</v>
      </c>
      <c r="B117" s="4">
        <v>16</v>
      </c>
      <c r="C117" s="4">
        <v>36</v>
      </c>
      <c r="D117" s="4">
        <v>37</v>
      </c>
      <c r="E117" s="4">
        <v>36.5</v>
      </c>
      <c r="F117" s="12">
        <v>19.344999999999999</v>
      </c>
      <c r="G117" s="12">
        <f>'TABLE A4'!F117+41.4</f>
        <v>60.744999999999997</v>
      </c>
      <c r="H117" s="12">
        <v>0.55940999999999996</v>
      </c>
      <c r="I117" s="12">
        <v>19.9877517</v>
      </c>
    </row>
    <row r="118" spans="1:9" x14ac:dyDescent="0.35">
      <c r="A118" s="4" t="s">
        <v>0</v>
      </c>
      <c r="B118" s="4">
        <v>16</v>
      </c>
      <c r="C118" s="4">
        <v>37</v>
      </c>
      <c r="D118" s="4">
        <v>38</v>
      </c>
      <c r="E118" s="4">
        <v>37.5</v>
      </c>
      <c r="F118" s="12">
        <v>19.355</v>
      </c>
      <c r="G118" s="12">
        <f>'TABLE A4'!F118+41.4</f>
        <v>60.754999999999995</v>
      </c>
      <c r="H118" s="12">
        <v>0.54059999999999997</v>
      </c>
      <c r="I118" s="12">
        <v>20.220241999999999</v>
      </c>
    </row>
    <row r="119" spans="1:9" x14ac:dyDescent="0.35">
      <c r="A119" s="4" t="s">
        <v>0</v>
      </c>
      <c r="B119" s="4">
        <v>16</v>
      </c>
      <c r="C119" s="4">
        <v>38</v>
      </c>
      <c r="D119" s="4">
        <v>39</v>
      </c>
      <c r="E119" s="4">
        <v>38.5</v>
      </c>
      <c r="F119" s="12">
        <v>19.365000000000002</v>
      </c>
      <c r="G119" s="12">
        <f>'TABLE A4'!F119+41.4</f>
        <v>60.765000000000001</v>
      </c>
      <c r="H119" s="12">
        <v>0.52646999999999999</v>
      </c>
      <c r="I119" s="12">
        <v>20.773603900000001</v>
      </c>
    </row>
    <row r="120" spans="1:9" x14ac:dyDescent="0.35">
      <c r="A120" s="4" t="s">
        <v>0</v>
      </c>
      <c r="B120" s="4">
        <v>16</v>
      </c>
      <c r="C120" s="4">
        <v>40</v>
      </c>
      <c r="D120" s="4">
        <v>41</v>
      </c>
      <c r="E120" s="4">
        <v>40.5</v>
      </c>
      <c r="F120" s="12">
        <v>19.385000000000002</v>
      </c>
      <c r="G120" s="12">
        <f>'TABLE A4'!F120+41.4</f>
        <v>60.784999999999997</v>
      </c>
      <c r="H120" s="12">
        <v>0.48860999999999999</v>
      </c>
      <c r="I120" s="12">
        <v>21.992782699999999</v>
      </c>
    </row>
    <row r="121" spans="1:9" x14ac:dyDescent="0.35">
      <c r="A121" s="4" t="s">
        <v>0</v>
      </c>
      <c r="B121" s="4">
        <v>16</v>
      </c>
      <c r="C121" s="4">
        <v>41</v>
      </c>
      <c r="D121" s="4">
        <v>42</v>
      </c>
      <c r="E121" s="4">
        <v>41.5</v>
      </c>
      <c r="F121" s="12">
        <v>19.395</v>
      </c>
      <c r="G121" s="12">
        <f>'TABLE A4'!F121+41.4</f>
        <v>60.795000000000002</v>
      </c>
      <c r="H121" s="12">
        <v>0.56316999999999995</v>
      </c>
      <c r="I121" s="12">
        <v>19.285032900000001</v>
      </c>
    </row>
    <row r="122" spans="1:9" x14ac:dyDescent="0.35">
      <c r="A122" s="4" t="s">
        <v>0</v>
      </c>
      <c r="B122" s="4">
        <v>16</v>
      </c>
      <c r="C122" s="4">
        <v>42</v>
      </c>
      <c r="D122" s="4">
        <v>43</v>
      </c>
      <c r="E122" s="4">
        <v>42.5</v>
      </c>
      <c r="F122" s="12">
        <v>19.405000000000001</v>
      </c>
      <c r="G122" s="12">
        <f>'TABLE A4'!F122+41.4</f>
        <v>60.805</v>
      </c>
      <c r="H122" s="12">
        <v>0.50190999999999997</v>
      </c>
      <c r="I122" s="12">
        <v>19.515440699999999</v>
      </c>
    </row>
    <row r="123" spans="1:9" x14ac:dyDescent="0.35">
      <c r="A123" s="4" t="s">
        <v>0</v>
      </c>
      <c r="B123" s="4">
        <v>16</v>
      </c>
      <c r="C123" s="4">
        <v>43</v>
      </c>
      <c r="D123" s="4">
        <v>44</v>
      </c>
      <c r="E123" s="4">
        <v>43.5</v>
      </c>
      <c r="F123" s="12">
        <v>19.414999999999999</v>
      </c>
      <c r="G123" s="12">
        <f>'TABLE A4'!F123+41.4</f>
        <v>60.814999999999998</v>
      </c>
      <c r="H123" s="12">
        <v>0.53178999999999998</v>
      </c>
      <c r="I123" s="12">
        <v>18.087845299999998</v>
      </c>
    </row>
    <row r="124" spans="1:9" x14ac:dyDescent="0.35">
      <c r="A124" s="4" t="s">
        <v>0</v>
      </c>
      <c r="B124" s="4">
        <v>16</v>
      </c>
      <c r="C124" s="4">
        <v>44</v>
      </c>
      <c r="D124" s="4">
        <v>45</v>
      </c>
      <c r="E124" s="4">
        <v>44.5</v>
      </c>
      <c r="F124" s="12">
        <v>19.425000000000001</v>
      </c>
      <c r="G124" s="12">
        <f>'TABLE A4'!F124+41.4</f>
        <v>60.825000000000003</v>
      </c>
      <c r="H124" s="12">
        <v>0.52715999999999996</v>
      </c>
      <c r="I124" s="12">
        <v>16.331298199999999</v>
      </c>
    </row>
    <row r="125" spans="1:9" x14ac:dyDescent="0.35">
      <c r="A125" s="4" t="s">
        <v>0</v>
      </c>
      <c r="B125" s="4">
        <v>16</v>
      </c>
      <c r="C125" s="4">
        <v>45</v>
      </c>
      <c r="D125" s="4">
        <v>46</v>
      </c>
      <c r="E125" s="4">
        <v>45.5</v>
      </c>
      <c r="F125" s="12">
        <v>19.434999999999999</v>
      </c>
      <c r="G125" s="12">
        <f>'TABLE A4'!F125+41.4</f>
        <v>60.834999999999994</v>
      </c>
      <c r="H125" s="12">
        <v>0.59209000000000001</v>
      </c>
      <c r="I125" s="12">
        <v>14.3218523</v>
      </c>
    </row>
    <row r="126" spans="1:9" x14ac:dyDescent="0.35">
      <c r="A126" s="4" t="s">
        <v>0</v>
      </c>
      <c r="B126" s="4">
        <v>16</v>
      </c>
      <c r="C126" s="4">
        <v>46</v>
      </c>
      <c r="D126" s="4">
        <v>47</v>
      </c>
      <c r="E126" s="4">
        <v>46.5</v>
      </c>
      <c r="F126" s="12">
        <v>19.445</v>
      </c>
      <c r="G126" s="12">
        <f>'TABLE A4'!F126+41.4</f>
        <v>60.844999999999999</v>
      </c>
      <c r="H126" s="12">
        <v>0.55669000000000002</v>
      </c>
      <c r="I126" s="12">
        <v>13.977823300000001</v>
      </c>
    </row>
    <row r="127" spans="1:9" x14ac:dyDescent="0.35">
      <c r="A127" s="4" t="s">
        <v>0</v>
      </c>
      <c r="B127" s="4">
        <v>16</v>
      </c>
      <c r="C127" s="4">
        <v>50</v>
      </c>
      <c r="D127" s="4">
        <v>51</v>
      </c>
      <c r="E127" s="4">
        <v>50.5</v>
      </c>
      <c r="F127" s="12">
        <v>19.484999999999999</v>
      </c>
      <c r="G127" s="12">
        <f>'TABLE A4'!F127+41.4</f>
        <v>60.884999999999998</v>
      </c>
      <c r="H127" s="12">
        <v>0.53300000000000003</v>
      </c>
      <c r="I127" s="12">
        <v>12.552477</v>
      </c>
    </row>
    <row r="128" spans="1:9" x14ac:dyDescent="0.35">
      <c r="A128" s="4" t="s">
        <v>0</v>
      </c>
      <c r="B128" s="4">
        <v>16</v>
      </c>
      <c r="C128" s="4">
        <v>52</v>
      </c>
      <c r="D128" s="4">
        <v>53</v>
      </c>
      <c r="E128" s="4">
        <v>52.5</v>
      </c>
      <c r="F128" s="12">
        <v>19.504999999999999</v>
      </c>
      <c r="G128" s="12">
        <f>'TABLE A4'!F128+41.4</f>
        <v>60.905000000000001</v>
      </c>
      <c r="H128" s="12">
        <v>0.53837999999999997</v>
      </c>
      <c r="I128" s="12">
        <v>29.684121599999997</v>
      </c>
    </row>
    <row r="129" spans="1:9" x14ac:dyDescent="0.35">
      <c r="A129" s="4" t="s">
        <v>0</v>
      </c>
      <c r="B129" s="4">
        <v>16</v>
      </c>
      <c r="C129" s="4">
        <v>54</v>
      </c>
      <c r="D129" s="4">
        <v>55</v>
      </c>
      <c r="E129" s="4">
        <v>54.5</v>
      </c>
      <c r="F129" s="12">
        <v>19.525000000000002</v>
      </c>
      <c r="G129" s="12">
        <f>'TABLE A4'!F129+41.4</f>
        <v>60.924999999999997</v>
      </c>
      <c r="H129" s="12">
        <v>0.55044999999999999</v>
      </c>
      <c r="I129" s="12">
        <v>31.809354500000001</v>
      </c>
    </row>
    <row r="130" spans="1:9" x14ac:dyDescent="0.35">
      <c r="A130" s="4" t="s">
        <v>0</v>
      </c>
      <c r="B130" s="4">
        <v>16</v>
      </c>
      <c r="C130" s="4">
        <v>55</v>
      </c>
      <c r="D130" s="4">
        <v>56</v>
      </c>
      <c r="E130" s="4">
        <v>55.5</v>
      </c>
      <c r="F130" s="12">
        <v>19.535</v>
      </c>
      <c r="G130" s="12">
        <f>'TABLE A4'!F130+41.4</f>
        <v>60.935000000000002</v>
      </c>
      <c r="H130" s="12">
        <v>0.46494000000000002</v>
      </c>
      <c r="I130" s="12">
        <v>16.423927800000001</v>
      </c>
    </row>
    <row r="131" spans="1:9" x14ac:dyDescent="0.35">
      <c r="A131" s="4" t="s">
        <v>0</v>
      </c>
      <c r="B131" s="4">
        <v>16</v>
      </c>
      <c r="C131" s="4">
        <v>56</v>
      </c>
      <c r="D131" s="4">
        <v>57</v>
      </c>
      <c r="E131" s="4">
        <v>56.5</v>
      </c>
      <c r="F131" s="12">
        <v>19.545000000000002</v>
      </c>
      <c r="G131" s="12">
        <f>'TABLE A4'!F131+41.4</f>
        <v>60.945</v>
      </c>
      <c r="H131" s="12">
        <v>0.54193000000000002</v>
      </c>
      <c r="I131" s="12">
        <v>16.608937100000002</v>
      </c>
    </row>
    <row r="132" spans="1:9" x14ac:dyDescent="0.35">
      <c r="A132" s="4" t="s">
        <v>0</v>
      </c>
      <c r="B132" s="4">
        <v>16</v>
      </c>
      <c r="C132" s="4">
        <v>59</v>
      </c>
      <c r="D132" s="4">
        <v>60</v>
      </c>
      <c r="E132" s="4">
        <v>59.5</v>
      </c>
      <c r="F132" s="12">
        <v>19.574999999999999</v>
      </c>
      <c r="G132" s="12">
        <f>'TABLE A4'!F132+41.4</f>
        <v>60.974999999999994</v>
      </c>
      <c r="H132" s="12">
        <v>0.57876000000000005</v>
      </c>
      <c r="I132" s="12">
        <v>13.3533232</v>
      </c>
    </row>
    <row r="133" spans="1:9" x14ac:dyDescent="0.35">
      <c r="A133" s="4" t="s">
        <v>0</v>
      </c>
      <c r="B133" s="4">
        <v>16</v>
      </c>
      <c r="C133" s="4">
        <v>60</v>
      </c>
      <c r="D133" s="4">
        <v>61</v>
      </c>
      <c r="E133" s="4">
        <v>60.5</v>
      </c>
      <c r="F133" s="12">
        <v>19.585000000000001</v>
      </c>
      <c r="G133" s="12">
        <f>'TABLE A4'!F133+41.4</f>
        <v>60.984999999999999</v>
      </c>
      <c r="H133" s="12">
        <v>0.57521999999999995</v>
      </c>
      <c r="I133" s="12">
        <v>12.733071400000002</v>
      </c>
    </row>
    <row r="134" spans="1:9" x14ac:dyDescent="0.35">
      <c r="A134" s="4" t="s">
        <v>0</v>
      </c>
      <c r="B134" s="4">
        <v>16</v>
      </c>
      <c r="C134" s="4">
        <v>61</v>
      </c>
      <c r="D134" s="4">
        <v>62</v>
      </c>
      <c r="E134" s="4">
        <v>61.5</v>
      </c>
      <c r="F134" s="12">
        <v>19.594999999999999</v>
      </c>
      <c r="G134" s="12">
        <f>'TABLE A4'!F134+41.4</f>
        <v>60.994999999999997</v>
      </c>
      <c r="H134" s="12">
        <v>0.58226999999999995</v>
      </c>
      <c r="I134" s="12">
        <v>14.9767569</v>
      </c>
    </row>
    <row r="135" spans="1:9" x14ac:dyDescent="0.35">
      <c r="A135" s="4" t="s">
        <v>0</v>
      </c>
      <c r="B135" s="4">
        <v>16</v>
      </c>
      <c r="C135" s="4">
        <v>62</v>
      </c>
      <c r="D135" s="4">
        <v>63</v>
      </c>
      <c r="E135" s="4">
        <v>62.5</v>
      </c>
      <c r="F135" s="12">
        <v>19.605</v>
      </c>
      <c r="G135" s="12">
        <f>'TABLE A4'!F135+41.4</f>
        <v>61.004999999999995</v>
      </c>
      <c r="H135" s="12">
        <v>0.51378000000000001</v>
      </c>
      <c r="I135" s="12">
        <v>17.662265600000001</v>
      </c>
    </row>
    <row r="136" spans="1:9" x14ac:dyDescent="0.35">
      <c r="A136" s="4" t="s">
        <v>0</v>
      </c>
      <c r="B136" s="4">
        <v>16</v>
      </c>
      <c r="C136" s="4">
        <v>63</v>
      </c>
      <c r="D136" s="4">
        <v>64</v>
      </c>
      <c r="E136" s="4">
        <v>63.5</v>
      </c>
      <c r="F136" s="12">
        <v>19.615000000000002</v>
      </c>
      <c r="G136" s="12">
        <f>'TABLE A4'!F136+41.4</f>
        <v>61.015000000000001</v>
      </c>
      <c r="H136" s="12">
        <v>0.52159</v>
      </c>
      <c r="I136" s="12">
        <v>15.805425300000001</v>
      </c>
    </row>
    <row r="137" spans="1:9" x14ac:dyDescent="0.35">
      <c r="A137" s="4" t="s">
        <v>0</v>
      </c>
      <c r="B137" s="4">
        <v>16</v>
      </c>
      <c r="C137" s="4">
        <v>65</v>
      </c>
      <c r="D137" s="4">
        <v>66</v>
      </c>
      <c r="E137" s="4">
        <v>65.5</v>
      </c>
      <c r="F137" s="12">
        <v>19.635000000000002</v>
      </c>
      <c r="G137" s="12">
        <f>'TABLE A4'!F137+41.4</f>
        <v>61.034999999999997</v>
      </c>
      <c r="H137" s="12">
        <v>0.57584000000000002</v>
      </c>
      <c r="I137" s="12">
        <v>13.5475788</v>
      </c>
    </row>
    <row r="138" spans="1:9" x14ac:dyDescent="0.35">
      <c r="A138" s="4" t="s">
        <v>0</v>
      </c>
      <c r="B138" s="4">
        <v>16</v>
      </c>
      <c r="C138" s="4">
        <v>66</v>
      </c>
      <c r="D138" s="4">
        <v>67</v>
      </c>
      <c r="E138" s="4">
        <v>66.5</v>
      </c>
      <c r="F138" s="12">
        <v>19.645</v>
      </c>
      <c r="G138" s="12">
        <f>'TABLE A4'!F138+41.4</f>
        <v>61.045000000000002</v>
      </c>
      <c r="H138" s="12">
        <v>0.51295999999999997</v>
      </c>
      <c r="I138" s="12">
        <v>14.412899199999998</v>
      </c>
    </row>
    <row r="139" spans="1:9" x14ac:dyDescent="0.35">
      <c r="A139" s="4" t="s">
        <v>0</v>
      </c>
      <c r="B139" s="4">
        <v>16</v>
      </c>
      <c r="C139" s="4">
        <v>67</v>
      </c>
      <c r="D139" s="4">
        <v>68</v>
      </c>
      <c r="E139" s="4">
        <v>67.5</v>
      </c>
      <c r="F139" s="12">
        <v>19.655000000000001</v>
      </c>
      <c r="G139" s="12">
        <f>'TABLE A4'!F139+41.4</f>
        <v>61.055</v>
      </c>
      <c r="H139" s="12">
        <v>0.55613999999999997</v>
      </c>
      <c r="I139" s="12">
        <v>14.493866799999999</v>
      </c>
    </row>
    <row r="140" spans="1:9" x14ac:dyDescent="0.35">
      <c r="A140" s="4" t="s">
        <v>0</v>
      </c>
      <c r="B140" s="4">
        <v>16</v>
      </c>
      <c r="C140" s="4">
        <v>68</v>
      </c>
      <c r="D140" s="4">
        <v>69</v>
      </c>
      <c r="E140" s="4">
        <v>68.5</v>
      </c>
      <c r="F140" s="12">
        <v>19.664999999999999</v>
      </c>
      <c r="G140" s="12">
        <f>'TABLE A4'!F140+41.4</f>
        <v>61.064999999999998</v>
      </c>
      <c r="H140" s="12">
        <v>0.50502000000000002</v>
      </c>
      <c r="I140" s="12">
        <v>14.152503400000002</v>
      </c>
    </row>
    <row r="141" spans="1:9" x14ac:dyDescent="0.35">
      <c r="A141" s="4" t="s">
        <v>0</v>
      </c>
      <c r="B141" s="4">
        <v>16</v>
      </c>
      <c r="C141" s="4">
        <v>69</v>
      </c>
      <c r="D141" s="4">
        <v>70</v>
      </c>
      <c r="E141" s="4">
        <v>69.5</v>
      </c>
      <c r="F141" s="12">
        <v>19.675000000000001</v>
      </c>
      <c r="G141" s="12">
        <f>'TABLE A4'!F141+41.4</f>
        <v>61.075000000000003</v>
      </c>
      <c r="H141" s="12">
        <v>0.49431000000000003</v>
      </c>
      <c r="I141" s="12">
        <v>15.217160699999999</v>
      </c>
    </row>
    <row r="142" spans="1:9" x14ac:dyDescent="0.35">
      <c r="A142" s="4" t="s">
        <v>0</v>
      </c>
      <c r="B142" s="4">
        <v>16</v>
      </c>
      <c r="C142" s="4">
        <v>70</v>
      </c>
      <c r="D142" s="4">
        <v>71</v>
      </c>
      <c r="E142" s="4">
        <v>70.5</v>
      </c>
      <c r="F142" s="12">
        <v>19.684999999999999</v>
      </c>
      <c r="G142" s="12">
        <f>'TABLE A4'!F142+41.4</f>
        <v>61.084999999999994</v>
      </c>
      <c r="H142" s="12">
        <v>0.52112000000000003</v>
      </c>
      <c r="I142" s="12">
        <v>15.062972400000001</v>
      </c>
    </row>
    <row r="143" spans="1:9" x14ac:dyDescent="0.35">
      <c r="A143" s="4" t="s">
        <v>0</v>
      </c>
      <c r="B143" s="4">
        <v>16</v>
      </c>
      <c r="C143" s="4">
        <v>71</v>
      </c>
      <c r="D143" s="4">
        <v>72</v>
      </c>
      <c r="E143" s="4">
        <v>71.5</v>
      </c>
      <c r="F143" s="12">
        <v>19.695</v>
      </c>
      <c r="G143" s="12">
        <f>'TABLE A4'!F143+41.4</f>
        <v>61.094999999999999</v>
      </c>
      <c r="H143" s="12">
        <v>0.52827000000000002</v>
      </c>
      <c r="I143" s="12">
        <v>14.8518069</v>
      </c>
    </row>
    <row r="144" spans="1:9" x14ac:dyDescent="0.35">
      <c r="A144" s="4" t="s">
        <v>0</v>
      </c>
      <c r="B144" s="4">
        <v>16</v>
      </c>
      <c r="C144" s="4">
        <v>72</v>
      </c>
      <c r="D144" s="4">
        <v>73</v>
      </c>
      <c r="E144" s="4">
        <v>72.5</v>
      </c>
      <c r="F144" s="12">
        <v>19.705000000000002</v>
      </c>
      <c r="G144" s="12">
        <f>'TABLE A4'!F144+41.4</f>
        <v>61.105000000000004</v>
      </c>
      <c r="H144" s="12">
        <v>0.56620999999999999</v>
      </c>
      <c r="I144" s="12">
        <v>11.469493699999999</v>
      </c>
    </row>
    <row r="145" spans="1:9" x14ac:dyDescent="0.35">
      <c r="A145" s="4" t="s">
        <v>0</v>
      </c>
      <c r="B145" s="4">
        <v>16</v>
      </c>
      <c r="C145" s="4">
        <v>73</v>
      </c>
      <c r="D145" s="4">
        <v>74</v>
      </c>
      <c r="E145" s="4">
        <v>73.5</v>
      </c>
      <c r="F145" s="12">
        <v>19.715</v>
      </c>
      <c r="G145" s="12">
        <f>'TABLE A4'!F145+41.4</f>
        <v>61.114999999999995</v>
      </c>
      <c r="H145" s="12">
        <v>0.54276000000000002</v>
      </c>
      <c r="I145" s="12">
        <v>11.334964199999998</v>
      </c>
    </row>
    <row r="146" spans="1:9" x14ac:dyDescent="0.35">
      <c r="A146" s="4" t="s">
        <v>0</v>
      </c>
      <c r="B146" s="4">
        <v>16</v>
      </c>
      <c r="C146" s="4">
        <v>74</v>
      </c>
      <c r="D146" s="4">
        <v>75</v>
      </c>
      <c r="E146" s="4">
        <v>74.5</v>
      </c>
      <c r="F146" s="12">
        <v>19.725000000000001</v>
      </c>
      <c r="G146" s="12">
        <f>'TABLE A4'!F146+41.4</f>
        <v>61.125</v>
      </c>
      <c r="H146" s="12">
        <v>0.56891999999999998</v>
      </c>
      <c r="I146" s="12">
        <v>11.211180400000002</v>
      </c>
    </row>
    <row r="147" spans="1:9" x14ac:dyDescent="0.35">
      <c r="A147" s="4" t="s">
        <v>0</v>
      </c>
      <c r="B147" s="4">
        <v>16</v>
      </c>
      <c r="C147" s="4">
        <v>75</v>
      </c>
      <c r="D147" s="4">
        <v>76</v>
      </c>
      <c r="E147" s="4">
        <v>75.5</v>
      </c>
      <c r="F147" s="12">
        <v>19.734999999999999</v>
      </c>
      <c r="G147" s="12">
        <f>'TABLE A4'!F147+41.4</f>
        <v>61.134999999999998</v>
      </c>
      <c r="H147" s="12">
        <v>0.56938</v>
      </c>
      <c r="I147" s="12">
        <v>10.160267599999999</v>
      </c>
    </row>
    <row r="148" spans="1:9" x14ac:dyDescent="0.35">
      <c r="A148" s="4" t="s">
        <v>0</v>
      </c>
      <c r="B148" s="4">
        <v>16</v>
      </c>
      <c r="C148" s="4">
        <v>76</v>
      </c>
      <c r="D148" s="4">
        <v>77</v>
      </c>
      <c r="E148" s="4">
        <v>76.5</v>
      </c>
      <c r="F148" s="12">
        <v>19.745000000000001</v>
      </c>
      <c r="G148" s="12">
        <f>'TABLE A4'!F148+41.4</f>
        <v>61.144999999999996</v>
      </c>
      <c r="H148" s="12">
        <v>0.59409999999999996</v>
      </c>
      <c r="I148" s="12">
        <v>10.668231</v>
      </c>
    </row>
    <row r="149" spans="1:9" x14ac:dyDescent="0.35">
      <c r="A149" s="4" t="s">
        <v>0</v>
      </c>
      <c r="B149" s="4">
        <v>16</v>
      </c>
      <c r="C149" s="4">
        <v>77</v>
      </c>
      <c r="D149" s="4">
        <v>78</v>
      </c>
      <c r="E149" s="4">
        <v>77.5</v>
      </c>
      <c r="F149" s="12">
        <v>19.754999999999999</v>
      </c>
      <c r="G149" s="12">
        <f>'TABLE A4'!F149+41.4</f>
        <v>61.155000000000001</v>
      </c>
      <c r="H149" s="12">
        <v>0.63698999999999995</v>
      </c>
      <c r="I149" s="12">
        <v>8.8107243000000022</v>
      </c>
    </row>
    <row r="150" spans="1:9" x14ac:dyDescent="0.35">
      <c r="A150" s="4" t="s">
        <v>0</v>
      </c>
      <c r="B150" s="4">
        <v>16</v>
      </c>
      <c r="C150" s="4">
        <v>78</v>
      </c>
      <c r="D150" s="4">
        <v>79</v>
      </c>
      <c r="E150" s="4">
        <v>78.5</v>
      </c>
      <c r="F150" s="12">
        <v>19.765000000000001</v>
      </c>
      <c r="G150" s="12">
        <f>'TABLE A4'!F150+41.4</f>
        <v>61.164999999999999</v>
      </c>
      <c r="H150" s="12">
        <v>0.65571000000000002</v>
      </c>
      <c r="I150" s="12">
        <v>10.0650557</v>
      </c>
    </row>
    <row r="151" spans="1:9" x14ac:dyDescent="0.35">
      <c r="A151" s="4" t="s">
        <v>0</v>
      </c>
      <c r="B151" s="4">
        <v>16</v>
      </c>
      <c r="C151" s="4">
        <v>79</v>
      </c>
      <c r="D151" s="4">
        <v>80</v>
      </c>
      <c r="E151" s="4">
        <v>79.5</v>
      </c>
      <c r="F151" s="12">
        <v>19.775000000000002</v>
      </c>
      <c r="G151" s="12">
        <f>'TABLE A4'!F151+41.4</f>
        <v>61.174999999999997</v>
      </c>
      <c r="H151" s="12">
        <v>0.62007999999999996</v>
      </c>
      <c r="I151" s="12">
        <v>6.9832055999999998</v>
      </c>
    </row>
    <row r="152" spans="1:9" x14ac:dyDescent="0.35">
      <c r="A152" s="4" t="s">
        <v>0</v>
      </c>
      <c r="B152" s="4">
        <v>16</v>
      </c>
      <c r="C152" s="4">
        <v>80</v>
      </c>
      <c r="D152" s="4">
        <v>81</v>
      </c>
      <c r="E152" s="4">
        <v>80.5</v>
      </c>
      <c r="F152" s="12">
        <v>19.785</v>
      </c>
      <c r="G152" s="12">
        <f>'TABLE A4'!F152+41.4</f>
        <v>61.185000000000002</v>
      </c>
      <c r="H152" s="12">
        <v>0.59460000000000002</v>
      </c>
      <c r="I152" s="12">
        <v>11.136377</v>
      </c>
    </row>
    <row r="153" spans="1:9" x14ac:dyDescent="0.35">
      <c r="A153" s="4" t="s">
        <v>0</v>
      </c>
      <c r="B153" s="4">
        <v>16</v>
      </c>
      <c r="C153" s="4">
        <v>81</v>
      </c>
      <c r="D153" s="4">
        <v>82</v>
      </c>
      <c r="E153" s="4">
        <v>81.5</v>
      </c>
      <c r="F153" s="12">
        <v>19.795000000000002</v>
      </c>
      <c r="G153" s="12">
        <f>'TABLE A4'!F153+41.4</f>
        <v>61.195</v>
      </c>
      <c r="H153" s="12">
        <v>0.59914000000000001</v>
      </c>
      <c r="I153" s="12">
        <v>11.277653800000001</v>
      </c>
    </row>
    <row r="154" spans="1:9" x14ac:dyDescent="0.35">
      <c r="A154" s="4" t="s">
        <v>0</v>
      </c>
      <c r="B154" s="4">
        <v>16</v>
      </c>
      <c r="C154" s="4">
        <v>82</v>
      </c>
      <c r="D154" s="4">
        <v>83</v>
      </c>
      <c r="E154" s="4">
        <v>82.5</v>
      </c>
      <c r="F154" s="12">
        <v>19.805</v>
      </c>
      <c r="G154" s="12">
        <f>'TABLE A4'!F154+41.4</f>
        <v>61.204999999999998</v>
      </c>
      <c r="H154" s="12">
        <v>0.6502</v>
      </c>
      <c r="I154" s="12">
        <v>5.5477800000000004</v>
      </c>
    </row>
    <row r="155" spans="1:9" x14ac:dyDescent="0.35">
      <c r="A155" s="4" t="s">
        <v>0</v>
      </c>
      <c r="B155" s="4">
        <v>16</v>
      </c>
      <c r="C155" s="4">
        <v>83</v>
      </c>
      <c r="D155" s="4">
        <v>84</v>
      </c>
      <c r="E155" s="4">
        <v>83.5</v>
      </c>
      <c r="F155" s="12">
        <v>19.815000000000001</v>
      </c>
      <c r="G155" s="12">
        <f>'TABLE A4'!F155+41.4</f>
        <v>61.215000000000003</v>
      </c>
      <c r="H155" s="12">
        <v>0.69196000000000002</v>
      </c>
      <c r="I155" s="12">
        <v>7.6839252</v>
      </c>
    </row>
    <row r="156" spans="1:9" x14ac:dyDescent="0.35">
      <c r="A156" s="4" t="s">
        <v>0</v>
      </c>
      <c r="B156" s="4">
        <v>16</v>
      </c>
      <c r="C156" s="4">
        <v>84</v>
      </c>
      <c r="D156" s="4">
        <v>85</v>
      </c>
      <c r="E156" s="4">
        <v>84.5</v>
      </c>
      <c r="F156" s="12">
        <v>19.824999999999999</v>
      </c>
      <c r="G156" s="12">
        <f>'TABLE A4'!F156+41.4</f>
        <v>61.224999999999994</v>
      </c>
      <c r="H156" s="12">
        <v>0.69140999999999997</v>
      </c>
      <c r="I156" s="12">
        <v>6.9063197000000001</v>
      </c>
    </row>
    <row r="157" spans="1:9" x14ac:dyDescent="0.35">
      <c r="A157" s="4" t="s">
        <v>0</v>
      </c>
      <c r="B157" s="4">
        <v>16</v>
      </c>
      <c r="C157" s="4">
        <v>85</v>
      </c>
      <c r="D157" s="4">
        <v>86</v>
      </c>
      <c r="E157" s="4">
        <v>85.5</v>
      </c>
      <c r="F157" s="12">
        <v>19.835000000000001</v>
      </c>
      <c r="G157" s="12">
        <f>'TABLE A4'!F157+41.4</f>
        <v>61.234999999999999</v>
      </c>
      <c r="H157" s="12">
        <v>0.68657999999999997</v>
      </c>
      <c r="I157" s="12">
        <v>6.8949075999999998</v>
      </c>
    </row>
    <row r="158" spans="1:9" x14ac:dyDescent="0.35">
      <c r="A158" s="4" t="s">
        <v>0</v>
      </c>
      <c r="B158" s="4">
        <v>16</v>
      </c>
      <c r="C158" s="4">
        <v>86</v>
      </c>
      <c r="D158" s="4">
        <v>87</v>
      </c>
      <c r="E158" s="4">
        <v>86.5</v>
      </c>
      <c r="F158" s="12">
        <v>19.844999999999999</v>
      </c>
      <c r="G158" s="12">
        <f>'TABLE A4'!F158+41.4</f>
        <v>61.244999999999997</v>
      </c>
      <c r="H158" s="12">
        <v>0.62250000000000005</v>
      </c>
      <c r="I158" s="12">
        <v>6.8822460000000003</v>
      </c>
    </row>
    <row r="159" spans="1:9" x14ac:dyDescent="0.35">
      <c r="A159" s="4" t="s">
        <v>0</v>
      </c>
      <c r="B159" s="4">
        <v>16</v>
      </c>
      <c r="C159" s="4">
        <v>87</v>
      </c>
      <c r="D159" s="4">
        <v>88</v>
      </c>
      <c r="E159" s="4">
        <v>87.5</v>
      </c>
      <c r="F159" s="12">
        <v>19.855</v>
      </c>
      <c r="G159" s="12">
        <f>'TABLE A4'!F159+41.4</f>
        <v>61.254999999999995</v>
      </c>
      <c r="H159" s="12">
        <v>0.63500000000000001</v>
      </c>
      <c r="I159" s="12">
        <v>6.6739959999999989</v>
      </c>
    </row>
    <row r="160" spans="1:9" x14ac:dyDescent="0.35">
      <c r="A160" s="4" t="s">
        <v>0</v>
      </c>
      <c r="B160" s="4">
        <v>16</v>
      </c>
      <c r="C160" s="4">
        <v>88</v>
      </c>
      <c r="D160" s="4">
        <v>89</v>
      </c>
      <c r="E160" s="4">
        <v>88.5</v>
      </c>
      <c r="F160" s="12">
        <v>19.865000000000002</v>
      </c>
      <c r="G160" s="12">
        <f>'TABLE A4'!F160+41.4</f>
        <v>61.265000000000001</v>
      </c>
      <c r="H160" s="12">
        <v>0.57352000000000003</v>
      </c>
      <c r="I160" s="12">
        <v>10.3973394</v>
      </c>
    </row>
    <row r="161" spans="1:9" x14ac:dyDescent="0.35">
      <c r="A161" s="4" t="s">
        <v>0</v>
      </c>
      <c r="B161" s="4">
        <v>16</v>
      </c>
      <c r="C161" s="4">
        <v>89</v>
      </c>
      <c r="D161" s="4">
        <v>90</v>
      </c>
      <c r="E161" s="4">
        <v>89.5</v>
      </c>
      <c r="F161" s="12">
        <v>19.875</v>
      </c>
      <c r="G161" s="12">
        <f>'TABLE A4'!F161+41.4</f>
        <v>61.274999999999999</v>
      </c>
      <c r="H161" s="12">
        <v>0.67927999999999999</v>
      </c>
      <c r="I161" s="12">
        <v>5.4429885999999996</v>
      </c>
    </row>
    <row r="162" spans="1:9" x14ac:dyDescent="0.35">
      <c r="A162" s="4" t="s">
        <v>0</v>
      </c>
      <c r="B162" s="4">
        <v>16</v>
      </c>
      <c r="C162" s="4">
        <v>90</v>
      </c>
      <c r="D162" s="4">
        <v>91</v>
      </c>
      <c r="E162" s="4">
        <v>90.5</v>
      </c>
      <c r="F162" s="12">
        <v>19.885000000000002</v>
      </c>
      <c r="G162" s="12">
        <f>'TABLE A4'!F162+41.4</f>
        <v>61.284999999999997</v>
      </c>
      <c r="H162" s="12">
        <v>0.63321000000000005</v>
      </c>
      <c r="I162" s="12">
        <v>8.4931847000000005</v>
      </c>
    </row>
    <row r="163" spans="1:9" x14ac:dyDescent="0.35">
      <c r="A163" s="4" t="s">
        <v>0</v>
      </c>
      <c r="B163" s="4">
        <v>16</v>
      </c>
      <c r="C163" s="4">
        <v>91</v>
      </c>
      <c r="D163" s="4">
        <v>92</v>
      </c>
      <c r="E163" s="4">
        <v>91.5</v>
      </c>
      <c r="F163" s="12">
        <v>19.895</v>
      </c>
      <c r="G163" s="12">
        <f>'TABLE A4'!F163+41.4</f>
        <v>61.295000000000002</v>
      </c>
      <c r="H163" s="12">
        <v>0.68659999999999999</v>
      </c>
      <c r="I163" s="12">
        <v>8.4416219999999988</v>
      </c>
    </row>
    <row r="164" spans="1:9" x14ac:dyDescent="0.35">
      <c r="A164" s="4" t="s">
        <v>0</v>
      </c>
      <c r="B164" s="4">
        <v>16</v>
      </c>
      <c r="C164" s="4">
        <v>92</v>
      </c>
      <c r="D164" s="4">
        <v>93</v>
      </c>
      <c r="E164" s="4">
        <v>92.5</v>
      </c>
      <c r="F164" s="12">
        <v>19.905000000000001</v>
      </c>
      <c r="G164" s="12">
        <f>'TABLE A4'!F164+41.4</f>
        <v>61.305</v>
      </c>
      <c r="H164" s="12">
        <v>0.61431000000000002</v>
      </c>
      <c r="I164" s="12">
        <v>7.5810496999999994</v>
      </c>
    </row>
    <row r="165" spans="1:9" x14ac:dyDescent="0.35">
      <c r="A165" s="4" t="s">
        <v>0</v>
      </c>
      <c r="B165" s="4">
        <v>16</v>
      </c>
      <c r="C165" s="4">
        <v>93</v>
      </c>
      <c r="D165" s="4">
        <v>94</v>
      </c>
      <c r="E165" s="4">
        <v>93.5</v>
      </c>
      <c r="F165" s="12">
        <v>19.914999999999999</v>
      </c>
      <c r="G165" s="12">
        <f>'TABLE A4'!F165+41.4</f>
        <v>61.314999999999998</v>
      </c>
      <c r="H165" s="12">
        <v>0.61443000000000003</v>
      </c>
      <c r="I165" s="12">
        <v>7.6908391000000007</v>
      </c>
    </row>
    <row r="166" spans="1:9" x14ac:dyDescent="0.35">
      <c r="A166" s="4" t="s">
        <v>0</v>
      </c>
      <c r="B166" s="4">
        <v>16</v>
      </c>
      <c r="C166" s="4">
        <v>94</v>
      </c>
      <c r="D166" s="4">
        <v>95</v>
      </c>
      <c r="E166" s="4">
        <v>94.5</v>
      </c>
      <c r="F166" s="12">
        <v>19.925000000000001</v>
      </c>
      <c r="G166" s="12">
        <f>'TABLE A4'!F166+41.4</f>
        <v>61.325000000000003</v>
      </c>
      <c r="H166" s="12">
        <v>0.60916999999999999</v>
      </c>
      <c r="I166" s="12">
        <v>7.4964169000000007</v>
      </c>
    </row>
    <row r="167" spans="1:9" x14ac:dyDescent="0.35">
      <c r="A167" s="4" t="s">
        <v>0</v>
      </c>
      <c r="B167" s="4">
        <v>16</v>
      </c>
      <c r="C167" s="4">
        <v>95</v>
      </c>
      <c r="D167" s="4">
        <v>96</v>
      </c>
      <c r="E167" s="4">
        <v>95.5</v>
      </c>
      <c r="F167" s="12">
        <v>19.934999999999999</v>
      </c>
      <c r="G167" s="12">
        <f>'TABLE A4'!F167+41.4</f>
        <v>61.334999999999994</v>
      </c>
      <c r="H167" s="12">
        <v>0.61831999999999998</v>
      </c>
      <c r="I167" s="12">
        <v>6.6480064000000008</v>
      </c>
    </row>
    <row r="168" spans="1:9" x14ac:dyDescent="0.35">
      <c r="A168" s="4" t="s">
        <v>0</v>
      </c>
      <c r="B168" s="4">
        <v>16</v>
      </c>
      <c r="C168" s="4">
        <v>96</v>
      </c>
      <c r="D168" s="4">
        <v>97</v>
      </c>
      <c r="E168" s="4">
        <v>96.5</v>
      </c>
      <c r="F168" s="12">
        <v>19.945</v>
      </c>
      <c r="G168" s="12">
        <f>'TABLE A4'!F168+41.4</f>
        <v>61.344999999999999</v>
      </c>
      <c r="H168" s="12">
        <v>0.62831000000000004</v>
      </c>
      <c r="I168" s="12">
        <v>6.3340487000000003</v>
      </c>
    </row>
    <row r="169" spans="1:9" x14ac:dyDescent="0.35">
      <c r="A169" s="4" t="s">
        <v>0</v>
      </c>
      <c r="B169" s="4">
        <v>16</v>
      </c>
      <c r="C169" s="4">
        <v>98</v>
      </c>
      <c r="D169" s="4">
        <v>99</v>
      </c>
      <c r="E169" s="4">
        <v>98.5</v>
      </c>
      <c r="F169" s="12">
        <v>19.965</v>
      </c>
      <c r="G169" s="12">
        <f>'TABLE A4'!F169+41.4</f>
        <v>61.364999999999995</v>
      </c>
      <c r="H169" s="12">
        <v>0.62807999999999997</v>
      </c>
      <c r="I169" s="12">
        <v>7.6071225999999994</v>
      </c>
    </row>
    <row r="170" spans="1:9" x14ac:dyDescent="0.35">
      <c r="A170" s="4" t="s">
        <v>0</v>
      </c>
      <c r="B170" s="4">
        <v>16</v>
      </c>
      <c r="C170" s="4">
        <v>99</v>
      </c>
      <c r="D170" s="4">
        <v>100</v>
      </c>
      <c r="E170" s="4">
        <v>99.5</v>
      </c>
      <c r="F170" s="12">
        <v>19.975000000000001</v>
      </c>
      <c r="G170" s="12">
        <f>'TABLE A4'!F170+41.4</f>
        <v>61.375</v>
      </c>
      <c r="H170" s="12">
        <v>0.63483999999999996</v>
      </c>
      <c r="I170" s="12">
        <v>8.6620337999999997</v>
      </c>
    </row>
    <row r="171" spans="1:9" x14ac:dyDescent="0.35">
      <c r="A171" s="4" t="s">
        <v>0</v>
      </c>
      <c r="B171" s="4">
        <v>16</v>
      </c>
      <c r="C171" s="4">
        <v>100</v>
      </c>
      <c r="D171" s="4">
        <v>101</v>
      </c>
      <c r="E171" s="4">
        <v>100.5</v>
      </c>
      <c r="F171" s="12">
        <v>19.984999999999999</v>
      </c>
      <c r="G171" s="12">
        <f>'TABLE A4'!F171+41.4</f>
        <v>61.384999999999998</v>
      </c>
      <c r="H171" s="12">
        <v>0.64766999999999997</v>
      </c>
      <c r="I171" s="12">
        <v>7.0607579000000014</v>
      </c>
    </row>
    <row r="172" spans="1:9" x14ac:dyDescent="0.35">
      <c r="A172" s="4" t="s">
        <v>0</v>
      </c>
      <c r="B172" s="4">
        <v>16</v>
      </c>
      <c r="C172" s="4">
        <v>101</v>
      </c>
      <c r="D172" s="4">
        <v>102</v>
      </c>
      <c r="E172" s="4">
        <v>101.5</v>
      </c>
      <c r="F172" s="12">
        <v>19.995000000000001</v>
      </c>
      <c r="G172" s="12">
        <f>'TABLE A4'!F172+41.4</f>
        <v>61.394999999999996</v>
      </c>
      <c r="H172" s="12">
        <v>0.71004999999999996</v>
      </c>
      <c r="I172" s="12">
        <v>6.5677884999999998</v>
      </c>
    </row>
    <row r="173" spans="1:9" x14ac:dyDescent="0.35">
      <c r="A173" s="4" t="s">
        <v>0</v>
      </c>
      <c r="B173" s="4">
        <v>16</v>
      </c>
      <c r="C173" s="4">
        <v>102</v>
      </c>
      <c r="D173" s="4">
        <v>103</v>
      </c>
      <c r="E173" s="4">
        <v>102.5</v>
      </c>
      <c r="F173" s="12">
        <v>20.004999999999999</v>
      </c>
      <c r="G173" s="12">
        <f>'TABLE A4'!F173+41.4</f>
        <v>61.405000000000001</v>
      </c>
      <c r="H173" s="12">
        <v>0.68008999999999997</v>
      </c>
      <c r="I173" s="12">
        <v>8.4700272999999999</v>
      </c>
    </row>
    <row r="174" spans="1:9" x14ac:dyDescent="0.35">
      <c r="A174" s="4" t="s">
        <v>0</v>
      </c>
      <c r="B174" s="4">
        <v>16</v>
      </c>
      <c r="C174" s="4">
        <v>103</v>
      </c>
      <c r="D174" s="4">
        <v>104</v>
      </c>
      <c r="E174" s="4">
        <v>103.5</v>
      </c>
      <c r="F174" s="12">
        <v>20.015000000000001</v>
      </c>
      <c r="G174" s="12">
        <f>'TABLE A4'!F174+41.4</f>
        <v>61.414999999999999</v>
      </c>
      <c r="H174" s="12">
        <v>0.71531999999999996</v>
      </c>
      <c r="I174" s="12">
        <v>9.5934944000000009</v>
      </c>
    </row>
    <row r="175" spans="1:9" x14ac:dyDescent="0.35">
      <c r="A175" s="4" t="s">
        <v>0</v>
      </c>
      <c r="B175" s="4">
        <v>16</v>
      </c>
      <c r="C175" s="4">
        <v>104</v>
      </c>
      <c r="D175" s="4">
        <v>105</v>
      </c>
      <c r="E175" s="4">
        <v>104.5</v>
      </c>
      <c r="F175" s="12">
        <v>20.024999999999999</v>
      </c>
      <c r="G175" s="12">
        <f>'TABLE A4'!F175+41.4</f>
        <v>61.424999999999997</v>
      </c>
      <c r="H175" s="12">
        <v>0.79800000000000004</v>
      </c>
      <c r="I175" s="12">
        <v>13.128912999999999</v>
      </c>
    </row>
    <row r="176" spans="1:9" x14ac:dyDescent="0.35">
      <c r="A176" s="4" t="s">
        <v>0</v>
      </c>
      <c r="B176" s="4">
        <v>16</v>
      </c>
      <c r="C176" s="4">
        <v>105</v>
      </c>
      <c r="D176" s="4">
        <v>106</v>
      </c>
      <c r="E176" s="4">
        <v>105.5</v>
      </c>
      <c r="F176" s="12">
        <v>20.035</v>
      </c>
      <c r="G176" s="12">
        <f>'TABLE A4'!F176+41.4</f>
        <v>61.435000000000002</v>
      </c>
      <c r="H176" s="12">
        <v>0.76207999999999998</v>
      </c>
      <c r="I176" s="12">
        <v>12.721742599999999</v>
      </c>
    </row>
    <row r="177" spans="1:9" x14ac:dyDescent="0.35">
      <c r="A177" s="4" t="s">
        <v>0</v>
      </c>
      <c r="B177" s="4">
        <v>16</v>
      </c>
      <c r="C177" s="4">
        <v>106</v>
      </c>
      <c r="D177" s="4">
        <v>107</v>
      </c>
      <c r="E177" s="4">
        <v>106.5</v>
      </c>
      <c r="F177" s="12">
        <v>20.045000000000002</v>
      </c>
      <c r="G177" s="12">
        <f>'TABLE A4'!F177+41.4</f>
        <v>61.445</v>
      </c>
      <c r="H177" s="12">
        <v>0.79369000000000001</v>
      </c>
      <c r="I177" s="12">
        <v>17.5089103</v>
      </c>
    </row>
    <row r="178" spans="1:9" x14ac:dyDescent="0.35">
      <c r="A178" s="4" t="s">
        <v>0</v>
      </c>
      <c r="B178" s="4">
        <v>16</v>
      </c>
      <c r="C178" s="4">
        <v>107</v>
      </c>
      <c r="D178" s="4">
        <v>108</v>
      </c>
      <c r="E178" s="4">
        <v>107.5</v>
      </c>
      <c r="F178" s="12">
        <v>20.055</v>
      </c>
      <c r="G178" s="12">
        <f>'TABLE A4'!F178+41.4</f>
        <v>61.454999999999998</v>
      </c>
      <c r="H178" s="12">
        <v>0.76675000000000004</v>
      </c>
      <c r="I178" s="12">
        <v>17.714161499999999</v>
      </c>
    </row>
    <row r="179" spans="1:9" x14ac:dyDescent="0.35">
      <c r="A179" s="4" t="s">
        <v>0</v>
      </c>
      <c r="B179" s="4">
        <v>16</v>
      </c>
      <c r="C179" s="4">
        <v>108</v>
      </c>
      <c r="D179" s="4">
        <v>109</v>
      </c>
      <c r="E179" s="4">
        <v>108.5</v>
      </c>
      <c r="F179" s="12">
        <v>20.065000000000001</v>
      </c>
      <c r="G179" s="12">
        <f>'TABLE A4'!F179+41.4</f>
        <v>61.465000000000003</v>
      </c>
      <c r="H179" s="12">
        <v>0.72014</v>
      </c>
      <c r="I179" s="12">
        <v>20.011658799999999</v>
      </c>
    </row>
    <row r="180" spans="1:9" x14ac:dyDescent="0.35">
      <c r="A180" s="4" t="s">
        <v>0</v>
      </c>
      <c r="B180" s="4">
        <v>16</v>
      </c>
      <c r="C180" s="4">
        <v>109</v>
      </c>
      <c r="D180" s="4">
        <v>110</v>
      </c>
      <c r="E180" s="4">
        <v>109.5</v>
      </c>
      <c r="F180" s="12">
        <v>20.074999999999999</v>
      </c>
      <c r="G180" s="12">
        <f>'TABLE A4'!F180+41.4</f>
        <v>61.474999999999994</v>
      </c>
      <c r="H180" s="12">
        <v>0.62228000000000006</v>
      </c>
      <c r="I180" s="12">
        <v>28.559571599999998</v>
      </c>
    </row>
    <row r="181" spans="1:9" x14ac:dyDescent="0.35">
      <c r="A181" s="4" t="s">
        <v>0</v>
      </c>
      <c r="B181" s="4">
        <v>16</v>
      </c>
      <c r="C181" s="4">
        <v>110</v>
      </c>
      <c r="D181" s="4">
        <v>111</v>
      </c>
      <c r="E181" s="4">
        <v>110.5</v>
      </c>
      <c r="F181" s="12">
        <v>20.085000000000001</v>
      </c>
      <c r="G181" s="12">
        <f>'TABLE A4'!F181+41.4</f>
        <v>61.484999999999999</v>
      </c>
      <c r="H181" s="12">
        <v>0.75956999999999997</v>
      </c>
      <c r="I181" s="12">
        <v>23.2326199</v>
      </c>
    </row>
    <row r="182" spans="1:9" x14ac:dyDescent="0.35">
      <c r="A182" s="4" t="s">
        <v>0</v>
      </c>
      <c r="B182" s="4">
        <v>16</v>
      </c>
      <c r="C182" s="4">
        <v>111</v>
      </c>
      <c r="D182" s="4">
        <v>112</v>
      </c>
      <c r="E182" s="4">
        <v>111.5</v>
      </c>
      <c r="F182" s="12">
        <v>20.094999999999999</v>
      </c>
      <c r="G182" s="12">
        <f>'TABLE A4'!F182+41.4</f>
        <v>61.494999999999997</v>
      </c>
      <c r="H182" s="12">
        <v>0.58426</v>
      </c>
      <c r="I182" s="12">
        <v>30.247396199999997</v>
      </c>
    </row>
    <row r="183" spans="1:9" x14ac:dyDescent="0.35">
      <c r="A183" s="4" t="s">
        <v>0</v>
      </c>
      <c r="B183" s="4">
        <v>16</v>
      </c>
      <c r="C183" s="4">
        <v>112</v>
      </c>
      <c r="D183" s="4">
        <v>113</v>
      </c>
      <c r="E183" s="4">
        <v>112.5</v>
      </c>
      <c r="F183" s="12">
        <v>20.105</v>
      </c>
      <c r="G183" s="12">
        <f>'TABLE A4'!F183+41.4</f>
        <v>61.504999999999995</v>
      </c>
      <c r="H183" s="12">
        <v>0.49547999999999998</v>
      </c>
      <c r="I183" s="12">
        <v>16.825100599999999</v>
      </c>
    </row>
    <row r="184" spans="1:9" x14ac:dyDescent="0.35">
      <c r="A184" s="4" t="s">
        <v>0</v>
      </c>
      <c r="B184" s="4">
        <v>16</v>
      </c>
      <c r="C184" s="4">
        <v>113</v>
      </c>
      <c r="D184" s="4">
        <v>114</v>
      </c>
      <c r="E184" s="4">
        <v>113.5</v>
      </c>
      <c r="F184" s="12">
        <v>20.115000000000002</v>
      </c>
      <c r="G184" s="12">
        <f>'TABLE A4'!F184+41.4</f>
        <v>61.515000000000001</v>
      </c>
      <c r="H184" s="12">
        <v>0.50121000000000004</v>
      </c>
      <c r="I184" s="12">
        <v>38.162145699999996</v>
      </c>
    </row>
    <row r="185" spans="1:9" x14ac:dyDescent="0.35">
      <c r="A185" s="4" t="s">
        <v>0</v>
      </c>
      <c r="B185" s="4">
        <v>16</v>
      </c>
      <c r="C185" s="4">
        <v>114</v>
      </c>
      <c r="D185" s="4">
        <v>115</v>
      </c>
      <c r="E185" s="4">
        <v>114.5</v>
      </c>
      <c r="F185" s="12">
        <v>20.125</v>
      </c>
      <c r="G185" s="12">
        <f>'TABLE A4'!F185+41.4</f>
        <v>61.524999999999999</v>
      </c>
      <c r="H185" s="12">
        <v>0.51171</v>
      </c>
      <c r="I185" s="12">
        <v>40.368762699999998</v>
      </c>
    </row>
    <row r="186" spans="1:9" x14ac:dyDescent="0.35">
      <c r="A186" s="4" t="s">
        <v>0</v>
      </c>
      <c r="B186" s="4">
        <v>16</v>
      </c>
      <c r="C186" s="4">
        <v>115</v>
      </c>
      <c r="D186" s="4">
        <v>116</v>
      </c>
      <c r="E186" s="4">
        <v>115.5</v>
      </c>
      <c r="F186" s="12">
        <v>20.135000000000002</v>
      </c>
      <c r="G186" s="12">
        <f>'TABLE A4'!F186+41.4</f>
        <v>61.534999999999997</v>
      </c>
      <c r="H186" s="12">
        <v>0.49917</v>
      </c>
      <c r="I186" s="12">
        <v>38.770568900000001</v>
      </c>
    </row>
    <row r="187" spans="1:9" x14ac:dyDescent="0.35">
      <c r="A187" s="4" t="s">
        <v>0</v>
      </c>
      <c r="B187" s="4">
        <v>16</v>
      </c>
      <c r="C187" s="4">
        <v>116</v>
      </c>
      <c r="D187" s="4">
        <v>117</v>
      </c>
      <c r="E187" s="4">
        <v>116.5</v>
      </c>
      <c r="F187" s="12">
        <v>20.145</v>
      </c>
      <c r="G187" s="12">
        <f>'TABLE A4'!F187+41.4</f>
        <v>61.545000000000002</v>
      </c>
      <c r="H187" s="12">
        <v>0.47643999999999997</v>
      </c>
      <c r="I187" s="12">
        <v>39.081527799999996</v>
      </c>
    </row>
    <row r="188" spans="1:9" x14ac:dyDescent="0.35">
      <c r="A188" s="4" t="s">
        <v>0</v>
      </c>
      <c r="B188" s="4">
        <v>16</v>
      </c>
      <c r="C188" s="4">
        <v>117</v>
      </c>
      <c r="D188" s="4">
        <v>118</v>
      </c>
      <c r="E188" s="4">
        <v>117.5</v>
      </c>
      <c r="F188" s="12">
        <v>20.155000000000001</v>
      </c>
      <c r="G188" s="12">
        <f>'TABLE A4'!F188+41.4</f>
        <v>61.555</v>
      </c>
      <c r="H188" s="12">
        <v>0.51283000000000001</v>
      </c>
      <c r="I188" s="12">
        <v>35.109034099999995</v>
      </c>
    </row>
    <row r="189" spans="1:9" x14ac:dyDescent="0.35">
      <c r="A189" s="4" t="s">
        <v>0</v>
      </c>
      <c r="B189" s="4">
        <v>16</v>
      </c>
      <c r="C189" s="4">
        <v>118</v>
      </c>
      <c r="D189" s="4">
        <v>119</v>
      </c>
      <c r="E189" s="4">
        <v>118.5</v>
      </c>
      <c r="F189" s="12">
        <v>20.164999999999999</v>
      </c>
      <c r="G189" s="12">
        <f>'TABLE A4'!F189+41.4</f>
        <v>61.564999999999998</v>
      </c>
      <c r="H189" s="12">
        <v>0.55642000000000003</v>
      </c>
      <c r="I189" s="12">
        <v>38.082094399999995</v>
      </c>
    </row>
    <row r="190" spans="1:9" x14ac:dyDescent="0.35">
      <c r="A190" s="4" t="s">
        <v>0</v>
      </c>
      <c r="B190" s="4">
        <v>16</v>
      </c>
      <c r="C190" s="4">
        <v>119</v>
      </c>
      <c r="D190" s="4">
        <v>120</v>
      </c>
      <c r="E190" s="4">
        <v>119.5</v>
      </c>
      <c r="F190" s="12">
        <v>20.175000000000001</v>
      </c>
      <c r="G190" s="12">
        <f>'TABLE A4'!F190+41.4</f>
        <v>61.575000000000003</v>
      </c>
      <c r="H190" s="12">
        <v>0.42737999999999998</v>
      </c>
      <c r="I190" s="12">
        <v>33.393470600000001</v>
      </c>
    </row>
    <row r="191" spans="1:9" x14ac:dyDescent="0.35">
      <c r="A191" s="4" t="s">
        <v>0</v>
      </c>
      <c r="B191" s="4">
        <v>16</v>
      </c>
      <c r="C191" s="4">
        <v>120</v>
      </c>
      <c r="D191" s="4">
        <v>121</v>
      </c>
      <c r="E191" s="4">
        <v>120.5</v>
      </c>
      <c r="F191" s="12">
        <v>20.185000000000002</v>
      </c>
      <c r="G191" s="12">
        <f>'TABLE A4'!F191+41.4</f>
        <v>61.585000000000001</v>
      </c>
      <c r="H191" s="12">
        <v>0.50195999999999996</v>
      </c>
      <c r="I191" s="12">
        <v>39.486199200000001</v>
      </c>
    </row>
    <row r="192" spans="1:9" x14ac:dyDescent="0.35">
      <c r="A192" s="4" t="s">
        <v>0</v>
      </c>
      <c r="B192" s="4">
        <v>16</v>
      </c>
      <c r="C192" s="4">
        <v>121</v>
      </c>
      <c r="D192" s="4">
        <v>122</v>
      </c>
      <c r="E192" s="4">
        <v>121.5</v>
      </c>
      <c r="F192" s="12">
        <v>20.195</v>
      </c>
      <c r="G192" s="12">
        <f>'TABLE A4'!F192+41.4</f>
        <v>61.594999999999999</v>
      </c>
      <c r="H192" s="12">
        <v>0.41045999999999999</v>
      </c>
      <c r="I192" s="12">
        <v>39.889371199999999</v>
      </c>
    </row>
    <row r="193" spans="1:9" x14ac:dyDescent="0.35">
      <c r="A193" s="4" t="s">
        <v>0</v>
      </c>
      <c r="B193" s="4">
        <v>16</v>
      </c>
      <c r="C193" s="4">
        <v>122</v>
      </c>
      <c r="D193" s="4">
        <v>123</v>
      </c>
      <c r="E193" s="4">
        <v>122.5</v>
      </c>
      <c r="F193" s="12">
        <v>20.205000000000002</v>
      </c>
      <c r="G193" s="12">
        <f>'TABLE A4'!F193+41.4</f>
        <v>61.605000000000004</v>
      </c>
      <c r="H193" s="12">
        <v>0.49726999999999999</v>
      </c>
      <c r="I193" s="12">
        <v>42.767302899999997</v>
      </c>
    </row>
    <row r="194" spans="1:9" x14ac:dyDescent="0.35">
      <c r="A194" s="4" t="s">
        <v>0</v>
      </c>
      <c r="B194" s="4">
        <v>16</v>
      </c>
      <c r="C194" s="4">
        <v>123</v>
      </c>
      <c r="D194" s="4">
        <v>124</v>
      </c>
      <c r="E194" s="4">
        <v>123.5</v>
      </c>
      <c r="F194" s="12">
        <v>20.215</v>
      </c>
      <c r="G194" s="12">
        <f>'TABLE A4'!F194+41.4</f>
        <v>61.614999999999995</v>
      </c>
      <c r="H194" s="12">
        <v>0.39990999999999999</v>
      </c>
      <c r="I194" s="12">
        <v>40.278798699999996</v>
      </c>
    </row>
    <row r="195" spans="1:9" x14ac:dyDescent="0.35">
      <c r="A195" s="4" t="s">
        <v>0</v>
      </c>
      <c r="B195" s="4">
        <v>16</v>
      </c>
      <c r="C195" s="4">
        <v>126</v>
      </c>
      <c r="D195" s="4">
        <v>127</v>
      </c>
      <c r="E195" s="4">
        <v>126.5</v>
      </c>
      <c r="F195" s="12">
        <v>20.245000000000001</v>
      </c>
      <c r="G195" s="12">
        <f>'TABLE A4'!F195+41.4</f>
        <v>61.644999999999996</v>
      </c>
      <c r="H195" s="12">
        <v>0.46744999999999998</v>
      </c>
      <c r="I195" s="12">
        <v>39.6820375</v>
      </c>
    </row>
    <row r="196" spans="1:9" x14ac:dyDescent="0.35">
      <c r="A196" s="4" t="s">
        <v>0</v>
      </c>
      <c r="B196" s="4">
        <v>16</v>
      </c>
      <c r="C196" s="4">
        <v>127</v>
      </c>
      <c r="D196" s="4">
        <v>128</v>
      </c>
      <c r="E196" s="4">
        <v>127.5</v>
      </c>
      <c r="F196" s="12">
        <v>20.254999999999999</v>
      </c>
      <c r="G196" s="12">
        <f>'TABLE A4'!F196+41.4</f>
        <v>61.655000000000001</v>
      </c>
      <c r="H196" s="12">
        <v>0.42751</v>
      </c>
      <c r="I196" s="12">
        <v>42.577045700000006</v>
      </c>
    </row>
    <row r="197" spans="1:9" x14ac:dyDescent="0.35">
      <c r="A197" s="4" t="s">
        <v>0</v>
      </c>
      <c r="B197" s="4">
        <v>16</v>
      </c>
      <c r="C197" s="4">
        <v>129</v>
      </c>
      <c r="D197" s="4">
        <v>130</v>
      </c>
      <c r="E197" s="4">
        <v>129.5</v>
      </c>
      <c r="F197" s="12">
        <v>20.274999999999999</v>
      </c>
      <c r="G197" s="12">
        <f>'TABLE A4'!F197+41.4</f>
        <v>61.674999999999997</v>
      </c>
      <c r="H197" s="12">
        <v>0.49149999999999999</v>
      </c>
      <c r="I197" s="12">
        <v>30.202914000000003</v>
      </c>
    </row>
    <row r="198" spans="1:9" x14ac:dyDescent="0.35">
      <c r="A198" s="4" t="s">
        <v>0</v>
      </c>
      <c r="B198" s="4">
        <v>16</v>
      </c>
      <c r="C198" s="4">
        <v>130</v>
      </c>
      <c r="D198" s="4">
        <v>131</v>
      </c>
      <c r="E198" s="4">
        <v>130.5</v>
      </c>
      <c r="F198" s="12">
        <v>20.285</v>
      </c>
      <c r="G198" s="12">
        <f>'TABLE A4'!F198+41.4</f>
        <v>61.685000000000002</v>
      </c>
      <c r="H198" s="12">
        <v>0.46183999999999997</v>
      </c>
      <c r="I198" s="12">
        <v>35.208910800000005</v>
      </c>
    </row>
    <row r="199" spans="1:9" x14ac:dyDescent="0.35">
      <c r="A199" s="4" t="s">
        <v>0</v>
      </c>
      <c r="B199" s="4">
        <v>16</v>
      </c>
      <c r="C199" s="4">
        <v>131</v>
      </c>
      <c r="D199" s="4">
        <v>132</v>
      </c>
      <c r="E199" s="4">
        <v>131.5</v>
      </c>
      <c r="F199" s="12">
        <v>20.295000000000002</v>
      </c>
      <c r="G199" s="12">
        <f>'TABLE A4'!F199+41.4</f>
        <v>61.695</v>
      </c>
      <c r="H199" s="12">
        <v>0.46710000000000002</v>
      </c>
      <c r="I199" s="12">
        <v>37.977302999999999</v>
      </c>
    </row>
    <row r="200" spans="1:9" x14ac:dyDescent="0.35">
      <c r="A200" s="4" t="s">
        <v>0</v>
      </c>
      <c r="B200" s="4">
        <v>16</v>
      </c>
      <c r="C200" s="4">
        <v>132</v>
      </c>
      <c r="D200" s="4">
        <v>133</v>
      </c>
      <c r="E200" s="4">
        <v>132.5</v>
      </c>
      <c r="F200" s="12">
        <v>20.305</v>
      </c>
      <c r="G200" s="12">
        <f>'TABLE A4'!F200+41.4</f>
        <v>61.704999999999998</v>
      </c>
      <c r="H200" s="12">
        <v>0.47444999999999998</v>
      </c>
      <c r="I200" s="12">
        <v>43.681270500000004</v>
      </c>
    </row>
    <row r="201" spans="1:9" x14ac:dyDescent="0.35">
      <c r="A201" s="4" t="s">
        <v>0</v>
      </c>
      <c r="B201" s="4">
        <v>16</v>
      </c>
      <c r="C201" s="4">
        <v>133</v>
      </c>
      <c r="D201" s="4">
        <v>134</v>
      </c>
      <c r="E201" s="4">
        <v>133.5</v>
      </c>
      <c r="F201" s="12">
        <v>20.315000000000001</v>
      </c>
      <c r="G201" s="12">
        <f>'TABLE A4'!F201+41.4</f>
        <v>61.715000000000003</v>
      </c>
      <c r="H201" s="12">
        <v>0.50160000000000005</v>
      </c>
      <c r="I201" s="12">
        <v>42.662928000000001</v>
      </c>
    </row>
    <row r="202" spans="1:9" x14ac:dyDescent="0.35">
      <c r="A202" s="4" t="s">
        <v>0</v>
      </c>
      <c r="B202" s="4">
        <v>16</v>
      </c>
      <c r="C202" s="4">
        <v>135</v>
      </c>
      <c r="D202" s="4">
        <v>136</v>
      </c>
      <c r="E202" s="4">
        <v>135.5</v>
      </c>
      <c r="F202" s="12">
        <v>20.335000000000001</v>
      </c>
      <c r="G202" s="12">
        <f>'TABLE A4'!F202+41.4</f>
        <v>61.734999999999999</v>
      </c>
      <c r="H202" s="12">
        <v>0.49186999999999997</v>
      </c>
      <c r="I202" s="12">
        <v>42.219188900000006</v>
      </c>
    </row>
    <row r="203" spans="1:9" x14ac:dyDescent="0.35">
      <c r="A203" s="4" t="s">
        <v>0</v>
      </c>
      <c r="B203" s="4">
        <v>16</v>
      </c>
      <c r="C203" s="4">
        <v>136</v>
      </c>
      <c r="D203" s="4">
        <v>137</v>
      </c>
      <c r="E203" s="4">
        <v>136.5</v>
      </c>
      <c r="F203" s="12">
        <v>20.344999999999999</v>
      </c>
      <c r="G203" s="12">
        <f>'TABLE A4'!F203+41.4</f>
        <v>61.744999999999997</v>
      </c>
      <c r="H203" s="12">
        <v>0.49478</v>
      </c>
      <c r="I203" s="12">
        <v>41.351119599999997</v>
      </c>
    </row>
    <row r="204" spans="1:9" x14ac:dyDescent="0.35">
      <c r="A204" s="4" t="s">
        <v>0</v>
      </c>
      <c r="B204" s="4">
        <v>16</v>
      </c>
      <c r="C204" s="4">
        <v>137</v>
      </c>
      <c r="D204" s="4">
        <v>138</v>
      </c>
      <c r="E204" s="4">
        <v>137.5</v>
      </c>
      <c r="F204" s="12">
        <v>20.355</v>
      </c>
      <c r="G204" s="12">
        <f>'TABLE A4'!F204+41.4</f>
        <v>61.754999999999995</v>
      </c>
      <c r="H204" s="12">
        <v>0.51878000000000002</v>
      </c>
      <c r="I204" s="12">
        <v>41.069565599999997</v>
      </c>
    </row>
    <row r="205" spans="1:9" x14ac:dyDescent="0.35">
      <c r="A205" s="4" t="s">
        <v>0</v>
      </c>
      <c r="B205" s="4">
        <v>16</v>
      </c>
      <c r="C205" s="4">
        <v>138</v>
      </c>
      <c r="D205" s="4">
        <v>139</v>
      </c>
      <c r="E205" s="4">
        <v>138.5</v>
      </c>
      <c r="F205" s="12">
        <v>20.365000000000002</v>
      </c>
      <c r="G205" s="12">
        <f>'TABLE A4'!F205+41.4</f>
        <v>61.765000000000001</v>
      </c>
      <c r="H205" s="12">
        <v>0.47621000000000002</v>
      </c>
      <c r="I205" s="12">
        <v>41.768202700000003</v>
      </c>
    </row>
    <row r="206" spans="1:9" x14ac:dyDescent="0.35">
      <c r="A206" s="4" t="s">
        <v>0</v>
      </c>
      <c r="B206" s="4">
        <v>16</v>
      </c>
      <c r="C206" s="4">
        <v>139</v>
      </c>
      <c r="D206" s="4">
        <v>140</v>
      </c>
      <c r="E206" s="4">
        <v>139.5</v>
      </c>
      <c r="F206" s="12">
        <v>20.375</v>
      </c>
      <c r="G206" s="12">
        <f>'TABLE A4'!F206+41.4</f>
        <v>61.774999999999999</v>
      </c>
      <c r="H206" s="12">
        <v>0.47749000000000003</v>
      </c>
      <c r="I206" s="12">
        <v>38.904515299999993</v>
      </c>
    </row>
    <row r="207" spans="1:9" x14ac:dyDescent="0.35">
      <c r="A207" s="4" t="s">
        <v>0</v>
      </c>
      <c r="B207" s="4">
        <v>16</v>
      </c>
      <c r="C207" s="4">
        <v>140</v>
      </c>
      <c r="D207" s="4">
        <v>141</v>
      </c>
      <c r="E207" s="4">
        <v>140.5</v>
      </c>
      <c r="F207" s="12">
        <v>20.385000000000002</v>
      </c>
      <c r="G207" s="12">
        <f>'TABLE A4'!F207+41.4</f>
        <v>61.784999999999997</v>
      </c>
      <c r="H207" s="12">
        <v>0.47092000000000001</v>
      </c>
      <c r="I207" s="12">
        <v>42.688584399999996</v>
      </c>
    </row>
    <row r="208" spans="1:9" x14ac:dyDescent="0.35">
      <c r="A208" s="4" t="s">
        <v>0</v>
      </c>
      <c r="B208" s="4">
        <v>16</v>
      </c>
      <c r="C208" s="4">
        <v>141</v>
      </c>
      <c r="D208" s="4">
        <v>142</v>
      </c>
      <c r="E208" s="4">
        <v>141.5</v>
      </c>
      <c r="F208" s="12">
        <v>20.395</v>
      </c>
      <c r="G208" s="12">
        <f>'TABLE A4'!F208+41.4</f>
        <v>61.795000000000002</v>
      </c>
      <c r="H208" s="12">
        <v>0.31717000000000001</v>
      </c>
      <c r="I208" s="12">
        <v>43.8610319</v>
      </c>
    </row>
    <row r="209" spans="1:9" x14ac:dyDescent="0.35">
      <c r="A209" s="4" t="s">
        <v>0</v>
      </c>
      <c r="B209" s="4">
        <v>16</v>
      </c>
      <c r="C209" s="4">
        <v>143</v>
      </c>
      <c r="D209" s="4">
        <v>144</v>
      </c>
      <c r="E209" s="4">
        <v>143.5</v>
      </c>
      <c r="F209" s="12">
        <v>20.414999999999999</v>
      </c>
      <c r="G209" s="12">
        <f>'TABLE A4'!F209+41.4</f>
        <v>61.814999999999998</v>
      </c>
      <c r="H209" s="12">
        <v>0.42924000000000001</v>
      </c>
      <c r="I209" s="12">
        <v>42.120311799999996</v>
      </c>
    </row>
    <row r="210" spans="1:9" x14ac:dyDescent="0.35">
      <c r="A210" s="4" t="s">
        <v>0</v>
      </c>
      <c r="B210" s="4">
        <v>16</v>
      </c>
      <c r="C210" s="4">
        <v>144</v>
      </c>
      <c r="D210" s="4">
        <v>145</v>
      </c>
      <c r="E210" s="4">
        <v>144.5</v>
      </c>
      <c r="F210" s="12">
        <v>20.425000000000001</v>
      </c>
      <c r="G210" s="12">
        <f>'TABLE A4'!F210+41.4</f>
        <v>61.825000000000003</v>
      </c>
      <c r="H210" s="12">
        <v>0.48215000000000002</v>
      </c>
      <c r="I210" s="12">
        <v>41.845338500000004</v>
      </c>
    </row>
    <row r="211" spans="1:9" x14ac:dyDescent="0.35">
      <c r="A211" s="4" t="s">
        <v>0</v>
      </c>
      <c r="B211" s="4">
        <v>16</v>
      </c>
      <c r="C211" s="4">
        <v>145</v>
      </c>
      <c r="D211" s="4">
        <v>146</v>
      </c>
      <c r="E211" s="4">
        <v>145.5</v>
      </c>
      <c r="F211" s="12">
        <v>20.435000000000002</v>
      </c>
      <c r="G211" s="12">
        <f>'TABLE A4'!F211+41.4</f>
        <v>61.835000000000001</v>
      </c>
      <c r="H211" s="12">
        <v>0.51763999999999999</v>
      </c>
      <c r="I211" s="12">
        <v>40.7491938</v>
      </c>
    </row>
    <row r="212" spans="1:9" x14ac:dyDescent="0.35">
      <c r="A212" s="4" t="s">
        <v>0</v>
      </c>
      <c r="B212" s="4">
        <v>16</v>
      </c>
      <c r="C212" s="4">
        <v>146</v>
      </c>
      <c r="D212" s="4">
        <v>147</v>
      </c>
      <c r="E212" s="4">
        <v>146.5</v>
      </c>
      <c r="F212" s="12">
        <v>20.445</v>
      </c>
      <c r="G212" s="12">
        <f>'TABLE A4'!F212+41.4</f>
        <v>61.844999999999999</v>
      </c>
      <c r="H212" s="12">
        <v>0.46345999999999998</v>
      </c>
      <c r="I212" s="12">
        <v>36.8564182</v>
      </c>
    </row>
    <row r="213" spans="1:9" x14ac:dyDescent="0.35">
      <c r="A213" s="4" t="s">
        <v>0</v>
      </c>
      <c r="B213" s="4">
        <v>16</v>
      </c>
      <c r="C213" s="4">
        <v>147</v>
      </c>
      <c r="D213" s="4">
        <v>148</v>
      </c>
      <c r="E213" s="4">
        <v>147.5</v>
      </c>
      <c r="F213" s="12">
        <v>20.455000000000002</v>
      </c>
      <c r="G213" s="12">
        <f>'TABLE A4'!F213+41.4</f>
        <v>61.855000000000004</v>
      </c>
      <c r="H213" s="12">
        <v>0.44885000000000003</v>
      </c>
      <c r="I213" s="12">
        <v>40.728285499999998</v>
      </c>
    </row>
    <row r="214" spans="1:9" x14ac:dyDescent="0.35">
      <c r="A214" s="4" t="s">
        <v>0</v>
      </c>
      <c r="B214" s="4">
        <v>16</v>
      </c>
      <c r="C214" s="4">
        <v>148</v>
      </c>
      <c r="D214" s="4">
        <v>149</v>
      </c>
      <c r="E214" s="4">
        <v>148.5</v>
      </c>
      <c r="F214" s="12">
        <v>20.465</v>
      </c>
      <c r="G214" s="12">
        <f>'TABLE A4'!F214+41.4</f>
        <v>61.864999999999995</v>
      </c>
      <c r="H214" s="12">
        <v>0.45013999999999998</v>
      </c>
      <c r="I214" s="12">
        <v>41.464740800000001</v>
      </c>
    </row>
    <row r="215" spans="1:9" x14ac:dyDescent="0.35">
      <c r="A215" s="4" t="s">
        <v>0</v>
      </c>
      <c r="B215" s="4">
        <v>16</v>
      </c>
      <c r="C215" s="4">
        <v>149</v>
      </c>
      <c r="D215" s="4">
        <v>150</v>
      </c>
      <c r="E215" s="4">
        <v>149.5</v>
      </c>
      <c r="F215" s="12">
        <v>20.475000000000001</v>
      </c>
      <c r="G215" s="12">
        <f>'TABLE A4'!F215+41.4</f>
        <v>61.875</v>
      </c>
      <c r="H215" s="12">
        <v>0.38904</v>
      </c>
      <c r="I215" s="12">
        <v>41.522217800000007</v>
      </c>
    </row>
    <row r="216" spans="1:9" x14ac:dyDescent="0.35">
      <c r="A216" s="4" t="s">
        <v>0</v>
      </c>
      <c r="B216" s="4">
        <v>16</v>
      </c>
      <c r="C216" s="4">
        <v>150</v>
      </c>
      <c r="D216" s="4">
        <v>151</v>
      </c>
      <c r="E216" s="4">
        <v>150.5</v>
      </c>
      <c r="F216" s="12">
        <v>20.484999999999999</v>
      </c>
      <c r="G216" s="12">
        <f>'TABLE A4'!F216+41.4</f>
        <v>61.884999999999998</v>
      </c>
      <c r="H216" s="12">
        <v>0.44951000000000002</v>
      </c>
      <c r="I216" s="12">
        <v>38.001376700000002</v>
      </c>
    </row>
    <row r="217" spans="1:9" x14ac:dyDescent="0.35">
      <c r="A217" s="4" t="s">
        <v>0</v>
      </c>
      <c r="B217" s="4">
        <v>17</v>
      </c>
      <c r="C217" s="4">
        <v>1</v>
      </c>
      <c r="D217" s="4">
        <v>4</v>
      </c>
      <c r="E217" s="4">
        <v>2.5</v>
      </c>
      <c r="F217" s="12">
        <v>20.604999999999997</v>
      </c>
      <c r="G217" s="12">
        <f>F217+41.38</f>
        <v>61.984999999999999</v>
      </c>
      <c r="H217" s="12">
        <v>0.45474999999999999</v>
      </c>
      <c r="I217" s="12">
        <v>39.103935499999999</v>
      </c>
    </row>
    <row r="218" spans="1:9" x14ac:dyDescent="0.35">
      <c r="A218" s="4" t="s">
        <v>0</v>
      </c>
      <c r="B218" s="4">
        <v>17</v>
      </c>
      <c r="C218" s="4">
        <v>6</v>
      </c>
      <c r="D218" s="4">
        <v>9</v>
      </c>
      <c r="E218" s="4">
        <v>7.5</v>
      </c>
      <c r="F218" s="12">
        <v>20.654999999999998</v>
      </c>
      <c r="G218" s="12">
        <f t="shared" ref="G218:G235" si="7">F218+41.38</f>
        <v>62.034999999999997</v>
      </c>
      <c r="H218" s="12">
        <v>0.37285000000000001</v>
      </c>
      <c r="I218" s="12">
        <v>41.149783500000005</v>
      </c>
    </row>
    <row r="219" spans="1:9" x14ac:dyDescent="0.35">
      <c r="A219" s="4" t="s">
        <v>0</v>
      </c>
      <c r="B219" s="4">
        <v>17</v>
      </c>
      <c r="C219" s="4">
        <v>11</v>
      </c>
      <c r="D219" s="4">
        <v>14</v>
      </c>
      <c r="E219" s="4">
        <v>12.5</v>
      </c>
      <c r="F219" s="12">
        <v>20.704999999999998</v>
      </c>
      <c r="G219" s="12">
        <f t="shared" si="7"/>
        <v>62.085000000000001</v>
      </c>
      <c r="H219" s="12">
        <v>0.52697000000000005</v>
      </c>
      <c r="I219" s="12">
        <v>31.416844899999997</v>
      </c>
    </row>
    <row r="220" spans="1:9" x14ac:dyDescent="0.35">
      <c r="A220" s="4" t="s">
        <v>0</v>
      </c>
      <c r="B220" s="4">
        <v>17</v>
      </c>
      <c r="C220" s="4">
        <v>16</v>
      </c>
      <c r="D220" s="4">
        <v>19</v>
      </c>
      <c r="E220" s="4">
        <v>17.5</v>
      </c>
      <c r="F220" s="12">
        <v>20.754999999999999</v>
      </c>
      <c r="G220" s="12">
        <f t="shared" si="7"/>
        <v>62.135000000000005</v>
      </c>
      <c r="H220" s="12">
        <v>0.40438000000000002</v>
      </c>
      <c r="I220" s="12">
        <v>41.134539600000004</v>
      </c>
    </row>
    <row r="221" spans="1:9" x14ac:dyDescent="0.35">
      <c r="A221" s="4" t="s">
        <v>0</v>
      </c>
      <c r="B221" s="4">
        <v>17</v>
      </c>
      <c r="C221" s="4">
        <v>21</v>
      </c>
      <c r="D221" s="4">
        <v>24</v>
      </c>
      <c r="E221" s="4">
        <v>22.5</v>
      </c>
      <c r="F221" s="12">
        <v>20.805</v>
      </c>
      <c r="G221" s="12">
        <f t="shared" si="7"/>
        <v>62.185000000000002</v>
      </c>
      <c r="H221" s="12">
        <v>0.40178000000000003</v>
      </c>
      <c r="I221" s="12">
        <v>41.345288599999996</v>
      </c>
    </row>
    <row r="222" spans="1:9" x14ac:dyDescent="0.35">
      <c r="A222" s="4" t="s">
        <v>0</v>
      </c>
      <c r="B222" s="4">
        <v>17</v>
      </c>
      <c r="C222" s="4">
        <v>26</v>
      </c>
      <c r="D222" s="4">
        <v>29</v>
      </c>
      <c r="E222" s="4">
        <v>27.5</v>
      </c>
      <c r="F222" s="12">
        <v>20.854999999999997</v>
      </c>
      <c r="G222" s="12">
        <f t="shared" si="7"/>
        <v>62.234999999999999</v>
      </c>
      <c r="H222" s="12">
        <v>0.50238000000000005</v>
      </c>
      <c r="I222" s="12">
        <v>39.989997600000002</v>
      </c>
    </row>
    <row r="223" spans="1:9" x14ac:dyDescent="0.35">
      <c r="A223" s="4" t="s">
        <v>0</v>
      </c>
      <c r="B223" s="4">
        <v>17</v>
      </c>
      <c r="C223" s="4">
        <v>31</v>
      </c>
      <c r="D223" s="4">
        <v>34</v>
      </c>
      <c r="E223" s="4">
        <v>32.5</v>
      </c>
      <c r="F223" s="12">
        <v>20.904999999999998</v>
      </c>
      <c r="G223" s="12">
        <f t="shared" si="7"/>
        <v>62.284999999999997</v>
      </c>
      <c r="H223" s="12">
        <v>0.50646000000000002</v>
      </c>
      <c r="I223" s="12">
        <v>40.271718200000002</v>
      </c>
    </row>
    <row r="224" spans="1:9" x14ac:dyDescent="0.35">
      <c r="A224" s="4" t="s">
        <v>0</v>
      </c>
      <c r="B224" s="4">
        <v>17</v>
      </c>
      <c r="C224" s="4">
        <v>39.5</v>
      </c>
      <c r="D224" s="4">
        <v>42.5</v>
      </c>
      <c r="E224" s="4">
        <v>41</v>
      </c>
      <c r="F224" s="12">
        <v>20.99</v>
      </c>
      <c r="G224" s="12">
        <f t="shared" si="7"/>
        <v>62.370000000000005</v>
      </c>
      <c r="H224" s="12">
        <v>0.4803</v>
      </c>
      <c r="I224" s="12">
        <v>41.834093000000003</v>
      </c>
    </row>
    <row r="225" spans="1:9" x14ac:dyDescent="0.35">
      <c r="A225" s="4" t="s">
        <v>0</v>
      </c>
      <c r="B225" s="4">
        <v>17</v>
      </c>
      <c r="C225" s="4">
        <v>49</v>
      </c>
      <c r="D225" s="4">
        <v>52</v>
      </c>
      <c r="E225" s="4">
        <v>50.5</v>
      </c>
      <c r="F225" s="12">
        <v>21.084999999999997</v>
      </c>
      <c r="G225" s="12">
        <f t="shared" si="7"/>
        <v>62.465000000000003</v>
      </c>
      <c r="H225" s="12">
        <v>0.42835000000000001</v>
      </c>
      <c r="I225" s="12">
        <v>41.343039499999996</v>
      </c>
    </row>
    <row r="226" spans="1:9" x14ac:dyDescent="0.35">
      <c r="A226" s="4" t="s">
        <v>0</v>
      </c>
      <c r="B226" s="4">
        <v>17</v>
      </c>
      <c r="C226" s="4">
        <v>61.5</v>
      </c>
      <c r="D226" s="4">
        <v>64.5</v>
      </c>
      <c r="E226" s="4">
        <v>63</v>
      </c>
      <c r="F226" s="12">
        <v>21.209999999999997</v>
      </c>
      <c r="G226" s="12">
        <f t="shared" si="7"/>
        <v>62.59</v>
      </c>
      <c r="H226" s="12">
        <v>0.46601999999999999</v>
      </c>
      <c r="I226" s="12">
        <v>45.518285399999996</v>
      </c>
    </row>
    <row r="227" spans="1:9" x14ac:dyDescent="0.35">
      <c r="A227" s="4" t="s">
        <v>0</v>
      </c>
      <c r="B227" s="4">
        <v>17</v>
      </c>
      <c r="C227" s="4">
        <v>73</v>
      </c>
      <c r="D227" s="4">
        <v>76</v>
      </c>
      <c r="E227" s="4">
        <v>74.5</v>
      </c>
      <c r="F227" s="12">
        <v>21.324999999999999</v>
      </c>
      <c r="G227" s="12">
        <f t="shared" si="7"/>
        <v>62.704999999999998</v>
      </c>
      <c r="H227" s="12">
        <v>0.41102</v>
      </c>
      <c r="I227" s="12">
        <v>44.933519400000002</v>
      </c>
    </row>
    <row r="228" spans="1:9" x14ac:dyDescent="0.35">
      <c r="A228" s="4" t="s">
        <v>0</v>
      </c>
      <c r="B228" s="4">
        <v>17</v>
      </c>
      <c r="C228" s="4">
        <v>80.5</v>
      </c>
      <c r="D228" s="4">
        <v>83.5</v>
      </c>
      <c r="E228" s="4">
        <v>82</v>
      </c>
      <c r="F228" s="12">
        <v>21.4</v>
      </c>
      <c r="G228" s="12">
        <f t="shared" si="7"/>
        <v>62.78</v>
      </c>
      <c r="H228" s="12">
        <v>0.50053000000000003</v>
      </c>
      <c r="I228" s="12">
        <v>42.883423099999995</v>
      </c>
    </row>
    <row r="229" spans="1:9" x14ac:dyDescent="0.35">
      <c r="A229" s="4" t="s">
        <v>0</v>
      </c>
      <c r="B229" s="4">
        <v>17</v>
      </c>
      <c r="C229" s="4">
        <v>89</v>
      </c>
      <c r="D229" s="4">
        <v>92</v>
      </c>
      <c r="E229" s="4">
        <v>90.5</v>
      </c>
      <c r="F229" s="12">
        <v>21.484999999999999</v>
      </c>
      <c r="G229" s="12">
        <f t="shared" si="7"/>
        <v>62.865000000000002</v>
      </c>
      <c r="H229" s="12">
        <v>0.46333999999999997</v>
      </c>
      <c r="I229" s="12">
        <v>43.952911800000003</v>
      </c>
    </row>
    <row r="230" spans="1:9" x14ac:dyDescent="0.35">
      <c r="A230" s="4" t="s">
        <v>0</v>
      </c>
      <c r="B230" s="4">
        <v>17</v>
      </c>
      <c r="C230" s="4">
        <v>96</v>
      </c>
      <c r="D230" s="4">
        <v>99</v>
      </c>
      <c r="E230" s="4">
        <v>97.5</v>
      </c>
      <c r="F230" s="12">
        <v>21.555</v>
      </c>
      <c r="G230" s="12">
        <f t="shared" si="7"/>
        <v>62.935000000000002</v>
      </c>
      <c r="H230" s="12">
        <v>0.40383000000000002</v>
      </c>
      <c r="I230" s="12">
        <v>45.8422391</v>
      </c>
    </row>
    <row r="231" spans="1:9" x14ac:dyDescent="0.35">
      <c r="A231" s="4" t="s">
        <v>0</v>
      </c>
      <c r="B231" s="4">
        <v>17</v>
      </c>
      <c r="C231" s="4">
        <v>105</v>
      </c>
      <c r="D231" s="4">
        <v>108</v>
      </c>
      <c r="E231" s="4">
        <v>106.5</v>
      </c>
      <c r="F231" s="12">
        <v>21.645</v>
      </c>
      <c r="G231" s="12">
        <f t="shared" si="7"/>
        <v>63.025000000000006</v>
      </c>
      <c r="H231" s="12">
        <v>0.45168999999999998</v>
      </c>
      <c r="I231" s="12">
        <v>41.410179300000003</v>
      </c>
    </row>
    <row r="232" spans="1:9" x14ac:dyDescent="0.35">
      <c r="A232" s="4" t="s">
        <v>0</v>
      </c>
      <c r="B232" s="4">
        <v>17</v>
      </c>
      <c r="C232" s="4">
        <v>115</v>
      </c>
      <c r="D232" s="4">
        <v>118</v>
      </c>
      <c r="E232" s="4">
        <v>116.5</v>
      </c>
      <c r="F232" s="12">
        <v>21.744999999999997</v>
      </c>
      <c r="G232" s="12">
        <f t="shared" si="7"/>
        <v>63.125</v>
      </c>
      <c r="H232" s="12">
        <v>0.49041000000000001</v>
      </c>
      <c r="I232" s="12">
        <v>38.1962987</v>
      </c>
    </row>
    <row r="233" spans="1:9" x14ac:dyDescent="0.35">
      <c r="A233" s="4" t="s">
        <v>0</v>
      </c>
      <c r="B233" s="4">
        <v>17</v>
      </c>
      <c r="C233" s="4">
        <v>124.5</v>
      </c>
      <c r="D233" s="4">
        <v>125</v>
      </c>
      <c r="E233" s="4">
        <v>124.75</v>
      </c>
      <c r="F233" s="12">
        <v>21.827499999999997</v>
      </c>
      <c r="G233" s="12">
        <f t="shared" si="7"/>
        <v>63.207499999999996</v>
      </c>
      <c r="H233" s="12">
        <v>0.41277000000000003</v>
      </c>
      <c r="I233" s="12">
        <v>37.857600899999994</v>
      </c>
    </row>
    <row r="234" spans="1:9" x14ac:dyDescent="0.35">
      <c r="A234" s="4" t="s">
        <v>0</v>
      </c>
      <c r="B234" s="4">
        <v>17</v>
      </c>
      <c r="C234" s="4">
        <v>136.5</v>
      </c>
      <c r="D234" s="4">
        <v>138</v>
      </c>
      <c r="E234" s="4">
        <v>137.25</v>
      </c>
      <c r="F234" s="12">
        <v>21.952499999999997</v>
      </c>
      <c r="G234" s="12">
        <f t="shared" si="7"/>
        <v>63.332499999999996</v>
      </c>
      <c r="H234" s="12">
        <v>0.47821000000000002</v>
      </c>
      <c r="I234" s="12">
        <v>41.274233699999996</v>
      </c>
    </row>
    <row r="235" spans="1:9" x14ac:dyDescent="0.35">
      <c r="A235" s="4" t="s">
        <v>0</v>
      </c>
      <c r="B235" s="4">
        <v>17</v>
      </c>
      <c r="C235" s="4">
        <v>144</v>
      </c>
      <c r="D235" s="4">
        <v>146</v>
      </c>
      <c r="E235" s="4">
        <v>145</v>
      </c>
      <c r="F235" s="12">
        <v>22.029999999999998</v>
      </c>
      <c r="G235" s="12">
        <f t="shared" si="7"/>
        <v>63.41</v>
      </c>
      <c r="H235" s="12">
        <v>0.47648000000000001</v>
      </c>
      <c r="I235" s="12">
        <v>38.309003599999997</v>
      </c>
    </row>
    <row r="236" spans="1:9" x14ac:dyDescent="0.35">
      <c r="A236" s="4" t="s">
        <v>0</v>
      </c>
      <c r="B236" s="4">
        <v>18</v>
      </c>
      <c r="C236" s="4">
        <v>10</v>
      </c>
      <c r="D236" s="4">
        <v>11.5</v>
      </c>
      <c r="E236" s="4">
        <v>10.75</v>
      </c>
      <c r="F236" s="12">
        <v>22.1875</v>
      </c>
      <c r="G236" s="12">
        <f>F236+41.31</f>
        <v>63.497500000000002</v>
      </c>
      <c r="H236" s="12">
        <v>0.39956000000000003</v>
      </c>
      <c r="I236" s="12">
        <v>45.150599199999995</v>
      </c>
    </row>
    <row r="237" spans="1:9" x14ac:dyDescent="0.35">
      <c r="A237" s="4" t="s">
        <v>0</v>
      </c>
      <c r="B237" s="4">
        <v>18</v>
      </c>
      <c r="C237" s="4">
        <v>30</v>
      </c>
      <c r="D237" s="4">
        <v>31.5</v>
      </c>
      <c r="E237" s="4">
        <v>30.75</v>
      </c>
      <c r="F237" s="12">
        <v>22.387499999999999</v>
      </c>
      <c r="G237" s="12">
        <f t="shared" ref="G237:G243" si="8">F237+41.31</f>
        <v>63.697500000000005</v>
      </c>
      <c r="H237" s="12">
        <v>0.42279</v>
      </c>
      <c r="I237" s="12">
        <v>46.418175299999994</v>
      </c>
    </row>
    <row r="238" spans="1:9" x14ac:dyDescent="0.35">
      <c r="A238" s="4" t="s">
        <v>0</v>
      </c>
      <c r="B238" s="4">
        <v>18</v>
      </c>
      <c r="C238" s="4">
        <v>50</v>
      </c>
      <c r="D238" s="4">
        <v>51.5</v>
      </c>
      <c r="E238" s="4">
        <v>50.75</v>
      </c>
      <c r="F238" s="12">
        <v>22.587499999999999</v>
      </c>
      <c r="G238" s="12">
        <f t="shared" si="8"/>
        <v>63.897500000000001</v>
      </c>
      <c r="H238" s="12">
        <v>0.43260999999999999</v>
      </c>
      <c r="I238" s="12">
        <v>40.1038687</v>
      </c>
    </row>
    <row r="239" spans="1:9" x14ac:dyDescent="0.35">
      <c r="A239" s="4" t="s">
        <v>0</v>
      </c>
      <c r="B239" s="4">
        <v>18</v>
      </c>
      <c r="C239" s="4">
        <v>70</v>
      </c>
      <c r="D239" s="4">
        <v>71.5</v>
      </c>
      <c r="E239" s="4">
        <v>70.75</v>
      </c>
      <c r="F239" s="12">
        <v>22.787499999999998</v>
      </c>
      <c r="G239" s="12">
        <f t="shared" si="8"/>
        <v>64.097499999999997</v>
      </c>
      <c r="H239" s="12">
        <v>0.42831999999999998</v>
      </c>
      <c r="I239" s="12">
        <v>35.176590400000002</v>
      </c>
    </row>
    <row r="240" spans="1:9" x14ac:dyDescent="0.35">
      <c r="A240" s="4" t="s">
        <v>0</v>
      </c>
      <c r="B240" s="4">
        <v>18</v>
      </c>
      <c r="C240" s="4">
        <v>90</v>
      </c>
      <c r="D240" s="4">
        <v>91.5</v>
      </c>
      <c r="E240" s="4">
        <v>90.75</v>
      </c>
      <c r="F240" s="12">
        <v>22.987499999999997</v>
      </c>
      <c r="G240" s="12">
        <f t="shared" si="8"/>
        <v>64.297499999999999</v>
      </c>
      <c r="H240" s="12">
        <v>0.45566000000000001</v>
      </c>
      <c r="I240" s="12">
        <v>35.378676200000001</v>
      </c>
    </row>
    <row r="241" spans="1:9" x14ac:dyDescent="0.35">
      <c r="A241" s="4" t="s">
        <v>0</v>
      </c>
      <c r="B241" s="4">
        <v>18</v>
      </c>
      <c r="C241" s="4">
        <v>110</v>
      </c>
      <c r="D241" s="4">
        <v>112</v>
      </c>
      <c r="E241" s="4">
        <v>111</v>
      </c>
      <c r="F241" s="12">
        <v>23.189999999999998</v>
      </c>
      <c r="G241" s="12">
        <f t="shared" si="8"/>
        <v>64.5</v>
      </c>
      <c r="H241" s="12">
        <v>0.44700000000000001</v>
      </c>
      <c r="I241" s="12">
        <v>29.843890999999999</v>
      </c>
    </row>
    <row r="242" spans="1:9" x14ac:dyDescent="0.35">
      <c r="A242" s="4" t="s">
        <v>0</v>
      </c>
      <c r="B242" s="4">
        <v>18</v>
      </c>
      <c r="C242" s="4">
        <v>130</v>
      </c>
      <c r="D242" s="4">
        <v>131.5</v>
      </c>
      <c r="E242" s="4">
        <v>130.75</v>
      </c>
      <c r="F242" s="12">
        <v>23.387499999999999</v>
      </c>
      <c r="G242" s="12">
        <f t="shared" si="8"/>
        <v>64.697500000000005</v>
      </c>
      <c r="H242" s="12">
        <v>0.43772</v>
      </c>
      <c r="I242" s="12">
        <v>32.228603400000004</v>
      </c>
    </row>
    <row r="243" spans="1:9" x14ac:dyDescent="0.35">
      <c r="A243" s="4" t="s">
        <v>0</v>
      </c>
      <c r="B243" s="4">
        <v>18</v>
      </c>
      <c r="C243" s="4">
        <v>146</v>
      </c>
      <c r="D243" s="4">
        <v>147.5</v>
      </c>
      <c r="E243" s="4">
        <v>146.75</v>
      </c>
      <c r="F243" s="12">
        <v>23.547499999999999</v>
      </c>
      <c r="G243" s="12">
        <f t="shared" si="8"/>
        <v>64.857500000000002</v>
      </c>
      <c r="H243" s="12">
        <v>0.45451000000000003</v>
      </c>
      <c r="I243" s="12">
        <v>32.167044699999998</v>
      </c>
    </row>
    <row r="244" spans="1:9" x14ac:dyDescent="0.35">
      <c r="A244" s="4" t="s">
        <v>0</v>
      </c>
      <c r="B244" s="4">
        <v>19</v>
      </c>
      <c r="C244" s="4">
        <v>10</v>
      </c>
      <c r="D244" s="4">
        <v>11.5</v>
      </c>
      <c r="E244" s="4">
        <v>10.75</v>
      </c>
      <c r="F244" s="12">
        <v>23.787500000000001</v>
      </c>
      <c r="G244" s="12">
        <f>F244+41.36</f>
        <v>65.147500000000008</v>
      </c>
      <c r="H244" s="12">
        <v>0.44613999999999998</v>
      </c>
      <c r="I244" s="12">
        <v>34.9490148</v>
      </c>
    </row>
    <row r="245" spans="1:9" x14ac:dyDescent="0.35">
      <c r="A245" s="4" t="s">
        <v>0</v>
      </c>
      <c r="B245" s="4">
        <v>19</v>
      </c>
      <c r="C245" s="4">
        <v>30</v>
      </c>
      <c r="D245" s="4">
        <v>31.5</v>
      </c>
      <c r="E245" s="4">
        <v>30.75</v>
      </c>
      <c r="F245" s="12">
        <v>23.987500000000001</v>
      </c>
      <c r="G245" s="12">
        <f t="shared" ref="G245:G252" si="9">F245+41.36</f>
        <v>65.347499999999997</v>
      </c>
      <c r="H245" s="12">
        <v>0.46660000000000001</v>
      </c>
      <c r="I245" s="12">
        <v>34.123012000000003</v>
      </c>
    </row>
    <row r="246" spans="1:9" x14ac:dyDescent="0.35">
      <c r="A246" s="4" t="s">
        <v>0</v>
      </c>
      <c r="B246" s="4">
        <v>19</v>
      </c>
      <c r="C246" s="4">
        <v>50</v>
      </c>
      <c r="D246" s="4">
        <v>51.5</v>
      </c>
      <c r="E246" s="4">
        <v>50.75</v>
      </c>
      <c r="F246" s="12">
        <v>24.1875</v>
      </c>
      <c r="G246" s="12">
        <f t="shared" si="9"/>
        <v>65.547499999999999</v>
      </c>
      <c r="H246" s="12">
        <v>0.42477999999999999</v>
      </c>
      <c r="I246" s="12">
        <v>44.822230599999997</v>
      </c>
    </row>
    <row r="247" spans="1:9" x14ac:dyDescent="0.35">
      <c r="A247" s="4" t="s">
        <v>0</v>
      </c>
      <c r="B247" s="4">
        <v>19</v>
      </c>
      <c r="C247" s="4">
        <v>70</v>
      </c>
      <c r="D247" s="4">
        <v>71.5</v>
      </c>
      <c r="E247" s="4">
        <v>70.75</v>
      </c>
      <c r="F247" s="12">
        <v>24.387499999999999</v>
      </c>
      <c r="G247" s="12">
        <f t="shared" si="9"/>
        <v>65.747500000000002</v>
      </c>
      <c r="H247" s="12">
        <v>0.42398999999999998</v>
      </c>
      <c r="I247" s="12">
        <v>51.980116300000006</v>
      </c>
    </row>
    <row r="248" spans="1:9" x14ac:dyDescent="0.35">
      <c r="A248" s="4" t="s">
        <v>0</v>
      </c>
      <c r="B248" s="4">
        <v>19</v>
      </c>
      <c r="C248" s="4">
        <v>90</v>
      </c>
      <c r="D248" s="4">
        <v>92</v>
      </c>
      <c r="E248" s="4">
        <v>91</v>
      </c>
      <c r="F248" s="12">
        <v>24.59</v>
      </c>
      <c r="G248" s="12">
        <f t="shared" si="9"/>
        <v>65.95</v>
      </c>
      <c r="H248" s="12">
        <v>0.44285999999999998</v>
      </c>
      <c r="I248" s="12">
        <v>49.178987200000009</v>
      </c>
    </row>
    <row r="249" spans="1:9" x14ac:dyDescent="0.35">
      <c r="A249" s="4" t="s">
        <v>0</v>
      </c>
      <c r="B249" s="4">
        <v>19</v>
      </c>
      <c r="C249" s="4">
        <v>99.5</v>
      </c>
      <c r="D249" s="4">
        <v>101.5</v>
      </c>
      <c r="E249" s="4">
        <v>100.5</v>
      </c>
      <c r="F249" s="12">
        <v>24.684999999999999</v>
      </c>
      <c r="G249" s="12">
        <f t="shared" si="9"/>
        <v>66.045000000000002</v>
      </c>
      <c r="H249" s="12">
        <v>0.41591</v>
      </c>
      <c r="I249" s="12">
        <v>47.686667700000001</v>
      </c>
    </row>
    <row r="250" spans="1:9" x14ac:dyDescent="0.35">
      <c r="A250" s="4" t="s">
        <v>0</v>
      </c>
      <c r="B250" s="4">
        <v>19</v>
      </c>
      <c r="C250" s="4">
        <v>110</v>
      </c>
      <c r="D250" s="4">
        <v>111.5</v>
      </c>
      <c r="E250" s="4">
        <v>110.75</v>
      </c>
      <c r="F250" s="12">
        <v>24.787500000000001</v>
      </c>
      <c r="G250" s="12">
        <f t="shared" si="9"/>
        <v>66.147500000000008</v>
      </c>
      <c r="H250" s="12">
        <v>0.45483000000000001</v>
      </c>
      <c r="I250" s="12">
        <v>42.680171099999995</v>
      </c>
    </row>
    <row r="251" spans="1:9" x14ac:dyDescent="0.35">
      <c r="A251" s="4" t="s">
        <v>0</v>
      </c>
      <c r="B251" s="4">
        <v>19</v>
      </c>
      <c r="C251" s="4">
        <v>129</v>
      </c>
      <c r="D251" s="4">
        <v>131.5</v>
      </c>
      <c r="E251" s="4">
        <v>130.25</v>
      </c>
      <c r="F251" s="12">
        <v>24.982499999999998</v>
      </c>
      <c r="G251" s="12">
        <f t="shared" si="9"/>
        <v>66.342500000000001</v>
      </c>
      <c r="H251" s="12">
        <v>0.47586000000000001</v>
      </c>
      <c r="I251" s="12">
        <v>37.963475199999998</v>
      </c>
    </row>
    <row r="252" spans="1:9" x14ac:dyDescent="0.35">
      <c r="A252" s="4" t="s">
        <v>0</v>
      </c>
      <c r="B252" s="4">
        <v>19</v>
      </c>
      <c r="C252" s="4">
        <v>147</v>
      </c>
      <c r="D252" s="4">
        <v>148.5</v>
      </c>
      <c r="E252" s="4">
        <v>147.75</v>
      </c>
      <c r="F252" s="12">
        <v>25.157499999999999</v>
      </c>
      <c r="G252" s="12">
        <f t="shared" si="9"/>
        <v>66.517499999999998</v>
      </c>
      <c r="H252" s="12">
        <v>0.45779999999999998</v>
      </c>
      <c r="I252" s="12">
        <v>31.240832000000001</v>
      </c>
    </row>
    <row r="253" spans="1:9" x14ac:dyDescent="0.35">
      <c r="A253" s="4" t="s">
        <v>0</v>
      </c>
      <c r="B253" s="4">
        <v>20</v>
      </c>
      <c r="C253" s="4">
        <v>10</v>
      </c>
      <c r="D253" s="4">
        <v>11.5</v>
      </c>
      <c r="E253" s="4">
        <v>10.75</v>
      </c>
      <c r="F253" s="12">
        <v>25.387500000000003</v>
      </c>
      <c r="G253" s="12">
        <f>F253+41.4</f>
        <v>66.787499999999994</v>
      </c>
      <c r="H253" s="12">
        <v>0.50014000000000003</v>
      </c>
      <c r="I253" s="12">
        <v>30.325031800000001</v>
      </c>
    </row>
    <row r="254" spans="1:9" x14ac:dyDescent="0.35">
      <c r="A254" s="4" t="s">
        <v>0</v>
      </c>
      <c r="B254" s="4">
        <v>20</v>
      </c>
      <c r="C254" s="4">
        <v>30</v>
      </c>
      <c r="D254" s="4">
        <v>31.5</v>
      </c>
      <c r="E254" s="4">
        <v>30.75</v>
      </c>
      <c r="F254" s="12">
        <v>25.587500000000002</v>
      </c>
      <c r="G254" s="12">
        <f t="shared" ref="G254:G263" si="10">F254+41.4</f>
        <v>66.987499999999997</v>
      </c>
      <c r="H254" s="12">
        <v>0.50871</v>
      </c>
      <c r="I254" s="12">
        <v>30.105369700000001</v>
      </c>
    </row>
    <row r="255" spans="1:9" x14ac:dyDescent="0.35">
      <c r="A255" s="4" t="s">
        <v>0</v>
      </c>
      <c r="B255" s="4">
        <v>20</v>
      </c>
      <c r="C255" s="4">
        <v>48.5</v>
      </c>
      <c r="D255" s="4">
        <v>50</v>
      </c>
      <c r="E255" s="4">
        <v>49.25</v>
      </c>
      <c r="F255" s="12">
        <v>25.772500000000001</v>
      </c>
      <c r="G255" s="12">
        <f t="shared" si="10"/>
        <v>67.172499999999999</v>
      </c>
      <c r="H255" s="12">
        <v>0.52371999999999996</v>
      </c>
      <c r="I255" s="12">
        <v>25.979437400000002</v>
      </c>
    </row>
    <row r="256" spans="1:9" x14ac:dyDescent="0.35">
      <c r="A256" s="4" t="s">
        <v>0</v>
      </c>
      <c r="B256" s="4">
        <v>20</v>
      </c>
      <c r="C256" s="4">
        <v>70</v>
      </c>
      <c r="D256" s="4">
        <v>71.5</v>
      </c>
      <c r="E256" s="4">
        <v>70.75</v>
      </c>
      <c r="F256" s="12">
        <v>25.987500000000001</v>
      </c>
      <c r="G256" s="12">
        <f t="shared" si="10"/>
        <v>67.387500000000003</v>
      </c>
      <c r="H256" s="12">
        <v>0.55544000000000004</v>
      </c>
      <c r="I256" s="12">
        <v>23.990899800000001</v>
      </c>
    </row>
    <row r="257" spans="1:9" x14ac:dyDescent="0.35">
      <c r="A257" s="4" t="s">
        <v>0</v>
      </c>
      <c r="B257" s="4">
        <v>20</v>
      </c>
      <c r="C257" s="4">
        <v>88</v>
      </c>
      <c r="D257" s="4">
        <v>91</v>
      </c>
      <c r="E257" s="4">
        <v>89.5</v>
      </c>
      <c r="F257" s="12">
        <v>26.175000000000001</v>
      </c>
      <c r="G257" s="12">
        <f t="shared" si="10"/>
        <v>67.575000000000003</v>
      </c>
      <c r="H257" s="12">
        <v>0.57540000000000002</v>
      </c>
      <c r="I257" s="12">
        <v>20.606753999999999</v>
      </c>
    </row>
    <row r="258" spans="1:9" x14ac:dyDescent="0.35">
      <c r="A258" s="4" t="s">
        <v>0</v>
      </c>
      <c r="B258" s="4">
        <v>20</v>
      </c>
      <c r="C258" s="4">
        <v>109.5</v>
      </c>
      <c r="D258" s="4">
        <v>112</v>
      </c>
      <c r="E258" s="4">
        <v>110.75</v>
      </c>
      <c r="F258" s="12">
        <v>26.387500000000003</v>
      </c>
      <c r="G258" s="12">
        <f t="shared" si="10"/>
        <v>67.787499999999994</v>
      </c>
      <c r="H258" s="12">
        <v>0.61177999999999999</v>
      </c>
      <c r="I258" s="12">
        <v>19.284949599999997</v>
      </c>
    </row>
    <row r="259" spans="1:9" x14ac:dyDescent="0.35">
      <c r="A259" s="4" t="s">
        <v>0</v>
      </c>
      <c r="B259" s="4">
        <v>20</v>
      </c>
      <c r="C259" s="4">
        <v>129</v>
      </c>
      <c r="D259" s="4">
        <v>132</v>
      </c>
      <c r="E259" s="4">
        <v>130.5</v>
      </c>
      <c r="F259" s="12">
        <v>26.585000000000001</v>
      </c>
      <c r="G259" s="12">
        <f t="shared" si="10"/>
        <v>67.984999999999999</v>
      </c>
      <c r="H259" s="12">
        <v>0.61248999999999998</v>
      </c>
      <c r="I259" s="12">
        <v>19.063288299999996</v>
      </c>
    </row>
    <row r="260" spans="1:9" x14ac:dyDescent="0.35">
      <c r="A260" s="4" t="s">
        <v>0</v>
      </c>
      <c r="B260" s="4">
        <v>20</v>
      </c>
      <c r="C260" s="4">
        <v>146.5</v>
      </c>
      <c r="D260" s="4">
        <v>149</v>
      </c>
      <c r="E260" s="4">
        <v>147.75</v>
      </c>
      <c r="F260" s="12">
        <v>26.7575</v>
      </c>
      <c r="G260" s="12">
        <f t="shared" si="10"/>
        <v>68.157499999999999</v>
      </c>
      <c r="H260" s="12">
        <v>0.57172000000000001</v>
      </c>
      <c r="I260" s="12">
        <v>26.4167624</v>
      </c>
    </row>
    <row r="261" spans="1:9" x14ac:dyDescent="0.35">
      <c r="A261" s="4" t="s">
        <v>0</v>
      </c>
      <c r="B261" s="4">
        <v>21</v>
      </c>
      <c r="C261" s="4">
        <v>12</v>
      </c>
      <c r="D261" s="4">
        <v>16</v>
      </c>
      <c r="E261" s="4">
        <v>14</v>
      </c>
      <c r="F261" s="12">
        <v>27.02</v>
      </c>
      <c r="G261" s="12">
        <f t="shared" si="10"/>
        <v>68.42</v>
      </c>
      <c r="H261" s="12">
        <v>0.60121000000000002</v>
      </c>
      <c r="I261" s="12">
        <v>25.5055437</v>
      </c>
    </row>
    <row r="262" spans="1:9" x14ac:dyDescent="0.35">
      <c r="A262" s="4" t="s">
        <v>0</v>
      </c>
      <c r="B262" s="4">
        <v>21</v>
      </c>
      <c r="C262" s="4">
        <v>73</v>
      </c>
      <c r="D262" s="4">
        <v>77</v>
      </c>
      <c r="E262" s="4">
        <v>75</v>
      </c>
      <c r="F262" s="12">
        <v>27.63</v>
      </c>
      <c r="G262" s="12">
        <f t="shared" si="10"/>
        <v>69.03</v>
      </c>
      <c r="H262" s="12">
        <v>0.67374999999999996</v>
      </c>
      <c r="I262" s="12">
        <v>45.104867499999997</v>
      </c>
    </row>
    <row r="263" spans="1:9" x14ac:dyDescent="0.35">
      <c r="A263" s="4" t="s">
        <v>0</v>
      </c>
      <c r="B263" s="4">
        <v>21</v>
      </c>
      <c r="C263" s="4">
        <v>134</v>
      </c>
      <c r="D263" s="4">
        <v>138</v>
      </c>
      <c r="E263" s="4">
        <v>136</v>
      </c>
      <c r="F263" s="12">
        <v>28.24</v>
      </c>
      <c r="G263" s="12">
        <f t="shared" si="10"/>
        <v>69.64</v>
      </c>
      <c r="H263" s="12">
        <v>0.66388000000000003</v>
      </c>
      <c r="I263" s="12">
        <v>51.312133600000003</v>
      </c>
    </row>
    <row r="264" spans="1:9" x14ac:dyDescent="0.35">
      <c r="A264" s="4" t="s">
        <v>0</v>
      </c>
      <c r="B264" s="4">
        <v>22</v>
      </c>
      <c r="C264" s="4">
        <v>58</v>
      </c>
      <c r="D264" s="4">
        <v>62</v>
      </c>
      <c r="E264" s="4">
        <v>60</v>
      </c>
      <c r="F264" s="12">
        <v>28.92</v>
      </c>
      <c r="G264" s="12">
        <f>F264+41.52</f>
        <v>70.44</v>
      </c>
      <c r="H264" s="12">
        <v>0.80878000000000005</v>
      </c>
      <c r="I264" s="12">
        <v>43.3611486</v>
      </c>
    </row>
    <row r="265" spans="1:9" x14ac:dyDescent="0.35">
      <c r="A265" s="4" t="s">
        <v>0</v>
      </c>
      <c r="B265" s="4">
        <v>22</v>
      </c>
      <c r="C265" s="4">
        <v>107</v>
      </c>
      <c r="D265" s="4">
        <v>109</v>
      </c>
      <c r="E265" s="4">
        <v>108</v>
      </c>
      <c r="F265" s="12">
        <v>29.4</v>
      </c>
      <c r="G265" s="12">
        <f t="shared" ref="G265:G277" si="11">F265+41.52</f>
        <v>70.92</v>
      </c>
      <c r="H265" s="12">
        <v>0.85211000000000003</v>
      </c>
      <c r="I265" s="12">
        <v>33.872195700000006</v>
      </c>
    </row>
    <row r="266" spans="1:9" x14ac:dyDescent="0.35">
      <c r="A266" s="4" t="s">
        <v>0</v>
      </c>
      <c r="B266" s="4">
        <v>22</v>
      </c>
      <c r="C266" s="4">
        <v>144</v>
      </c>
      <c r="D266" s="4">
        <v>148</v>
      </c>
      <c r="E266" s="4">
        <v>146</v>
      </c>
      <c r="F266" s="12">
        <v>29.78</v>
      </c>
      <c r="G266" s="12">
        <f t="shared" si="11"/>
        <v>71.300000000000011</v>
      </c>
      <c r="H266" s="12">
        <v>0.74250000000000005</v>
      </c>
      <c r="I266" s="12">
        <v>28.314503000000002</v>
      </c>
    </row>
    <row r="267" spans="1:9" x14ac:dyDescent="0.35">
      <c r="A267" s="4" t="s">
        <v>0</v>
      </c>
      <c r="B267" s="4">
        <v>23</v>
      </c>
      <c r="C267" s="4">
        <v>52</v>
      </c>
      <c r="D267" s="4">
        <v>55</v>
      </c>
      <c r="E267" s="4">
        <v>53.5</v>
      </c>
      <c r="F267" s="12">
        <v>30.455000000000002</v>
      </c>
      <c r="G267" s="12">
        <f t="shared" si="11"/>
        <v>71.975000000000009</v>
      </c>
      <c r="H267" s="12">
        <v>0.62095999999999996</v>
      </c>
      <c r="I267" s="12">
        <v>30.2065792</v>
      </c>
    </row>
    <row r="268" spans="1:9" x14ac:dyDescent="0.35">
      <c r="A268" s="4" t="s">
        <v>0</v>
      </c>
      <c r="B268" s="4">
        <v>23</v>
      </c>
      <c r="C268" s="4">
        <v>111</v>
      </c>
      <c r="D268" s="4">
        <v>114</v>
      </c>
      <c r="E268" s="4">
        <v>112.5</v>
      </c>
      <c r="F268" s="12">
        <v>31.045000000000002</v>
      </c>
      <c r="G268" s="12">
        <f t="shared" si="11"/>
        <v>72.564999999999998</v>
      </c>
      <c r="H268" s="12">
        <v>0.48829</v>
      </c>
      <c r="I268" s="12">
        <v>39.276866300000002</v>
      </c>
    </row>
    <row r="269" spans="1:9" x14ac:dyDescent="0.35">
      <c r="A269" s="4" t="s">
        <v>0</v>
      </c>
      <c r="B269" s="4">
        <v>24</v>
      </c>
      <c r="C269" s="4">
        <v>53</v>
      </c>
      <c r="D269" s="4">
        <v>57</v>
      </c>
      <c r="E269" s="4">
        <v>55</v>
      </c>
      <c r="F269" s="12">
        <v>32.07</v>
      </c>
      <c r="G269" s="12">
        <f t="shared" si="11"/>
        <v>73.59</v>
      </c>
      <c r="H269" s="12">
        <v>0.77659999999999996</v>
      </c>
      <c r="I269" s="12">
        <v>40.827829000000001</v>
      </c>
    </row>
    <row r="270" spans="1:9" x14ac:dyDescent="0.35">
      <c r="A270" s="4" t="s">
        <v>0</v>
      </c>
      <c r="B270" s="4">
        <v>24</v>
      </c>
      <c r="C270" s="4">
        <v>104</v>
      </c>
      <c r="D270" s="4">
        <v>108</v>
      </c>
      <c r="E270" s="4">
        <v>106</v>
      </c>
      <c r="F270" s="12">
        <v>32.58</v>
      </c>
      <c r="G270" s="12">
        <f t="shared" si="11"/>
        <v>74.099999999999994</v>
      </c>
      <c r="H270" s="12">
        <v>0.74024999999999996</v>
      </c>
      <c r="I270" s="12">
        <v>30.150018500000002</v>
      </c>
    </row>
    <row r="271" spans="1:9" x14ac:dyDescent="0.35">
      <c r="A271" s="4" t="s">
        <v>0</v>
      </c>
      <c r="B271" s="4">
        <v>24</v>
      </c>
      <c r="C271" s="4">
        <v>134</v>
      </c>
      <c r="D271" s="4">
        <v>138</v>
      </c>
      <c r="E271" s="4">
        <v>136</v>
      </c>
      <c r="F271" s="12">
        <v>32.880000000000003</v>
      </c>
      <c r="G271" s="12">
        <f t="shared" si="11"/>
        <v>74.400000000000006</v>
      </c>
      <c r="H271" s="12">
        <v>0.75380999999999998</v>
      </c>
      <c r="I271" s="12">
        <v>33.843040700000003</v>
      </c>
    </row>
    <row r="272" spans="1:9" x14ac:dyDescent="0.35">
      <c r="A272" s="4" t="s">
        <v>0</v>
      </c>
      <c r="B272" s="4">
        <v>25</v>
      </c>
      <c r="C272" s="4">
        <v>57</v>
      </c>
      <c r="D272" s="4">
        <v>61</v>
      </c>
      <c r="E272" s="4">
        <v>59</v>
      </c>
      <c r="F272" s="12">
        <v>33.71</v>
      </c>
      <c r="G272" s="12">
        <f t="shared" si="11"/>
        <v>75.23</v>
      </c>
      <c r="H272" s="12">
        <v>0.83252999999999999</v>
      </c>
      <c r="I272" s="12">
        <v>27.901085100000003</v>
      </c>
    </row>
    <row r="273" spans="1:9" x14ac:dyDescent="0.35">
      <c r="A273" s="4" t="s">
        <v>0</v>
      </c>
      <c r="B273" s="4">
        <v>25</v>
      </c>
      <c r="C273" s="4">
        <v>103</v>
      </c>
      <c r="D273" s="4">
        <v>107</v>
      </c>
      <c r="E273" s="4">
        <v>105</v>
      </c>
      <c r="F273" s="12">
        <v>34.169999999999995</v>
      </c>
      <c r="G273" s="12">
        <f t="shared" si="11"/>
        <v>75.69</v>
      </c>
      <c r="H273" s="12">
        <v>0.76026000000000005</v>
      </c>
      <c r="I273" s="12">
        <v>26.662164199999999</v>
      </c>
    </row>
    <row r="274" spans="1:9" x14ac:dyDescent="0.35">
      <c r="A274" s="4" t="s">
        <v>0</v>
      </c>
      <c r="B274" s="4">
        <v>25</v>
      </c>
      <c r="C274" s="4">
        <v>127</v>
      </c>
      <c r="D274" s="4">
        <v>130</v>
      </c>
      <c r="E274" s="4">
        <v>128.5</v>
      </c>
      <c r="F274" s="12">
        <v>34.404999999999994</v>
      </c>
      <c r="G274" s="12">
        <f t="shared" si="11"/>
        <v>75.924999999999997</v>
      </c>
      <c r="H274" s="12">
        <v>0.78952999999999995</v>
      </c>
      <c r="I274" s="12">
        <v>27.302991099999996</v>
      </c>
    </row>
    <row r="275" spans="1:9" x14ac:dyDescent="0.35">
      <c r="A275" s="4" t="s">
        <v>0</v>
      </c>
      <c r="B275" s="4">
        <v>26</v>
      </c>
      <c r="C275" s="4">
        <v>24</v>
      </c>
      <c r="D275" s="4">
        <v>27</v>
      </c>
      <c r="E275" s="4">
        <v>25.5</v>
      </c>
      <c r="F275" s="12">
        <v>34.975000000000001</v>
      </c>
      <c r="G275" s="12">
        <f t="shared" si="11"/>
        <v>76.495000000000005</v>
      </c>
      <c r="H275" s="12">
        <v>0.67262</v>
      </c>
      <c r="I275" s="12">
        <v>47.489996400000003</v>
      </c>
    </row>
    <row r="276" spans="1:9" x14ac:dyDescent="0.35">
      <c r="A276" s="4" t="s">
        <v>0</v>
      </c>
      <c r="B276" s="4">
        <v>26</v>
      </c>
      <c r="C276" s="4">
        <v>78</v>
      </c>
      <c r="D276" s="4">
        <v>81</v>
      </c>
      <c r="E276" s="4">
        <v>79.5</v>
      </c>
      <c r="F276" s="12">
        <v>35.515000000000001</v>
      </c>
      <c r="G276" s="12">
        <f t="shared" si="11"/>
        <v>77.034999999999997</v>
      </c>
      <c r="H276" s="12">
        <v>0.96765999999999996</v>
      </c>
      <c r="I276" s="12">
        <v>43.956077200000003</v>
      </c>
    </row>
    <row r="277" spans="1:9" x14ac:dyDescent="0.35">
      <c r="A277" s="4" t="s">
        <v>0</v>
      </c>
      <c r="B277" s="4">
        <v>26</v>
      </c>
      <c r="C277" s="4">
        <v>130</v>
      </c>
      <c r="D277" s="4">
        <v>133</v>
      </c>
      <c r="E277" s="4">
        <v>131.5</v>
      </c>
      <c r="F277" s="12">
        <v>36.034999999999997</v>
      </c>
      <c r="G277" s="12">
        <f t="shared" si="11"/>
        <v>77.555000000000007</v>
      </c>
      <c r="H277" s="12">
        <v>0.81223000000000001</v>
      </c>
      <c r="I277" s="12">
        <v>34.233551099999993</v>
      </c>
    </row>
    <row r="278" spans="1:9" x14ac:dyDescent="0.35">
      <c r="F278" s="12"/>
      <c r="G278" s="12"/>
      <c r="H278" s="12"/>
      <c r="I278" s="12"/>
    </row>
    <row r="279" spans="1:9" x14ac:dyDescent="0.35">
      <c r="A279" s="38" t="s">
        <v>3</v>
      </c>
      <c r="B279" s="38">
        <v>1</v>
      </c>
      <c r="C279" s="38">
        <v>21</v>
      </c>
      <c r="D279" s="38">
        <v>23</v>
      </c>
      <c r="E279" s="18">
        <f t="shared" ref="E279:E301" si="12">((D279-C279)/2)+C279</f>
        <v>22</v>
      </c>
      <c r="F279" s="37">
        <f>0+(E279/100)</f>
        <v>0.22</v>
      </c>
      <c r="G279" s="37">
        <f>F279+4.87</f>
        <v>5.09</v>
      </c>
      <c r="H279" s="39">
        <v>0.11890000000000001</v>
      </c>
      <c r="I279" s="39">
        <v>78.989225000000005</v>
      </c>
    </row>
    <row r="280" spans="1:9" x14ac:dyDescent="0.35">
      <c r="A280" s="38" t="s">
        <v>3</v>
      </c>
      <c r="B280" s="38">
        <v>2</v>
      </c>
      <c r="C280" s="38">
        <v>81</v>
      </c>
      <c r="D280" s="38">
        <v>83</v>
      </c>
      <c r="E280" s="18">
        <f t="shared" si="12"/>
        <v>82</v>
      </c>
      <c r="F280" s="37">
        <f>0.6+(E280/100)</f>
        <v>1.42</v>
      </c>
      <c r="G280" s="37">
        <f t="shared" ref="G280:G285" si="13">F280+4.87</f>
        <v>6.29</v>
      </c>
      <c r="H280" s="39">
        <v>0.16455</v>
      </c>
      <c r="I280" s="39">
        <v>76.371522499999998</v>
      </c>
    </row>
    <row r="281" spans="1:9" x14ac:dyDescent="0.35">
      <c r="A281" s="38" t="s">
        <v>3</v>
      </c>
      <c r="B281" s="38">
        <v>3</v>
      </c>
      <c r="C281" s="38">
        <v>95</v>
      </c>
      <c r="D281" s="38">
        <v>97</v>
      </c>
      <c r="E281" s="18">
        <f t="shared" si="12"/>
        <v>96</v>
      </c>
      <c r="F281" s="37">
        <f>2.1+(E281/100)</f>
        <v>3.06</v>
      </c>
      <c r="G281" s="37">
        <f t="shared" si="13"/>
        <v>7.93</v>
      </c>
      <c r="H281" s="39">
        <v>0.20079</v>
      </c>
      <c r="I281" s="39">
        <v>69.459788300000014</v>
      </c>
    </row>
    <row r="282" spans="1:9" x14ac:dyDescent="0.35">
      <c r="A282" s="38" t="s">
        <v>3</v>
      </c>
      <c r="B282" s="38">
        <v>4</v>
      </c>
      <c r="C282" s="38">
        <v>58</v>
      </c>
      <c r="D282" s="38">
        <v>60</v>
      </c>
      <c r="E282" s="18">
        <f t="shared" si="12"/>
        <v>59</v>
      </c>
      <c r="F282" s="37">
        <f>3.7+(E282/100)</f>
        <v>4.29</v>
      </c>
      <c r="G282" s="37">
        <f t="shared" si="13"/>
        <v>9.16</v>
      </c>
      <c r="H282" s="39">
        <v>0.27578999999999998</v>
      </c>
      <c r="I282" s="39">
        <v>86.075639299999992</v>
      </c>
    </row>
    <row r="283" spans="1:9" x14ac:dyDescent="0.35">
      <c r="A283" s="38" t="s">
        <v>3</v>
      </c>
      <c r="B283" s="38">
        <v>5</v>
      </c>
      <c r="C283" s="38">
        <v>57</v>
      </c>
      <c r="D283" s="38">
        <v>59</v>
      </c>
      <c r="E283" s="18">
        <f t="shared" si="12"/>
        <v>58</v>
      </c>
      <c r="F283" s="37">
        <f>5.3+(E283/100)</f>
        <v>5.88</v>
      </c>
      <c r="G283" s="37">
        <f t="shared" si="13"/>
        <v>10.75</v>
      </c>
      <c r="H283" s="39">
        <v>0.66835999999999995</v>
      </c>
      <c r="I283" s="39">
        <v>62.27624620000001</v>
      </c>
    </row>
    <row r="284" spans="1:9" x14ac:dyDescent="0.35">
      <c r="A284" s="38" t="s">
        <v>3</v>
      </c>
      <c r="B284" s="38">
        <v>6</v>
      </c>
      <c r="C284" s="38">
        <v>55</v>
      </c>
      <c r="D284" s="38">
        <v>57</v>
      </c>
      <c r="E284" s="18">
        <f t="shared" si="12"/>
        <v>56</v>
      </c>
      <c r="F284" s="37">
        <f>6.9+(E284/100)</f>
        <v>7.4600000000000009</v>
      </c>
      <c r="G284" s="37">
        <f t="shared" si="13"/>
        <v>12.330000000000002</v>
      </c>
      <c r="H284" s="39">
        <v>0.30030000000000001</v>
      </c>
      <c r="I284" s="39">
        <v>79.743090000000009</v>
      </c>
    </row>
    <row r="285" spans="1:9" x14ac:dyDescent="0.35">
      <c r="A285" s="38" t="s">
        <v>3</v>
      </c>
      <c r="B285" s="38">
        <v>7</v>
      </c>
      <c r="C285" s="38">
        <v>107</v>
      </c>
      <c r="D285" s="38">
        <v>109</v>
      </c>
      <c r="E285" s="18">
        <f t="shared" si="12"/>
        <v>108</v>
      </c>
      <c r="F285" s="37">
        <f>8.5+(E285/100)</f>
        <v>9.58</v>
      </c>
      <c r="G285" s="37">
        <f t="shared" si="13"/>
        <v>14.45</v>
      </c>
      <c r="H285" s="39">
        <v>0.60785999999999996</v>
      </c>
      <c r="I285" s="39">
        <v>64.247957200000002</v>
      </c>
    </row>
    <row r="286" spans="1:9" x14ac:dyDescent="0.35">
      <c r="A286" s="38" t="s">
        <v>3</v>
      </c>
      <c r="B286" s="38">
        <v>8</v>
      </c>
      <c r="C286" s="38">
        <v>59</v>
      </c>
      <c r="D286" s="38">
        <v>61</v>
      </c>
      <c r="E286" s="18">
        <f t="shared" si="12"/>
        <v>60</v>
      </c>
      <c r="F286" s="37">
        <f>10.1+(E286/100)</f>
        <v>10.7</v>
      </c>
      <c r="G286" s="37">
        <f>F286+4.73</f>
        <v>15.43</v>
      </c>
      <c r="H286" s="39">
        <v>0.38014999999999999</v>
      </c>
      <c r="I286" s="39">
        <v>71.137783499999998</v>
      </c>
    </row>
    <row r="287" spans="1:9" x14ac:dyDescent="0.35">
      <c r="A287" s="38" t="s">
        <v>3</v>
      </c>
      <c r="B287" s="38">
        <v>9</v>
      </c>
      <c r="C287" s="38">
        <v>64</v>
      </c>
      <c r="D287" s="38">
        <v>66</v>
      </c>
      <c r="E287" s="18">
        <f t="shared" si="12"/>
        <v>65</v>
      </c>
      <c r="F287" s="37">
        <f>11.7+(E287/100)</f>
        <v>12.35</v>
      </c>
      <c r="G287" s="37">
        <f>F287+4.58</f>
        <v>16.93</v>
      </c>
      <c r="H287" s="39">
        <v>0.45824999999999999</v>
      </c>
      <c r="I287" s="39">
        <v>69.774995500000003</v>
      </c>
    </row>
    <row r="288" spans="1:9" x14ac:dyDescent="0.35">
      <c r="A288" s="38" t="s">
        <v>3</v>
      </c>
      <c r="B288" s="38">
        <v>10</v>
      </c>
      <c r="C288" s="38">
        <v>62</v>
      </c>
      <c r="D288" s="38">
        <v>64</v>
      </c>
      <c r="E288" s="18">
        <f t="shared" si="12"/>
        <v>63</v>
      </c>
      <c r="F288" s="37">
        <f>13.3+(E288/100)</f>
        <v>13.930000000000001</v>
      </c>
      <c r="G288" s="37">
        <f>F288+4.62</f>
        <v>18.55</v>
      </c>
      <c r="H288" s="39">
        <v>0.62382000000000004</v>
      </c>
      <c r="I288" s="39">
        <v>60.222401399999995</v>
      </c>
    </row>
    <row r="289" spans="1:9" x14ac:dyDescent="0.35">
      <c r="A289" s="38" t="s">
        <v>3</v>
      </c>
      <c r="B289" s="38">
        <v>11</v>
      </c>
      <c r="C289" s="38">
        <v>61</v>
      </c>
      <c r="D289" s="38">
        <v>63</v>
      </c>
      <c r="E289" s="18">
        <f t="shared" si="12"/>
        <v>62</v>
      </c>
      <c r="F289" s="37">
        <f>14.9+(E289/100)</f>
        <v>15.52</v>
      </c>
      <c r="G289" s="37">
        <f>F289+4.8</f>
        <v>20.32</v>
      </c>
      <c r="H289" s="39">
        <v>0.38307000000000002</v>
      </c>
      <c r="I289" s="39">
        <v>47.339639899999995</v>
      </c>
    </row>
    <row r="290" spans="1:9" x14ac:dyDescent="0.35">
      <c r="A290" s="38" t="s">
        <v>3</v>
      </c>
      <c r="B290" s="38">
        <v>12</v>
      </c>
      <c r="C290" s="38">
        <v>60</v>
      </c>
      <c r="D290" s="38">
        <v>62</v>
      </c>
      <c r="E290" s="18">
        <f t="shared" si="12"/>
        <v>61</v>
      </c>
      <c r="F290" s="37">
        <f>16.5+(E290/100)</f>
        <v>17.11</v>
      </c>
      <c r="G290" s="37">
        <f>F290+4.73</f>
        <v>21.84</v>
      </c>
      <c r="H290" s="39">
        <v>0.5998</v>
      </c>
      <c r="I290" s="39">
        <v>47.586790999999998</v>
      </c>
    </row>
    <row r="291" spans="1:9" x14ac:dyDescent="0.35">
      <c r="A291" s="38" t="s">
        <v>3</v>
      </c>
      <c r="B291" s="38">
        <v>13</v>
      </c>
      <c r="C291" s="38">
        <v>59</v>
      </c>
      <c r="D291" s="38">
        <v>61</v>
      </c>
      <c r="E291" s="18">
        <f t="shared" si="12"/>
        <v>60</v>
      </c>
      <c r="F291" s="37">
        <f>18.1+(E291/100)</f>
        <v>18.700000000000003</v>
      </c>
      <c r="G291" s="37">
        <f>F291+4.66</f>
        <v>23.360000000000003</v>
      </c>
      <c r="H291" s="39">
        <v>0.45628999999999997</v>
      </c>
      <c r="I291" s="39">
        <v>57.098901300000001</v>
      </c>
    </row>
    <row r="292" spans="1:9" x14ac:dyDescent="0.35">
      <c r="A292" s="38" t="s">
        <v>3</v>
      </c>
      <c r="B292" s="38">
        <v>14</v>
      </c>
      <c r="C292" s="38">
        <v>59</v>
      </c>
      <c r="D292" s="38">
        <v>61</v>
      </c>
      <c r="E292" s="18">
        <f t="shared" si="12"/>
        <v>60</v>
      </c>
      <c r="F292" s="37">
        <f>19.7+(E292/100)</f>
        <v>20.3</v>
      </c>
      <c r="G292" s="37">
        <f>'TABLE A4'!F292+4.61</f>
        <v>24.91</v>
      </c>
      <c r="H292" s="39">
        <v>0.61787999999999998</v>
      </c>
      <c r="I292" s="39">
        <v>45.943448600000004</v>
      </c>
    </row>
    <row r="293" spans="1:9" x14ac:dyDescent="0.35">
      <c r="A293" s="38" t="s">
        <v>3</v>
      </c>
      <c r="B293" s="38">
        <v>15</v>
      </c>
      <c r="C293" s="38">
        <v>57</v>
      </c>
      <c r="D293" s="38">
        <v>59</v>
      </c>
      <c r="E293" s="18">
        <f t="shared" si="12"/>
        <v>58</v>
      </c>
      <c r="F293" s="37">
        <f>21.3+(E293/100)</f>
        <v>21.88</v>
      </c>
      <c r="G293" s="37">
        <f>F293+4.5</f>
        <v>26.38</v>
      </c>
      <c r="H293" s="39">
        <v>0.5887</v>
      </c>
      <c r="I293" s="39">
        <v>49.195314000000003</v>
      </c>
    </row>
    <row r="294" spans="1:9" x14ac:dyDescent="0.35">
      <c r="A294" s="38" t="s">
        <v>3</v>
      </c>
      <c r="B294" s="38">
        <v>16</v>
      </c>
      <c r="C294" s="38">
        <v>56</v>
      </c>
      <c r="D294" s="38">
        <v>58</v>
      </c>
      <c r="E294" s="18">
        <f t="shared" si="12"/>
        <v>57</v>
      </c>
      <c r="F294" s="37">
        <f>22.9+(E294/100)</f>
        <v>23.47</v>
      </c>
      <c r="G294" s="37">
        <f>F294+4.46</f>
        <v>27.93</v>
      </c>
      <c r="H294" s="39">
        <v>0.59853000000000001</v>
      </c>
      <c r="I294" s="39">
        <v>54.1089311</v>
      </c>
    </row>
    <row r="295" spans="1:9" x14ac:dyDescent="0.35">
      <c r="A295" s="38" t="s">
        <v>3</v>
      </c>
      <c r="B295" s="38">
        <v>17</v>
      </c>
      <c r="C295" s="38">
        <v>57</v>
      </c>
      <c r="D295" s="38">
        <v>59</v>
      </c>
      <c r="E295" s="18">
        <f t="shared" si="12"/>
        <v>58</v>
      </c>
      <c r="F295" s="37">
        <f>24.5+(E295/100)</f>
        <v>25.08</v>
      </c>
      <c r="G295" s="37">
        <f>F295+4.93</f>
        <v>30.009999999999998</v>
      </c>
      <c r="H295" s="39">
        <v>0.35632000000000003</v>
      </c>
      <c r="I295" s="39">
        <v>60.525613399999997</v>
      </c>
    </row>
    <row r="296" spans="1:9" x14ac:dyDescent="0.35">
      <c r="A296" s="38" t="s">
        <v>3</v>
      </c>
      <c r="B296" s="38">
        <v>18</v>
      </c>
      <c r="C296" s="38">
        <v>57</v>
      </c>
      <c r="D296" s="38">
        <v>59</v>
      </c>
      <c r="E296" s="18">
        <f t="shared" si="12"/>
        <v>58</v>
      </c>
      <c r="F296" s="37">
        <f>26.1+(E296/100)</f>
        <v>26.68</v>
      </c>
      <c r="G296" s="37">
        <f>F296+4.91</f>
        <v>31.59</v>
      </c>
      <c r="H296" s="39">
        <v>0.36703000000000002</v>
      </c>
      <c r="I296" s="39">
        <v>64.426469100000006</v>
      </c>
    </row>
    <row r="297" spans="1:9" x14ac:dyDescent="0.35">
      <c r="A297" s="38" t="s">
        <v>3</v>
      </c>
      <c r="B297" s="38">
        <v>19</v>
      </c>
      <c r="C297" s="38">
        <v>56</v>
      </c>
      <c r="D297" s="38">
        <v>58</v>
      </c>
      <c r="E297" s="18">
        <f t="shared" si="12"/>
        <v>57</v>
      </c>
      <c r="F297" s="37">
        <f>27.77+(E297/100)</f>
        <v>28.34</v>
      </c>
      <c r="G297" s="37">
        <f>F297+4.82</f>
        <v>33.159999999999997</v>
      </c>
      <c r="H297" s="39">
        <v>0.39550999999999997</v>
      </c>
      <c r="I297" s="39">
        <v>64.936431700000014</v>
      </c>
    </row>
    <row r="298" spans="1:9" x14ac:dyDescent="0.35">
      <c r="A298" s="38" t="s">
        <v>3</v>
      </c>
      <c r="B298" s="38">
        <v>20</v>
      </c>
      <c r="C298" s="38">
        <v>55</v>
      </c>
      <c r="D298" s="38">
        <v>57</v>
      </c>
      <c r="E298" s="18">
        <f t="shared" si="12"/>
        <v>56</v>
      </c>
      <c r="F298" s="37">
        <f>29.3+(E298/100)</f>
        <v>29.86</v>
      </c>
      <c r="G298" s="37">
        <f>F298+4.82</f>
        <v>34.68</v>
      </c>
      <c r="H298" s="39">
        <v>0.34401999999999999</v>
      </c>
      <c r="I298" s="39">
        <v>63.689347400000003</v>
      </c>
    </row>
    <row r="299" spans="1:9" x14ac:dyDescent="0.35">
      <c r="A299" s="38" t="s">
        <v>3</v>
      </c>
      <c r="B299" s="38">
        <v>21</v>
      </c>
      <c r="C299" s="38">
        <v>55</v>
      </c>
      <c r="D299" s="38">
        <v>57</v>
      </c>
      <c r="E299" s="18">
        <f t="shared" si="12"/>
        <v>56</v>
      </c>
      <c r="F299" s="37">
        <f>30.9+(E299/100)</f>
        <v>31.459999999999997</v>
      </c>
      <c r="G299" s="37">
        <f>F299+4.77</f>
        <v>36.229999999999997</v>
      </c>
      <c r="H299" s="39">
        <v>0.49336999999999998</v>
      </c>
      <c r="I299" s="39">
        <v>58.783393900000007</v>
      </c>
    </row>
    <row r="300" spans="1:9" x14ac:dyDescent="0.35">
      <c r="A300" s="38" t="s">
        <v>3</v>
      </c>
      <c r="B300" s="38">
        <v>22</v>
      </c>
      <c r="C300" s="38">
        <v>54</v>
      </c>
      <c r="D300" s="38">
        <v>56</v>
      </c>
      <c r="E300" s="18">
        <f t="shared" si="12"/>
        <v>55</v>
      </c>
      <c r="F300" s="37">
        <f>32.5+(E300/100)</f>
        <v>33.049999999999997</v>
      </c>
      <c r="G300" s="37">
        <f>F300+4.86</f>
        <v>37.909999999999997</v>
      </c>
      <c r="H300" s="39">
        <v>0.61216000000000004</v>
      </c>
      <c r="I300" s="39">
        <v>44.395068199999997</v>
      </c>
    </row>
    <row r="301" spans="1:9" x14ac:dyDescent="0.35">
      <c r="A301" s="38" t="s">
        <v>3</v>
      </c>
      <c r="B301" s="38">
        <v>23</v>
      </c>
      <c r="C301" s="38">
        <v>56</v>
      </c>
      <c r="D301" s="38">
        <v>58</v>
      </c>
      <c r="E301" s="18">
        <f t="shared" si="12"/>
        <v>57</v>
      </c>
      <c r="F301" s="37">
        <f>34.1+(E301/100)</f>
        <v>34.67</v>
      </c>
      <c r="G301" s="37">
        <f>F301+4.81</f>
        <v>39.480000000000004</v>
      </c>
      <c r="H301" s="39">
        <v>0.56296000000000002</v>
      </c>
      <c r="I301" s="39">
        <v>39.7510932</v>
      </c>
    </row>
    <row r="302" spans="1:9" x14ac:dyDescent="0.35">
      <c r="F302" s="12"/>
      <c r="G302" s="12"/>
      <c r="H302" s="12"/>
      <c r="I302" s="12"/>
    </row>
    <row r="303" spans="1:9" x14ac:dyDescent="0.35">
      <c r="A303" s="4" t="s">
        <v>4</v>
      </c>
      <c r="B303" s="4">
        <v>3</v>
      </c>
      <c r="C303" s="4">
        <v>23</v>
      </c>
      <c r="D303" s="4">
        <v>26</v>
      </c>
      <c r="E303" s="18">
        <f t="shared" ref="E303:E334" si="14">((D303-C303)/2)+C303</f>
        <v>24.5</v>
      </c>
      <c r="F303" s="37">
        <f>2.1+(E303/100)</f>
        <v>2.3450000000000002</v>
      </c>
      <c r="G303" s="37">
        <f>F303+13.2</f>
        <v>15.545</v>
      </c>
      <c r="H303" s="39">
        <v>0.20021</v>
      </c>
      <c r="I303" s="12">
        <v>70.001071699999997</v>
      </c>
    </row>
    <row r="304" spans="1:9" x14ac:dyDescent="0.35">
      <c r="A304" s="4" t="s">
        <v>4</v>
      </c>
      <c r="B304" s="4">
        <v>3</v>
      </c>
      <c r="C304" s="4">
        <v>73</v>
      </c>
      <c r="D304" s="4">
        <v>76</v>
      </c>
      <c r="E304" s="18">
        <f t="shared" si="14"/>
        <v>74.5</v>
      </c>
      <c r="F304" s="37">
        <f>2.1+(E304/100)</f>
        <v>2.8450000000000002</v>
      </c>
      <c r="G304" s="37">
        <f t="shared" ref="G304:G305" si="15">F304+13.2</f>
        <v>16.044999999999998</v>
      </c>
      <c r="H304" s="39">
        <v>0.24068999999999999</v>
      </c>
      <c r="I304" s="12">
        <v>66.257736300000005</v>
      </c>
    </row>
    <row r="305" spans="1:9" x14ac:dyDescent="0.35">
      <c r="A305" s="4" t="s">
        <v>4</v>
      </c>
      <c r="B305" s="4">
        <v>3</v>
      </c>
      <c r="C305" s="4">
        <v>126</v>
      </c>
      <c r="D305" s="4">
        <v>129</v>
      </c>
      <c r="E305" s="18">
        <f t="shared" si="14"/>
        <v>127.5</v>
      </c>
      <c r="F305" s="37">
        <f>2.1+(E305/100)</f>
        <v>3.375</v>
      </c>
      <c r="G305" s="37">
        <f t="shared" si="15"/>
        <v>16.574999999999999</v>
      </c>
      <c r="H305" s="39">
        <v>0.44555</v>
      </c>
      <c r="I305" s="12">
        <v>45.244811500000004</v>
      </c>
    </row>
    <row r="306" spans="1:9" x14ac:dyDescent="0.35">
      <c r="A306" s="4" t="s">
        <v>4</v>
      </c>
      <c r="B306" s="4">
        <v>4</v>
      </c>
      <c r="C306" s="4">
        <v>19</v>
      </c>
      <c r="D306" s="4">
        <v>22</v>
      </c>
      <c r="E306" s="18">
        <f t="shared" si="14"/>
        <v>20.5</v>
      </c>
      <c r="F306" s="37">
        <f>3.7+(E306/100)</f>
        <v>3.9050000000000002</v>
      </c>
      <c r="G306" s="37">
        <f>F306+13.12</f>
        <v>17.024999999999999</v>
      </c>
      <c r="H306" s="39">
        <v>0.50499000000000005</v>
      </c>
      <c r="I306" s="12">
        <v>58.632454299999999</v>
      </c>
    </row>
    <row r="307" spans="1:9" x14ac:dyDescent="0.35">
      <c r="A307" s="4" t="s">
        <v>4</v>
      </c>
      <c r="B307" s="4">
        <v>4</v>
      </c>
      <c r="C307" s="4">
        <v>67</v>
      </c>
      <c r="D307" s="4">
        <v>70</v>
      </c>
      <c r="E307" s="18">
        <f t="shared" si="14"/>
        <v>68.5</v>
      </c>
      <c r="F307" s="37">
        <f>3.7+(E307/100)</f>
        <v>4.3849999999999998</v>
      </c>
      <c r="G307" s="37">
        <f t="shared" ref="G307:G308" si="16">F307+13.12</f>
        <v>17.504999999999999</v>
      </c>
      <c r="H307" s="39">
        <v>0.45506000000000002</v>
      </c>
      <c r="I307" s="12">
        <v>70.567928200000011</v>
      </c>
    </row>
    <row r="308" spans="1:9" x14ac:dyDescent="0.35">
      <c r="A308" s="4" t="s">
        <v>4</v>
      </c>
      <c r="B308" s="4">
        <v>4</v>
      </c>
      <c r="C308" s="4">
        <v>113</v>
      </c>
      <c r="D308" s="4">
        <v>116</v>
      </c>
      <c r="E308" s="18">
        <f t="shared" si="14"/>
        <v>114.5</v>
      </c>
      <c r="F308" s="37">
        <f>3.7+(E308/100)</f>
        <v>4.8450000000000006</v>
      </c>
      <c r="G308" s="37">
        <f t="shared" si="16"/>
        <v>17.965</v>
      </c>
      <c r="H308" s="39">
        <v>0.56145999999999996</v>
      </c>
      <c r="I308" s="12">
        <v>64.910192199999997</v>
      </c>
    </row>
    <row r="309" spans="1:9" x14ac:dyDescent="0.35">
      <c r="A309" s="4" t="s">
        <v>4</v>
      </c>
      <c r="B309" s="4">
        <v>5</v>
      </c>
      <c r="C309" s="4">
        <v>23</v>
      </c>
      <c r="D309" s="4">
        <v>26</v>
      </c>
      <c r="E309" s="18">
        <f t="shared" si="14"/>
        <v>24.5</v>
      </c>
      <c r="F309" s="37">
        <f>5.3+(E309/100)</f>
        <v>5.5449999999999999</v>
      </c>
      <c r="G309" s="37">
        <f>F309+13.11</f>
        <v>18.655000000000001</v>
      </c>
      <c r="H309" s="39">
        <v>0.61600999999999995</v>
      </c>
      <c r="I309" s="12">
        <v>51.631755699999999</v>
      </c>
    </row>
    <row r="310" spans="1:9" x14ac:dyDescent="0.35">
      <c r="A310" s="4" t="s">
        <v>4</v>
      </c>
      <c r="B310" s="4">
        <v>5</v>
      </c>
      <c r="C310" s="4">
        <v>73</v>
      </c>
      <c r="D310" s="4">
        <v>76</v>
      </c>
      <c r="E310" s="18">
        <f t="shared" si="14"/>
        <v>74.5</v>
      </c>
      <c r="F310" s="37">
        <f>5.3+(E310/100)</f>
        <v>6.0449999999999999</v>
      </c>
      <c r="G310" s="37">
        <f t="shared" ref="G310:G311" si="17">F310+13.11</f>
        <v>19.155000000000001</v>
      </c>
      <c r="H310" s="39">
        <v>0.37051000000000001</v>
      </c>
      <c r="I310" s="12">
        <v>77.511399699999998</v>
      </c>
    </row>
    <row r="311" spans="1:9" x14ac:dyDescent="0.35">
      <c r="A311" s="4" t="s">
        <v>4</v>
      </c>
      <c r="B311" s="4">
        <v>5</v>
      </c>
      <c r="C311" s="4">
        <v>123</v>
      </c>
      <c r="D311" s="4">
        <v>126</v>
      </c>
      <c r="E311" s="18">
        <f t="shared" si="14"/>
        <v>124.5</v>
      </c>
      <c r="F311" s="37">
        <f>5.3+(E311/100)</f>
        <v>6.5449999999999999</v>
      </c>
      <c r="G311" s="37">
        <f t="shared" si="17"/>
        <v>19.655000000000001</v>
      </c>
      <c r="H311" s="39">
        <v>0.60216000000000003</v>
      </c>
      <c r="I311" s="12">
        <v>61.947211200000005</v>
      </c>
    </row>
    <row r="312" spans="1:9" x14ac:dyDescent="0.35">
      <c r="A312" s="4" t="s">
        <v>4</v>
      </c>
      <c r="B312" s="4">
        <v>6</v>
      </c>
      <c r="C312" s="4">
        <v>27</v>
      </c>
      <c r="D312" s="4">
        <v>30</v>
      </c>
      <c r="E312" s="18">
        <f t="shared" si="14"/>
        <v>28.5</v>
      </c>
      <c r="F312" s="37">
        <f>6.9+(E312/100)</f>
        <v>7.1850000000000005</v>
      </c>
      <c r="G312" s="37">
        <f>F312+12.95</f>
        <v>20.134999999999998</v>
      </c>
      <c r="H312" s="39">
        <v>0.35825000000000001</v>
      </c>
      <c r="I312" s="12">
        <v>52.296989500000002</v>
      </c>
    </row>
    <row r="313" spans="1:9" x14ac:dyDescent="0.35">
      <c r="A313" s="4" t="s">
        <v>4</v>
      </c>
      <c r="B313" s="4">
        <v>6</v>
      </c>
      <c r="C313" s="4">
        <v>81</v>
      </c>
      <c r="D313" s="4">
        <v>84</v>
      </c>
      <c r="E313" s="18">
        <f t="shared" si="14"/>
        <v>82.5</v>
      </c>
      <c r="F313" s="37">
        <f>6.9+(E313/100)</f>
        <v>7.7250000000000005</v>
      </c>
      <c r="G313" s="37">
        <f t="shared" ref="G313:G314" si="18">F313+12.95</f>
        <v>20.675000000000001</v>
      </c>
      <c r="H313" s="39">
        <v>0.54988000000000004</v>
      </c>
      <c r="I313" s="12">
        <v>52.499158600000001</v>
      </c>
    </row>
    <row r="314" spans="1:9" x14ac:dyDescent="0.35">
      <c r="A314" s="4" t="s">
        <v>4</v>
      </c>
      <c r="B314" s="4">
        <v>6</v>
      </c>
      <c r="C314" s="4">
        <v>133</v>
      </c>
      <c r="D314" s="4">
        <v>136</v>
      </c>
      <c r="E314" s="18">
        <f t="shared" si="14"/>
        <v>134.5</v>
      </c>
      <c r="F314" s="37">
        <f>6.9+(E314/100)</f>
        <v>8.245000000000001</v>
      </c>
      <c r="G314" s="37">
        <f t="shared" si="18"/>
        <v>21.195</v>
      </c>
      <c r="H314" s="39">
        <v>0.40554000000000001</v>
      </c>
      <c r="I314" s="12">
        <v>70.78217579999999</v>
      </c>
    </row>
    <row r="315" spans="1:9" x14ac:dyDescent="0.35">
      <c r="A315" s="4" t="s">
        <v>4</v>
      </c>
      <c r="B315" s="4">
        <v>7</v>
      </c>
      <c r="C315" s="4">
        <v>32</v>
      </c>
      <c r="D315" s="4">
        <v>35</v>
      </c>
      <c r="E315" s="18">
        <f t="shared" si="14"/>
        <v>33.5</v>
      </c>
      <c r="F315" s="37">
        <f>8.5+(E315/100)</f>
        <v>8.8350000000000009</v>
      </c>
      <c r="G315" s="37">
        <f>F315+12.93</f>
        <v>21.765000000000001</v>
      </c>
      <c r="H315" s="39">
        <v>0.43047999999999997</v>
      </c>
      <c r="I315" s="12">
        <v>65.765516599999998</v>
      </c>
    </row>
    <row r="316" spans="1:9" x14ac:dyDescent="0.35">
      <c r="A316" s="4" t="s">
        <v>4</v>
      </c>
      <c r="B316" s="4">
        <v>7</v>
      </c>
      <c r="C316" s="4">
        <v>83</v>
      </c>
      <c r="D316" s="4">
        <v>86</v>
      </c>
      <c r="E316" s="18">
        <f t="shared" si="14"/>
        <v>84.5</v>
      </c>
      <c r="F316" s="37">
        <f>8.5+(E316/100)</f>
        <v>9.3450000000000006</v>
      </c>
      <c r="G316" s="37">
        <f t="shared" ref="G316:G317" si="19">F316+12.93</f>
        <v>22.274999999999999</v>
      </c>
      <c r="H316" s="39">
        <v>0.50839999999999996</v>
      </c>
      <c r="I316" s="12">
        <v>52.313233000000004</v>
      </c>
    </row>
    <row r="317" spans="1:9" x14ac:dyDescent="0.35">
      <c r="A317" s="4" t="s">
        <v>4</v>
      </c>
      <c r="B317" s="4">
        <v>7</v>
      </c>
      <c r="C317" s="4">
        <v>128</v>
      </c>
      <c r="D317" s="4">
        <v>131</v>
      </c>
      <c r="E317" s="18">
        <f t="shared" si="14"/>
        <v>129.5</v>
      </c>
      <c r="F317" s="37">
        <f>8.5+(E317/100)</f>
        <v>9.7949999999999999</v>
      </c>
      <c r="G317" s="37">
        <f t="shared" si="19"/>
        <v>22.725000000000001</v>
      </c>
      <c r="H317" s="39">
        <v>0.47477999999999998</v>
      </c>
      <c r="I317" s="12">
        <v>54.197645599999994</v>
      </c>
    </row>
    <row r="318" spans="1:9" x14ac:dyDescent="0.35">
      <c r="A318" s="4" t="s">
        <v>4</v>
      </c>
      <c r="B318" s="4">
        <v>8</v>
      </c>
      <c r="C318" s="4">
        <v>36</v>
      </c>
      <c r="D318" s="4">
        <v>39</v>
      </c>
      <c r="E318" s="18">
        <f t="shared" si="14"/>
        <v>37.5</v>
      </c>
      <c r="F318" s="37">
        <f>10.1+(E318/100)</f>
        <v>10.475</v>
      </c>
      <c r="G318" s="37">
        <f>F318+12.92</f>
        <v>23.395</v>
      </c>
      <c r="H318" s="39">
        <v>0.60555000000000003</v>
      </c>
      <c r="I318" s="12">
        <v>50.050388499999997</v>
      </c>
    </row>
    <row r="319" spans="1:9" x14ac:dyDescent="0.35">
      <c r="A319" s="4" t="s">
        <v>4</v>
      </c>
      <c r="B319" s="4">
        <v>8</v>
      </c>
      <c r="C319" s="4">
        <v>83</v>
      </c>
      <c r="D319" s="4">
        <v>86</v>
      </c>
      <c r="E319" s="18">
        <f t="shared" si="14"/>
        <v>84.5</v>
      </c>
      <c r="F319" s="37">
        <f>10.1+(E319/100)</f>
        <v>10.945</v>
      </c>
      <c r="G319" s="37">
        <f t="shared" ref="G319:G320" si="20">F319+12.92</f>
        <v>23.865000000000002</v>
      </c>
      <c r="H319" s="39">
        <v>0.55828999999999995</v>
      </c>
      <c r="I319" s="12">
        <v>51.903480299999998</v>
      </c>
    </row>
    <row r="320" spans="1:9" x14ac:dyDescent="0.35">
      <c r="A320" s="4" t="s">
        <v>4</v>
      </c>
      <c r="B320" s="4">
        <v>8</v>
      </c>
      <c r="C320" s="4">
        <v>123</v>
      </c>
      <c r="D320" s="4">
        <v>126</v>
      </c>
      <c r="E320" s="18">
        <f t="shared" si="14"/>
        <v>124.5</v>
      </c>
      <c r="F320" s="37">
        <f>10.1+(E320/100)</f>
        <v>11.344999999999999</v>
      </c>
      <c r="G320" s="37">
        <f t="shared" si="20"/>
        <v>24.265000000000001</v>
      </c>
      <c r="H320" s="39">
        <v>0.55762</v>
      </c>
      <c r="I320" s="12">
        <v>47.508322400000004</v>
      </c>
    </row>
    <row r="321" spans="1:9" x14ac:dyDescent="0.35">
      <c r="A321" s="4" t="s">
        <v>4</v>
      </c>
      <c r="B321" s="4">
        <v>9</v>
      </c>
      <c r="C321" s="4">
        <v>33</v>
      </c>
      <c r="D321" s="4">
        <v>36</v>
      </c>
      <c r="E321" s="18">
        <f t="shared" si="14"/>
        <v>34.5</v>
      </c>
      <c r="F321" s="37">
        <f>11.7+(E321/100)</f>
        <v>12.045</v>
      </c>
      <c r="G321" s="37">
        <f>F321+12.99</f>
        <v>25.035</v>
      </c>
      <c r="H321" s="39">
        <v>0.62217999999999996</v>
      </c>
      <c r="I321" s="12">
        <v>45.792675600000003</v>
      </c>
    </row>
    <row r="322" spans="1:9" x14ac:dyDescent="0.35">
      <c r="A322" s="4" t="s">
        <v>4</v>
      </c>
      <c r="B322" s="4">
        <v>9</v>
      </c>
      <c r="C322" s="4">
        <v>83</v>
      </c>
      <c r="D322" s="4">
        <v>86</v>
      </c>
      <c r="E322" s="18">
        <f t="shared" si="14"/>
        <v>84.5</v>
      </c>
      <c r="F322" s="37">
        <f>11.7+(E322/100)</f>
        <v>12.545</v>
      </c>
      <c r="G322" s="37">
        <f t="shared" ref="G322:G323" si="21">F322+12.99</f>
        <v>25.535</v>
      </c>
      <c r="H322" s="39">
        <v>0.47384999999999999</v>
      </c>
      <c r="I322" s="12">
        <v>48.508505500000005</v>
      </c>
    </row>
    <row r="323" spans="1:9" x14ac:dyDescent="0.35">
      <c r="A323" s="4" t="s">
        <v>4</v>
      </c>
      <c r="B323" s="4">
        <v>9</v>
      </c>
      <c r="C323" s="4">
        <v>133</v>
      </c>
      <c r="D323" s="4">
        <v>136</v>
      </c>
      <c r="E323" s="18">
        <f t="shared" si="14"/>
        <v>134.5</v>
      </c>
      <c r="F323" s="37">
        <f>11.7+(E323/100)</f>
        <v>13.045</v>
      </c>
      <c r="G323" s="37">
        <f t="shared" si="21"/>
        <v>26.035</v>
      </c>
      <c r="H323" s="39">
        <v>0.56916999999999995</v>
      </c>
      <c r="I323" s="12">
        <v>47.926904900000004</v>
      </c>
    </row>
    <row r="324" spans="1:9" x14ac:dyDescent="0.35">
      <c r="A324" s="4" t="s">
        <v>4</v>
      </c>
      <c r="B324" s="4">
        <v>10</v>
      </c>
      <c r="C324" s="4">
        <v>23</v>
      </c>
      <c r="D324" s="4">
        <v>26</v>
      </c>
      <c r="E324" s="18">
        <f t="shared" si="14"/>
        <v>24.5</v>
      </c>
      <c r="F324" s="37">
        <f>13.3+(E324/100)</f>
        <v>13.545</v>
      </c>
      <c r="G324" s="37">
        <f>F324+12.89</f>
        <v>26.435000000000002</v>
      </c>
      <c r="H324" s="39">
        <v>0.63549</v>
      </c>
      <c r="I324" s="12">
        <v>51.4953103</v>
      </c>
    </row>
    <row r="325" spans="1:9" x14ac:dyDescent="0.35">
      <c r="A325" s="4" t="s">
        <v>4</v>
      </c>
      <c r="B325" s="4">
        <v>10</v>
      </c>
      <c r="C325" s="4">
        <v>73</v>
      </c>
      <c r="D325" s="4">
        <v>76</v>
      </c>
      <c r="E325" s="18">
        <f t="shared" si="14"/>
        <v>74.5</v>
      </c>
      <c r="F325" s="37">
        <f>13.3+(E325/100)</f>
        <v>14.045</v>
      </c>
      <c r="G325" s="37">
        <f t="shared" ref="G325:G326" si="22">F325+12.89</f>
        <v>26.935000000000002</v>
      </c>
      <c r="H325" s="39">
        <v>0.52664</v>
      </c>
      <c r="I325" s="12">
        <v>48.698512799999996</v>
      </c>
    </row>
    <row r="326" spans="1:9" x14ac:dyDescent="0.35">
      <c r="A326" s="4" t="s">
        <v>4</v>
      </c>
      <c r="B326" s="4">
        <v>10</v>
      </c>
      <c r="C326" s="4">
        <v>133</v>
      </c>
      <c r="D326" s="4">
        <v>136</v>
      </c>
      <c r="E326" s="18">
        <f t="shared" si="14"/>
        <v>134.5</v>
      </c>
      <c r="F326" s="37">
        <f>13.3+(E326/100)</f>
        <v>14.645000000000001</v>
      </c>
      <c r="G326" s="37">
        <f t="shared" si="22"/>
        <v>27.535000000000004</v>
      </c>
      <c r="H326" s="39">
        <v>0.47131000000000001</v>
      </c>
      <c r="I326" s="12">
        <v>55.049554700000002</v>
      </c>
    </row>
    <row r="327" spans="1:9" x14ac:dyDescent="0.35">
      <c r="A327" s="4" t="s">
        <v>4</v>
      </c>
      <c r="B327" s="4">
        <v>11</v>
      </c>
      <c r="C327" s="4">
        <v>28</v>
      </c>
      <c r="D327" s="4">
        <v>31</v>
      </c>
      <c r="E327" s="18">
        <f t="shared" si="14"/>
        <v>29.5</v>
      </c>
      <c r="F327" s="37">
        <f>14.9+(E327/100)</f>
        <v>15.195</v>
      </c>
      <c r="G327" s="37">
        <f>F327+13.29</f>
        <v>28.484999999999999</v>
      </c>
      <c r="H327" s="39">
        <v>0.44261</v>
      </c>
      <c r="I327" s="12">
        <v>55.464388700000001</v>
      </c>
    </row>
    <row r="328" spans="1:9" x14ac:dyDescent="0.35">
      <c r="A328" s="4" t="s">
        <v>4</v>
      </c>
      <c r="B328" s="4">
        <v>11</v>
      </c>
      <c r="C328" s="4">
        <v>79</v>
      </c>
      <c r="D328" s="4">
        <v>82</v>
      </c>
      <c r="E328" s="18">
        <f t="shared" si="14"/>
        <v>80.5</v>
      </c>
      <c r="F328" s="37">
        <f>14.9+(E328/100)</f>
        <v>15.705</v>
      </c>
      <c r="G328" s="37">
        <f t="shared" ref="G328:G329" si="23">F328+13.29</f>
        <v>28.994999999999997</v>
      </c>
      <c r="H328" s="39">
        <v>0.30152000000000001</v>
      </c>
      <c r="I328" s="12">
        <v>66.4890604</v>
      </c>
    </row>
    <row r="329" spans="1:9" x14ac:dyDescent="0.35">
      <c r="A329" s="4" t="s">
        <v>4</v>
      </c>
      <c r="B329" s="4">
        <v>11</v>
      </c>
      <c r="C329" s="4">
        <v>123</v>
      </c>
      <c r="D329" s="4">
        <v>126</v>
      </c>
      <c r="E329" s="18">
        <f t="shared" si="14"/>
        <v>124.5</v>
      </c>
      <c r="F329" s="37">
        <f>14.9+(E329/100)</f>
        <v>16.145</v>
      </c>
      <c r="G329" s="37">
        <f t="shared" si="23"/>
        <v>29.434999999999999</v>
      </c>
      <c r="H329" s="39">
        <v>0.27649000000000001</v>
      </c>
      <c r="I329" s="12">
        <v>65.687964300000004</v>
      </c>
    </row>
    <row r="330" spans="1:9" x14ac:dyDescent="0.35">
      <c r="A330" s="4" t="s">
        <v>4</v>
      </c>
      <c r="B330" s="4">
        <v>12</v>
      </c>
      <c r="C330" s="4">
        <v>23</v>
      </c>
      <c r="D330" s="4">
        <v>26</v>
      </c>
      <c r="E330" s="18">
        <f t="shared" si="14"/>
        <v>24.5</v>
      </c>
      <c r="F330" s="37">
        <f>16.5+(E330/100)</f>
        <v>16.745000000000001</v>
      </c>
      <c r="G330" s="37">
        <f>F330+13.14</f>
        <v>29.885000000000002</v>
      </c>
      <c r="H330" s="39">
        <v>0.31849</v>
      </c>
      <c r="I330" s="12">
        <v>56.6615763</v>
      </c>
    </row>
    <row r="331" spans="1:9" x14ac:dyDescent="0.35">
      <c r="A331" s="4" t="s">
        <v>4</v>
      </c>
      <c r="B331" s="4">
        <v>12</v>
      </c>
      <c r="C331" s="4">
        <v>73</v>
      </c>
      <c r="D331" s="4">
        <v>76</v>
      </c>
      <c r="E331" s="18">
        <f t="shared" si="14"/>
        <v>74.5</v>
      </c>
      <c r="F331" s="37">
        <f>16.5+(E331/100)</f>
        <v>17.245000000000001</v>
      </c>
      <c r="G331" s="37">
        <f t="shared" ref="G331:G332" si="24">F331+13.14</f>
        <v>30.385000000000002</v>
      </c>
      <c r="H331" s="39">
        <v>0.44564999999999999</v>
      </c>
      <c r="I331" s="12">
        <v>57.641517500000006</v>
      </c>
    </row>
    <row r="332" spans="1:9" x14ac:dyDescent="0.35">
      <c r="A332" s="4" t="s">
        <v>4</v>
      </c>
      <c r="B332" s="4">
        <v>12</v>
      </c>
      <c r="C332" s="4">
        <v>115</v>
      </c>
      <c r="D332" s="4">
        <v>118</v>
      </c>
      <c r="E332" s="18">
        <f t="shared" si="14"/>
        <v>116.5</v>
      </c>
      <c r="F332" s="37">
        <f>16.5+(E332/100)</f>
        <v>17.664999999999999</v>
      </c>
      <c r="G332" s="37">
        <f t="shared" si="24"/>
        <v>30.805</v>
      </c>
      <c r="H332" s="39">
        <v>0.49473</v>
      </c>
      <c r="I332" s="12">
        <v>59.029462100000003</v>
      </c>
    </row>
    <row r="333" spans="1:9" x14ac:dyDescent="0.35">
      <c r="A333" s="4" t="s">
        <v>4</v>
      </c>
      <c r="B333" s="4">
        <v>13</v>
      </c>
      <c r="C333" s="4">
        <v>23</v>
      </c>
      <c r="D333" s="4">
        <v>25</v>
      </c>
      <c r="E333" s="18">
        <f t="shared" si="14"/>
        <v>24</v>
      </c>
      <c r="F333" s="37">
        <f>18.1+(E333/100)</f>
        <v>18.34</v>
      </c>
      <c r="G333" s="37">
        <f>F333+13.45</f>
        <v>31.79</v>
      </c>
      <c r="H333" s="39">
        <v>0.45207000000000003</v>
      </c>
      <c r="I333" s="12">
        <v>58.131987899999999</v>
      </c>
    </row>
    <row r="334" spans="1:9" x14ac:dyDescent="0.35">
      <c r="A334" s="4" t="s">
        <v>4</v>
      </c>
      <c r="B334" s="4">
        <v>13</v>
      </c>
      <c r="C334" s="4">
        <v>78</v>
      </c>
      <c r="D334" s="4">
        <v>80</v>
      </c>
      <c r="E334" s="18">
        <f t="shared" si="14"/>
        <v>79</v>
      </c>
      <c r="F334" s="37">
        <f>18.1+(E334/100)</f>
        <v>18.89</v>
      </c>
      <c r="G334" s="37">
        <f t="shared" ref="G334:G335" si="25">F334+13.45</f>
        <v>32.340000000000003</v>
      </c>
      <c r="H334" s="39">
        <v>0.46181</v>
      </c>
      <c r="I334" s="12">
        <v>50.729616700000001</v>
      </c>
    </row>
    <row r="335" spans="1:9" x14ac:dyDescent="0.35">
      <c r="A335" s="4" t="s">
        <v>4</v>
      </c>
      <c r="B335" s="4">
        <v>13</v>
      </c>
      <c r="C335" s="4">
        <v>138</v>
      </c>
      <c r="D335" s="4">
        <v>141</v>
      </c>
      <c r="E335" s="18">
        <f t="shared" ref="E335:E365" si="26">((D335-C335)/2)+C335</f>
        <v>139.5</v>
      </c>
      <c r="F335" s="37">
        <f>18.1+(E335/100)</f>
        <v>19.495000000000001</v>
      </c>
      <c r="G335" s="37">
        <f t="shared" si="25"/>
        <v>32.945</v>
      </c>
      <c r="H335" s="39">
        <v>0.37017</v>
      </c>
      <c r="I335" s="12">
        <v>66.187097899999998</v>
      </c>
    </row>
    <row r="336" spans="1:9" x14ac:dyDescent="0.35">
      <c r="A336" s="4" t="s">
        <v>4</v>
      </c>
      <c r="B336" s="4">
        <v>14</v>
      </c>
      <c r="C336" s="4">
        <v>22</v>
      </c>
      <c r="D336" s="4">
        <v>25</v>
      </c>
      <c r="E336" s="18">
        <f t="shared" si="26"/>
        <v>23.5</v>
      </c>
      <c r="F336" s="37">
        <f>19.7+(E336/100)</f>
        <v>19.934999999999999</v>
      </c>
      <c r="G336" s="37">
        <f>F336+13.34</f>
        <v>33.274999999999999</v>
      </c>
      <c r="H336" s="39">
        <v>0.32695999999999997</v>
      </c>
      <c r="I336" s="12">
        <v>54.123675200000001</v>
      </c>
    </row>
    <row r="337" spans="1:9" x14ac:dyDescent="0.35">
      <c r="A337" s="4" t="s">
        <v>4</v>
      </c>
      <c r="B337" s="4">
        <v>14</v>
      </c>
      <c r="C337" s="4">
        <v>73</v>
      </c>
      <c r="D337" s="4">
        <v>76</v>
      </c>
      <c r="E337" s="18">
        <f t="shared" si="26"/>
        <v>74.5</v>
      </c>
      <c r="F337" s="37">
        <f>19.7+(E337/100)</f>
        <v>20.445</v>
      </c>
      <c r="G337" s="37">
        <f t="shared" ref="G337:G338" si="27">F337+13.34</f>
        <v>33.784999999999997</v>
      </c>
      <c r="H337" s="39">
        <v>0.37541999999999998</v>
      </c>
      <c r="I337" s="12">
        <v>65.438647399999994</v>
      </c>
    </row>
    <row r="338" spans="1:9" x14ac:dyDescent="0.35">
      <c r="A338" s="4" t="s">
        <v>4</v>
      </c>
      <c r="B338" s="4">
        <v>14</v>
      </c>
      <c r="C338" s="4">
        <v>123</v>
      </c>
      <c r="D338" s="4">
        <v>126</v>
      </c>
      <c r="E338" s="18">
        <f t="shared" si="26"/>
        <v>124.5</v>
      </c>
      <c r="F338" s="37">
        <f>19.7+(E338/100)</f>
        <v>20.945</v>
      </c>
      <c r="G338" s="37">
        <f t="shared" si="27"/>
        <v>34.284999999999997</v>
      </c>
      <c r="H338" s="39">
        <v>0.36387000000000003</v>
      </c>
      <c r="I338" s="12">
        <v>67.660674899999989</v>
      </c>
    </row>
    <row r="339" spans="1:9" x14ac:dyDescent="0.35">
      <c r="A339" s="4" t="s">
        <v>4</v>
      </c>
      <c r="B339" s="4">
        <v>15</v>
      </c>
      <c r="C339" s="4">
        <v>22</v>
      </c>
      <c r="D339" s="4">
        <v>25</v>
      </c>
      <c r="E339" s="18">
        <f t="shared" si="26"/>
        <v>23.5</v>
      </c>
      <c r="F339" s="37">
        <f>21.3+(E339/100)</f>
        <v>21.535</v>
      </c>
      <c r="G339" s="37">
        <f>F339+13.33</f>
        <v>34.865000000000002</v>
      </c>
      <c r="H339" s="39">
        <v>0.29888999999999999</v>
      </c>
      <c r="I339" s="12">
        <v>70.258635299999995</v>
      </c>
    </row>
    <row r="340" spans="1:9" x14ac:dyDescent="0.35">
      <c r="A340" s="4" t="s">
        <v>4</v>
      </c>
      <c r="B340" s="4">
        <v>15</v>
      </c>
      <c r="C340" s="4">
        <v>70</v>
      </c>
      <c r="D340" s="4">
        <v>73</v>
      </c>
      <c r="E340" s="18">
        <f t="shared" si="26"/>
        <v>71.5</v>
      </c>
      <c r="F340" s="37">
        <f>21.3+(E340/100)</f>
        <v>22.015000000000001</v>
      </c>
      <c r="G340" s="37">
        <f t="shared" ref="G340:G341" si="28">F340+13.33</f>
        <v>35.344999999999999</v>
      </c>
      <c r="H340" s="39">
        <v>0.48619000000000001</v>
      </c>
      <c r="I340" s="12">
        <v>56.014335300000006</v>
      </c>
    </row>
    <row r="341" spans="1:9" x14ac:dyDescent="0.35">
      <c r="A341" s="4" t="s">
        <v>4</v>
      </c>
      <c r="B341" s="4">
        <v>15</v>
      </c>
      <c r="C341" s="4">
        <v>126</v>
      </c>
      <c r="D341" s="4">
        <v>129</v>
      </c>
      <c r="E341" s="18">
        <f t="shared" si="26"/>
        <v>127.5</v>
      </c>
      <c r="F341" s="37">
        <f>21.3+(E341/100)</f>
        <v>22.574999999999999</v>
      </c>
      <c r="G341" s="37">
        <f t="shared" si="28"/>
        <v>35.905000000000001</v>
      </c>
      <c r="H341" s="39">
        <v>0.48203000000000001</v>
      </c>
      <c r="I341" s="12">
        <v>56.707891099999998</v>
      </c>
    </row>
    <row r="342" spans="1:9" x14ac:dyDescent="0.35">
      <c r="A342" s="4" t="s">
        <v>4</v>
      </c>
      <c r="B342" s="4">
        <v>16</v>
      </c>
      <c r="C342" s="4">
        <v>20</v>
      </c>
      <c r="D342" s="4">
        <v>23</v>
      </c>
      <c r="E342" s="18">
        <f t="shared" si="26"/>
        <v>21.5</v>
      </c>
      <c r="F342" s="37">
        <f>22.9+(E342/100)</f>
        <v>23.114999999999998</v>
      </c>
      <c r="G342" s="37">
        <f>F342+13.37</f>
        <v>36.484999999999999</v>
      </c>
      <c r="H342" s="39">
        <v>0.44653999999999999</v>
      </c>
      <c r="I342" s="12">
        <v>60.862811800000003</v>
      </c>
    </row>
    <row r="343" spans="1:9" x14ac:dyDescent="0.35">
      <c r="A343" s="4" t="s">
        <v>4</v>
      </c>
      <c r="B343" s="4">
        <v>16</v>
      </c>
      <c r="C343" s="4">
        <v>81</v>
      </c>
      <c r="D343" s="4">
        <v>83</v>
      </c>
      <c r="E343" s="18">
        <f t="shared" si="26"/>
        <v>82</v>
      </c>
      <c r="F343" s="37">
        <f>22.9+(E343/100)</f>
        <v>23.72</v>
      </c>
      <c r="G343" s="37">
        <f t="shared" ref="G343:G344" si="29">F343+13.37</f>
        <v>37.089999999999996</v>
      </c>
      <c r="H343" s="39">
        <v>0.31395000000000001</v>
      </c>
      <c r="I343" s="12">
        <v>52.408611499999999</v>
      </c>
    </row>
    <row r="344" spans="1:9" x14ac:dyDescent="0.35">
      <c r="A344" s="4" t="s">
        <v>4</v>
      </c>
      <c r="B344" s="4">
        <v>16</v>
      </c>
      <c r="C344" s="4">
        <v>133</v>
      </c>
      <c r="D344" s="4">
        <v>136</v>
      </c>
      <c r="E344" s="18">
        <f t="shared" si="26"/>
        <v>134.5</v>
      </c>
      <c r="F344" s="37">
        <f>22.9+(E344/100)</f>
        <v>24.244999999999997</v>
      </c>
      <c r="G344" s="37">
        <f t="shared" si="29"/>
        <v>37.614999999999995</v>
      </c>
      <c r="H344" s="39">
        <v>0.41826999999999998</v>
      </c>
      <c r="I344" s="12">
        <v>49.572912899999999</v>
      </c>
    </row>
    <row r="345" spans="1:9" x14ac:dyDescent="0.35">
      <c r="A345" s="4" t="s">
        <v>4</v>
      </c>
      <c r="B345" s="4">
        <v>17</v>
      </c>
      <c r="C345" s="4">
        <v>23</v>
      </c>
      <c r="D345" s="4">
        <v>26</v>
      </c>
      <c r="E345" s="18">
        <f t="shared" si="26"/>
        <v>24.5</v>
      </c>
      <c r="F345" s="37">
        <f>24.4+(E345/100)</f>
        <v>24.645</v>
      </c>
      <c r="G345" s="37">
        <f>F345+13.42</f>
        <v>38.064999999999998</v>
      </c>
      <c r="H345" s="39">
        <v>0.40103</v>
      </c>
      <c r="I345" s="12">
        <v>53.662443099999997</v>
      </c>
    </row>
    <row r="346" spans="1:9" x14ac:dyDescent="0.35">
      <c r="A346" s="4" t="s">
        <v>4</v>
      </c>
      <c r="B346" s="4">
        <v>17</v>
      </c>
      <c r="C346" s="4">
        <v>74</v>
      </c>
      <c r="D346" s="4">
        <v>77</v>
      </c>
      <c r="E346" s="18">
        <f t="shared" si="26"/>
        <v>75.5</v>
      </c>
      <c r="F346" s="37">
        <f>24.4+(E346/100)</f>
        <v>25.154999999999998</v>
      </c>
      <c r="G346" s="37">
        <f t="shared" ref="G346:G347" si="30">F346+13.42</f>
        <v>38.574999999999996</v>
      </c>
      <c r="H346" s="39">
        <v>0.57982999999999996</v>
      </c>
      <c r="I346" s="12">
        <v>56.490478099999997</v>
      </c>
    </row>
    <row r="347" spans="1:9" x14ac:dyDescent="0.35">
      <c r="A347" s="4" t="s">
        <v>4</v>
      </c>
      <c r="B347" s="4">
        <v>17</v>
      </c>
      <c r="C347" s="4">
        <v>118</v>
      </c>
      <c r="D347" s="4">
        <v>121</v>
      </c>
      <c r="E347" s="18">
        <f t="shared" si="26"/>
        <v>119.5</v>
      </c>
      <c r="F347" s="37">
        <f>24.4+(E347/100)</f>
        <v>25.594999999999999</v>
      </c>
      <c r="G347" s="37">
        <f t="shared" si="30"/>
        <v>39.015000000000001</v>
      </c>
      <c r="H347" s="39">
        <v>0.53224000000000005</v>
      </c>
      <c r="I347" s="12">
        <v>54.305435799999998</v>
      </c>
    </row>
    <row r="348" spans="1:9" x14ac:dyDescent="0.35">
      <c r="A348" s="4" t="s">
        <v>4</v>
      </c>
      <c r="B348" s="4">
        <v>18</v>
      </c>
      <c r="C348" s="4">
        <v>29</v>
      </c>
      <c r="D348" s="4">
        <v>31</v>
      </c>
      <c r="E348" s="18">
        <f t="shared" si="26"/>
        <v>30</v>
      </c>
      <c r="F348" s="37">
        <f>26+(E348/100)</f>
        <v>26.3</v>
      </c>
      <c r="G348" s="37">
        <f>F348+13.6</f>
        <v>39.9</v>
      </c>
      <c r="H348" s="39">
        <v>0.59936</v>
      </c>
      <c r="I348" s="12">
        <v>37.094656200000003</v>
      </c>
    </row>
    <row r="349" spans="1:9" x14ac:dyDescent="0.35">
      <c r="A349" s="4" t="s">
        <v>4</v>
      </c>
      <c r="B349" s="4">
        <v>18</v>
      </c>
      <c r="C349" s="4">
        <v>89</v>
      </c>
      <c r="D349" s="4">
        <v>91</v>
      </c>
      <c r="E349" s="18">
        <f t="shared" si="26"/>
        <v>90</v>
      </c>
      <c r="F349" s="37">
        <f>26+(E349/100)</f>
        <v>26.9</v>
      </c>
      <c r="G349" s="37">
        <f t="shared" ref="G349:G365" si="31">F349+13.6</f>
        <v>40.5</v>
      </c>
      <c r="H349" s="39">
        <v>0.61841000000000002</v>
      </c>
      <c r="I349" s="12">
        <v>42.968555700000003</v>
      </c>
    </row>
    <row r="350" spans="1:9" x14ac:dyDescent="0.35">
      <c r="A350" s="4" t="s">
        <v>4</v>
      </c>
      <c r="B350" s="4">
        <v>18</v>
      </c>
      <c r="C350" s="4">
        <v>144</v>
      </c>
      <c r="D350" s="4">
        <v>147</v>
      </c>
      <c r="E350" s="18">
        <f t="shared" si="26"/>
        <v>145.5</v>
      </c>
      <c r="F350" s="37">
        <f>26+(E350/100)</f>
        <v>27.454999999999998</v>
      </c>
      <c r="G350" s="37">
        <f t="shared" si="31"/>
        <v>41.055</v>
      </c>
      <c r="H350" s="39">
        <v>0.51607000000000003</v>
      </c>
      <c r="I350" s="12">
        <v>57.638018899999999</v>
      </c>
    </row>
    <row r="351" spans="1:9" x14ac:dyDescent="0.35">
      <c r="A351" s="4" t="s">
        <v>4</v>
      </c>
      <c r="B351" s="4">
        <v>19</v>
      </c>
      <c r="C351" s="4">
        <v>55</v>
      </c>
      <c r="D351" s="4">
        <v>58</v>
      </c>
      <c r="E351" s="18">
        <f t="shared" si="26"/>
        <v>56.5</v>
      </c>
      <c r="F351" s="37">
        <f>27.6+(E351/100)</f>
        <v>28.165000000000003</v>
      </c>
      <c r="G351" s="37">
        <f t="shared" si="31"/>
        <v>41.765000000000001</v>
      </c>
      <c r="H351" s="39">
        <v>0.29958000000000001</v>
      </c>
      <c r="I351" s="12">
        <v>53.668690600000005</v>
      </c>
    </row>
    <row r="352" spans="1:9" x14ac:dyDescent="0.35">
      <c r="A352" s="4" t="s">
        <v>4</v>
      </c>
      <c r="B352" s="4">
        <v>19</v>
      </c>
      <c r="C352" s="4">
        <v>103</v>
      </c>
      <c r="D352" s="4">
        <v>106</v>
      </c>
      <c r="E352" s="18">
        <f t="shared" si="26"/>
        <v>104.5</v>
      </c>
      <c r="F352" s="37">
        <f>27.6+(E352/100)</f>
        <v>28.645000000000003</v>
      </c>
      <c r="G352" s="37">
        <f t="shared" si="31"/>
        <v>42.245000000000005</v>
      </c>
      <c r="H352" s="39">
        <v>0.64124999999999999</v>
      </c>
      <c r="I352" s="12">
        <v>59.035959499999997</v>
      </c>
    </row>
    <row r="353" spans="1:9" x14ac:dyDescent="0.35">
      <c r="A353" s="4" t="s">
        <v>4</v>
      </c>
      <c r="B353" s="4">
        <v>19</v>
      </c>
      <c r="C353" s="4">
        <v>146</v>
      </c>
      <c r="D353" s="4">
        <v>149</v>
      </c>
      <c r="E353" s="18">
        <f t="shared" si="26"/>
        <v>147.5</v>
      </c>
      <c r="F353" s="37">
        <f>27.6+(E353/100)</f>
        <v>29.075000000000003</v>
      </c>
      <c r="G353" s="37">
        <f t="shared" si="31"/>
        <v>42.675000000000004</v>
      </c>
      <c r="H353" s="39">
        <v>0.35071999999999998</v>
      </c>
      <c r="I353" s="12">
        <v>63.342819400000003</v>
      </c>
    </row>
    <row r="354" spans="1:9" x14ac:dyDescent="0.35">
      <c r="A354" s="4" t="s">
        <v>4</v>
      </c>
      <c r="B354" s="4">
        <v>20</v>
      </c>
      <c r="C354" s="4">
        <v>38</v>
      </c>
      <c r="D354" s="4">
        <v>41</v>
      </c>
      <c r="E354" s="18">
        <f t="shared" si="26"/>
        <v>39.5</v>
      </c>
      <c r="F354" s="37">
        <f>29.2+(E354/100)</f>
        <v>29.594999999999999</v>
      </c>
      <c r="G354" s="37">
        <f t="shared" si="31"/>
        <v>43.195</v>
      </c>
      <c r="H354" s="39">
        <v>0.49457000000000001</v>
      </c>
      <c r="I354" s="12">
        <v>54.197728899999994</v>
      </c>
    </row>
    <row r="355" spans="1:9" x14ac:dyDescent="0.35">
      <c r="A355" s="4" t="s">
        <v>4</v>
      </c>
      <c r="B355" s="4">
        <v>20</v>
      </c>
      <c r="C355" s="4">
        <v>93</v>
      </c>
      <c r="D355" s="4">
        <v>96</v>
      </c>
      <c r="E355" s="18">
        <f t="shared" si="26"/>
        <v>94.5</v>
      </c>
      <c r="F355" s="37">
        <f>29.2+(E355/100)</f>
        <v>30.145</v>
      </c>
      <c r="G355" s="37">
        <f t="shared" si="31"/>
        <v>43.744999999999997</v>
      </c>
      <c r="H355" s="39">
        <v>0.39345000000000002</v>
      </c>
      <c r="I355" s="12">
        <v>51.668907500000003</v>
      </c>
    </row>
    <row r="356" spans="1:9" x14ac:dyDescent="0.35">
      <c r="A356" s="4" t="s">
        <v>4</v>
      </c>
      <c r="B356" s="4">
        <v>21</v>
      </c>
      <c r="C356" s="4">
        <v>4</v>
      </c>
      <c r="D356" s="4">
        <v>7</v>
      </c>
      <c r="E356" s="18">
        <f t="shared" si="26"/>
        <v>5.5</v>
      </c>
      <c r="F356" s="37">
        <f>30.8+(E356/100)</f>
        <v>30.855</v>
      </c>
      <c r="G356" s="37">
        <f t="shared" si="31"/>
        <v>44.454999999999998</v>
      </c>
      <c r="H356" s="39">
        <v>0.38096000000000002</v>
      </c>
      <c r="I356" s="12">
        <v>59.798904200000003</v>
      </c>
    </row>
    <row r="357" spans="1:9" x14ac:dyDescent="0.35">
      <c r="A357" s="4" t="s">
        <v>4</v>
      </c>
      <c r="B357" s="4">
        <v>21</v>
      </c>
      <c r="C357" s="4">
        <v>53</v>
      </c>
      <c r="D357" s="4">
        <v>56</v>
      </c>
      <c r="E357" s="18">
        <f t="shared" si="26"/>
        <v>54.5</v>
      </c>
      <c r="F357" s="37">
        <f>30.8+(E357/100)</f>
        <v>31.345000000000002</v>
      </c>
      <c r="G357" s="37">
        <f t="shared" si="31"/>
        <v>44.945</v>
      </c>
      <c r="H357" s="39">
        <v>0.53049999999999997</v>
      </c>
      <c r="I357" s="12">
        <v>46.232332999999997</v>
      </c>
    </row>
    <row r="358" spans="1:9" x14ac:dyDescent="0.35">
      <c r="A358" s="4" t="s">
        <v>4</v>
      </c>
      <c r="B358" s="4">
        <v>21</v>
      </c>
      <c r="C358" s="4">
        <v>102</v>
      </c>
      <c r="D358" s="4">
        <v>105</v>
      </c>
      <c r="E358" s="18">
        <f t="shared" si="26"/>
        <v>103.5</v>
      </c>
      <c r="F358" s="37">
        <f>30.8+(E358/100)</f>
        <v>31.835000000000001</v>
      </c>
      <c r="G358" s="37">
        <f t="shared" si="31"/>
        <v>45.435000000000002</v>
      </c>
      <c r="H358" s="39">
        <v>0.37036999999999998</v>
      </c>
      <c r="I358" s="12">
        <v>36.683070899999997</v>
      </c>
    </row>
    <row r="359" spans="1:9" x14ac:dyDescent="0.35">
      <c r="A359" s="4" t="s">
        <v>4</v>
      </c>
      <c r="B359" s="4">
        <v>21</v>
      </c>
      <c r="C359" s="4">
        <v>141</v>
      </c>
      <c r="D359" s="4">
        <v>144</v>
      </c>
      <c r="E359" s="18">
        <f t="shared" si="26"/>
        <v>142.5</v>
      </c>
      <c r="F359" s="37">
        <f>30.8+(E359/100)</f>
        <v>32.225000000000001</v>
      </c>
      <c r="G359" s="37">
        <f t="shared" si="31"/>
        <v>45.825000000000003</v>
      </c>
      <c r="H359" s="39">
        <v>0.34005999999999997</v>
      </c>
      <c r="I359" s="12">
        <v>39.058037200000001</v>
      </c>
    </row>
    <row r="360" spans="1:9" x14ac:dyDescent="0.35">
      <c r="A360" s="4" t="s">
        <v>4</v>
      </c>
      <c r="B360" s="4">
        <v>22</v>
      </c>
      <c r="C360" s="4">
        <v>53</v>
      </c>
      <c r="D360" s="4">
        <v>56</v>
      </c>
      <c r="E360" s="18">
        <f t="shared" si="26"/>
        <v>54.5</v>
      </c>
      <c r="F360" s="37">
        <f>32.4+(E360/100)</f>
        <v>32.945</v>
      </c>
      <c r="G360" s="37">
        <f t="shared" si="31"/>
        <v>46.545000000000002</v>
      </c>
      <c r="H360" s="39">
        <v>0.46878999999999998</v>
      </c>
      <c r="I360" s="12">
        <v>65.259802300000004</v>
      </c>
    </row>
    <row r="361" spans="1:9" x14ac:dyDescent="0.35">
      <c r="A361" s="4" t="s">
        <v>4</v>
      </c>
      <c r="B361" s="4">
        <v>22</v>
      </c>
      <c r="C361" s="4">
        <v>109</v>
      </c>
      <c r="D361" s="4">
        <v>112</v>
      </c>
      <c r="E361" s="18">
        <f t="shared" si="26"/>
        <v>110.5</v>
      </c>
      <c r="F361" s="37">
        <f>32.4+(E361/100)</f>
        <v>33.504999999999995</v>
      </c>
      <c r="G361" s="37">
        <f t="shared" si="31"/>
        <v>47.104999999999997</v>
      </c>
      <c r="H361" s="39">
        <v>0.26874999999999999</v>
      </c>
      <c r="I361" s="12">
        <v>42.309319500000001</v>
      </c>
    </row>
    <row r="362" spans="1:9" x14ac:dyDescent="0.35">
      <c r="A362" s="4" t="s">
        <v>4</v>
      </c>
      <c r="B362" s="4">
        <v>22</v>
      </c>
      <c r="C362" s="4">
        <v>143</v>
      </c>
      <c r="D362" s="4">
        <v>146</v>
      </c>
      <c r="E362" s="18">
        <f t="shared" si="26"/>
        <v>144.5</v>
      </c>
      <c r="F362" s="37">
        <f>32.4+(E362/100)</f>
        <v>33.844999999999999</v>
      </c>
      <c r="G362" s="37">
        <f t="shared" si="31"/>
        <v>47.445</v>
      </c>
      <c r="H362" s="39">
        <v>0.55828999999999995</v>
      </c>
      <c r="I362" s="12">
        <v>55.222985299999998</v>
      </c>
    </row>
    <row r="363" spans="1:9" x14ac:dyDescent="0.35">
      <c r="A363" s="4" t="s">
        <v>4</v>
      </c>
      <c r="B363" s="4">
        <v>23</v>
      </c>
      <c r="C363" s="4">
        <v>49</v>
      </c>
      <c r="D363" s="4">
        <v>52</v>
      </c>
      <c r="E363" s="18">
        <f t="shared" si="26"/>
        <v>50.5</v>
      </c>
      <c r="F363" s="37">
        <f>34+(E363/100)</f>
        <v>34.505000000000003</v>
      </c>
      <c r="G363" s="37">
        <f t="shared" si="31"/>
        <v>48.105000000000004</v>
      </c>
      <c r="H363" s="39">
        <v>0.28505999999999998</v>
      </c>
      <c r="I363" s="12">
        <v>56.975034200000003</v>
      </c>
    </row>
    <row r="364" spans="1:9" x14ac:dyDescent="0.35">
      <c r="A364" s="4" t="s">
        <v>4</v>
      </c>
      <c r="B364" s="4">
        <v>23</v>
      </c>
      <c r="C364" s="4">
        <v>105</v>
      </c>
      <c r="D364" s="4">
        <v>108</v>
      </c>
      <c r="E364" s="18">
        <f t="shared" si="26"/>
        <v>106.5</v>
      </c>
      <c r="F364" s="37">
        <f>34+(E364/100)</f>
        <v>35.064999999999998</v>
      </c>
      <c r="G364" s="37">
        <f t="shared" si="31"/>
        <v>48.664999999999999</v>
      </c>
      <c r="H364" s="39">
        <v>0.37526999999999999</v>
      </c>
      <c r="I364" s="12">
        <v>68.23377889999999</v>
      </c>
    </row>
    <row r="365" spans="1:9" x14ac:dyDescent="0.35">
      <c r="A365" s="4" t="s">
        <v>4</v>
      </c>
      <c r="B365" s="4">
        <v>23</v>
      </c>
      <c r="C365" s="4">
        <v>149</v>
      </c>
      <c r="D365" s="4">
        <v>150</v>
      </c>
      <c r="E365" s="18">
        <f t="shared" si="26"/>
        <v>149.5</v>
      </c>
      <c r="F365" s="37">
        <f>34+(E365/100)</f>
        <v>35.494999999999997</v>
      </c>
      <c r="G365" s="37">
        <f t="shared" si="31"/>
        <v>49.094999999999999</v>
      </c>
      <c r="H365" s="39">
        <v>0.27800000000000002</v>
      </c>
      <c r="I365" s="12">
        <v>51.873408999999995</v>
      </c>
    </row>
    <row r="366" spans="1:9" x14ac:dyDescent="0.35">
      <c r="F366" s="12"/>
      <c r="G366" s="37"/>
      <c r="H366" s="12"/>
      <c r="I366" s="12"/>
    </row>
    <row r="367" spans="1:9" x14ac:dyDescent="0.35">
      <c r="A367" s="4" t="s">
        <v>6</v>
      </c>
      <c r="B367" s="4">
        <v>5</v>
      </c>
      <c r="C367" s="4">
        <v>10</v>
      </c>
      <c r="D367" s="4">
        <v>12</v>
      </c>
      <c r="E367" s="4">
        <v>11</v>
      </c>
      <c r="F367" s="12">
        <v>9.9799999999999986</v>
      </c>
      <c r="G367" s="37">
        <f>F367+42.18</f>
        <v>52.16</v>
      </c>
      <c r="H367" s="12">
        <v>0.40527999999999997</v>
      </c>
      <c r="I367" s="12">
        <v>64.461871600000009</v>
      </c>
    </row>
    <row r="368" spans="1:9" x14ac:dyDescent="0.35">
      <c r="A368" s="4" t="s">
        <v>6</v>
      </c>
      <c r="B368" s="4">
        <v>5</v>
      </c>
      <c r="C368" s="4">
        <v>30</v>
      </c>
      <c r="D368" s="4">
        <v>31</v>
      </c>
      <c r="E368" s="4">
        <v>30.5</v>
      </c>
      <c r="F368" s="12">
        <v>10.174999999999999</v>
      </c>
      <c r="G368" s="37">
        <f t="shared" ref="G368:G404" si="32">F368+42.18</f>
        <v>52.354999999999997</v>
      </c>
      <c r="H368" s="12">
        <v>0.46261000000000002</v>
      </c>
      <c r="I368" s="12">
        <v>49.236880700000007</v>
      </c>
    </row>
    <row r="369" spans="1:9" x14ac:dyDescent="0.35">
      <c r="A369" s="4" t="s">
        <v>6</v>
      </c>
      <c r="B369" s="4">
        <v>5</v>
      </c>
      <c r="C369" s="4">
        <v>50</v>
      </c>
      <c r="D369" s="4">
        <v>51</v>
      </c>
      <c r="E369" s="4">
        <v>50.5</v>
      </c>
      <c r="F369" s="12">
        <v>10.375</v>
      </c>
      <c r="G369" s="37">
        <f t="shared" si="32"/>
        <v>52.555</v>
      </c>
      <c r="H369" s="12">
        <v>0.83125000000000004</v>
      </c>
      <c r="I369" s="12">
        <v>18.614634500000001</v>
      </c>
    </row>
    <row r="370" spans="1:9" x14ac:dyDescent="0.35">
      <c r="A370" s="4" t="s">
        <v>6</v>
      </c>
      <c r="B370" s="4">
        <v>5</v>
      </c>
      <c r="C370" s="4">
        <v>70</v>
      </c>
      <c r="D370" s="4">
        <v>72</v>
      </c>
      <c r="E370" s="4">
        <v>71</v>
      </c>
      <c r="F370" s="12">
        <v>10.579999999999998</v>
      </c>
      <c r="G370" s="37">
        <f t="shared" si="32"/>
        <v>52.76</v>
      </c>
      <c r="H370" s="12">
        <v>0.8206</v>
      </c>
      <c r="I370" s="12">
        <v>21.433090000000004</v>
      </c>
    </row>
    <row r="371" spans="1:9" x14ac:dyDescent="0.35">
      <c r="A371" s="4" t="s">
        <v>6</v>
      </c>
      <c r="B371" s="4">
        <v>5</v>
      </c>
      <c r="C371" s="4">
        <v>90</v>
      </c>
      <c r="D371" s="4">
        <v>91.5</v>
      </c>
      <c r="E371" s="4">
        <v>90.75</v>
      </c>
      <c r="F371" s="12">
        <v>10.7775</v>
      </c>
      <c r="G371" s="37">
        <f t="shared" si="32"/>
        <v>52.957499999999996</v>
      </c>
      <c r="H371" s="12">
        <v>0.75888999999999995</v>
      </c>
      <c r="I371" s="12">
        <v>24.632726300000002</v>
      </c>
    </row>
    <row r="372" spans="1:9" x14ac:dyDescent="0.35">
      <c r="A372" s="4" t="s">
        <v>6</v>
      </c>
      <c r="B372" s="4">
        <v>5</v>
      </c>
      <c r="C372" s="4">
        <v>110</v>
      </c>
      <c r="D372" s="4">
        <v>111.5</v>
      </c>
      <c r="E372" s="4">
        <v>110.75</v>
      </c>
      <c r="F372" s="12">
        <v>10.977499999999999</v>
      </c>
      <c r="G372" s="37">
        <f t="shared" si="32"/>
        <v>53.157499999999999</v>
      </c>
      <c r="H372" s="12">
        <v>0.74363000000000001</v>
      </c>
      <c r="I372" s="12">
        <v>29.6395561</v>
      </c>
    </row>
    <row r="373" spans="1:9" x14ac:dyDescent="0.35">
      <c r="A373" s="4" t="s">
        <v>6</v>
      </c>
      <c r="B373" s="4">
        <v>5</v>
      </c>
      <c r="C373" s="4">
        <v>130</v>
      </c>
      <c r="D373" s="4">
        <v>131.5</v>
      </c>
      <c r="E373" s="4">
        <v>130.75</v>
      </c>
      <c r="F373" s="12">
        <v>11.177499999999998</v>
      </c>
      <c r="G373" s="37">
        <f t="shared" si="32"/>
        <v>53.357500000000002</v>
      </c>
      <c r="H373" s="12">
        <v>0.7298</v>
      </c>
      <c r="I373" s="12">
        <v>31.200015</v>
      </c>
    </row>
    <row r="374" spans="1:9" x14ac:dyDescent="0.35">
      <c r="A374" s="4" t="s">
        <v>6</v>
      </c>
      <c r="B374" s="4">
        <v>5</v>
      </c>
      <c r="C374" s="4">
        <v>148.5</v>
      </c>
      <c r="D374" s="4">
        <v>150</v>
      </c>
      <c r="E374" s="4">
        <v>149.25</v>
      </c>
      <c r="F374" s="12">
        <v>11.362499999999999</v>
      </c>
      <c r="G374" s="37">
        <f t="shared" si="32"/>
        <v>53.542499999999997</v>
      </c>
      <c r="H374" s="12">
        <v>0.73553999999999997</v>
      </c>
      <c r="I374" s="12">
        <v>36.438418799999994</v>
      </c>
    </row>
    <row r="375" spans="1:9" x14ac:dyDescent="0.35">
      <c r="A375" s="4" t="s">
        <v>6</v>
      </c>
      <c r="B375" s="4">
        <v>6</v>
      </c>
      <c r="C375" s="4">
        <v>2</v>
      </c>
      <c r="D375" s="4">
        <v>4</v>
      </c>
      <c r="E375" s="4">
        <v>3</v>
      </c>
      <c r="F375" s="12">
        <v>11.5</v>
      </c>
      <c r="G375" s="37">
        <f t="shared" si="32"/>
        <v>53.68</v>
      </c>
      <c r="H375" s="12">
        <v>0.69471000000000005</v>
      </c>
      <c r="I375" s="12">
        <v>40.264637700000009</v>
      </c>
    </row>
    <row r="376" spans="1:9" x14ac:dyDescent="0.35">
      <c r="A376" s="4" t="s">
        <v>6</v>
      </c>
      <c r="B376" s="4">
        <v>6</v>
      </c>
      <c r="C376" s="4">
        <v>20</v>
      </c>
      <c r="D376" s="4">
        <v>22</v>
      </c>
      <c r="E376" s="4">
        <v>21</v>
      </c>
      <c r="F376" s="12">
        <v>11.680000000000001</v>
      </c>
      <c r="G376" s="37">
        <f t="shared" si="32"/>
        <v>53.86</v>
      </c>
      <c r="H376" s="12">
        <v>0.70184000000000002</v>
      </c>
      <c r="I376" s="12">
        <v>38.9732378</v>
      </c>
    </row>
    <row r="377" spans="1:9" x14ac:dyDescent="0.35">
      <c r="A377" s="4" t="s">
        <v>6</v>
      </c>
      <c r="B377" s="4">
        <v>6</v>
      </c>
      <c r="C377" s="4">
        <v>40</v>
      </c>
      <c r="D377" s="4">
        <v>42</v>
      </c>
      <c r="E377" s="4">
        <v>41</v>
      </c>
      <c r="F377" s="12">
        <v>11.88</v>
      </c>
      <c r="G377" s="37">
        <f t="shared" si="32"/>
        <v>54.06</v>
      </c>
      <c r="H377" s="12">
        <v>0.68035999999999996</v>
      </c>
      <c r="I377" s="12">
        <v>41.813601200000001</v>
      </c>
    </row>
    <row r="378" spans="1:9" x14ac:dyDescent="0.35">
      <c r="A378" s="4" t="s">
        <v>6</v>
      </c>
      <c r="B378" s="4">
        <v>6</v>
      </c>
      <c r="C378" s="4">
        <v>60</v>
      </c>
      <c r="D378" s="4">
        <v>62</v>
      </c>
      <c r="E378" s="4">
        <v>61</v>
      </c>
      <c r="F378" s="12">
        <v>12.08</v>
      </c>
      <c r="G378" s="37">
        <f t="shared" si="32"/>
        <v>54.26</v>
      </c>
      <c r="H378" s="12">
        <v>0.79786999999999997</v>
      </c>
      <c r="I378" s="12">
        <v>42.783962900000006</v>
      </c>
    </row>
    <row r="379" spans="1:9" x14ac:dyDescent="0.35">
      <c r="A379" s="4" t="s">
        <v>6</v>
      </c>
      <c r="B379" s="4">
        <v>6</v>
      </c>
      <c r="C379" s="4">
        <v>100</v>
      </c>
      <c r="D379" s="4">
        <v>102</v>
      </c>
      <c r="E379" s="4">
        <v>101</v>
      </c>
      <c r="F379" s="12">
        <v>12.48</v>
      </c>
      <c r="G379" s="37">
        <f t="shared" si="32"/>
        <v>54.66</v>
      </c>
      <c r="H379" s="12">
        <v>0.95337000000000005</v>
      </c>
      <c r="I379" s="12">
        <v>42.181703899999995</v>
      </c>
    </row>
    <row r="380" spans="1:9" x14ac:dyDescent="0.35">
      <c r="A380" s="4" t="s">
        <v>6</v>
      </c>
      <c r="B380" s="4">
        <v>6</v>
      </c>
      <c r="C380" s="4">
        <v>120</v>
      </c>
      <c r="D380" s="4">
        <v>122</v>
      </c>
      <c r="E380" s="4">
        <v>121</v>
      </c>
      <c r="F380" s="12">
        <v>12.68</v>
      </c>
      <c r="G380" s="37">
        <f t="shared" si="32"/>
        <v>54.86</v>
      </c>
      <c r="H380" s="12">
        <v>1.1034999999999999</v>
      </c>
      <c r="I380" s="12">
        <v>41.784945999999998</v>
      </c>
    </row>
    <row r="381" spans="1:9" x14ac:dyDescent="0.35">
      <c r="A381" s="4" t="s">
        <v>6</v>
      </c>
      <c r="B381" s="4">
        <v>6</v>
      </c>
      <c r="C381" s="4">
        <v>140</v>
      </c>
      <c r="D381" s="4">
        <v>142</v>
      </c>
      <c r="E381" s="4">
        <v>141</v>
      </c>
      <c r="F381" s="12">
        <v>12.88</v>
      </c>
      <c r="G381" s="37">
        <f t="shared" si="32"/>
        <v>55.06</v>
      </c>
      <c r="H381" s="12">
        <v>1.2403999999999999</v>
      </c>
      <c r="I381" s="12">
        <v>44.813733999999997</v>
      </c>
    </row>
    <row r="382" spans="1:9" x14ac:dyDescent="0.35">
      <c r="A382" s="4" t="s">
        <v>6</v>
      </c>
      <c r="B382" s="4">
        <v>7</v>
      </c>
      <c r="C382" s="4">
        <v>5</v>
      </c>
      <c r="D382" s="4">
        <v>7</v>
      </c>
      <c r="E382" s="4">
        <v>6</v>
      </c>
      <c r="F382" s="12">
        <v>13.17</v>
      </c>
      <c r="G382" s="37">
        <f t="shared" si="32"/>
        <v>55.35</v>
      </c>
      <c r="H382" s="12">
        <v>1.4815</v>
      </c>
      <c r="I382" s="12">
        <v>46.840422999999994</v>
      </c>
    </row>
    <row r="383" spans="1:9" x14ac:dyDescent="0.35">
      <c r="A383" s="4" t="s">
        <v>6</v>
      </c>
      <c r="B383" s="4">
        <v>7</v>
      </c>
      <c r="C383" s="4">
        <v>25</v>
      </c>
      <c r="D383" s="4">
        <v>27</v>
      </c>
      <c r="E383" s="4">
        <v>26</v>
      </c>
      <c r="F383" s="12">
        <v>13.37</v>
      </c>
      <c r="G383" s="37">
        <f t="shared" si="32"/>
        <v>55.55</v>
      </c>
      <c r="H383" s="12">
        <v>1.6848000000000001</v>
      </c>
      <c r="I383" s="12">
        <v>50.342354999999998</v>
      </c>
    </row>
    <row r="384" spans="1:9" x14ac:dyDescent="0.35">
      <c r="A384" s="4" t="s">
        <v>6</v>
      </c>
      <c r="B384" s="4">
        <v>7</v>
      </c>
      <c r="C384" s="4">
        <v>45</v>
      </c>
      <c r="D384" s="4">
        <v>47</v>
      </c>
      <c r="E384" s="4">
        <v>46</v>
      </c>
      <c r="F384" s="12">
        <v>13.57</v>
      </c>
      <c r="G384" s="37">
        <f t="shared" si="32"/>
        <v>55.75</v>
      </c>
      <c r="H384" s="12">
        <v>1.5588</v>
      </c>
      <c r="I384" s="12">
        <v>47.799205999999998</v>
      </c>
    </row>
    <row r="385" spans="1:9" x14ac:dyDescent="0.35">
      <c r="A385" s="4" t="s">
        <v>6</v>
      </c>
      <c r="B385" s="4">
        <v>7</v>
      </c>
      <c r="C385" s="4">
        <v>65</v>
      </c>
      <c r="D385" s="4">
        <v>67</v>
      </c>
      <c r="E385" s="4">
        <v>66</v>
      </c>
      <c r="F385" s="12">
        <v>13.77</v>
      </c>
      <c r="G385" s="37">
        <f t="shared" si="32"/>
        <v>55.95</v>
      </c>
      <c r="H385" s="12">
        <v>0.93806999999999996</v>
      </c>
      <c r="I385" s="12">
        <v>47.698662900000002</v>
      </c>
    </row>
    <row r="386" spans="1:9" x14ac:dyDescent="0.35">
      <c r="A386" s="4" t="s">
        <v>6</v>
      </c>
      <c r="B386" s="4">
        <v>7</v>
      </c>
      <c r="C386" s="4">
        <v>85</v>
      </c>
      <c r="D386" s="4">
        <v>87</v>
      </c>
      <c r="E386" s="4">
        <v>86</v>
      </c>
      <c r="F386" s="12">
        <v>13.969999999999999</v>
      </c>
      <c r="G386" s="37">
        <f t="shared" si="32"/>
        <v>56.15</v>
      </c>
      <c r="H386" s="12">
        <v>0.92974999999999997</v>
      </c>
      <c r="I386" s="12">
        <v>42.071914499999998</v>
      </c>
    </row>
    <row r="387" spans="1:9" x14ac:dyDescent="0.35">
      <c r="A387" s="4" t="s">
        <v>6</v>
      </c>
      <c r="B387" s="4">
        <v>7</v>
      </c>
      <c r="C387" s="4">
        <v>105</v>
      </c>
      <c r="D387" s="4">
        <v>107</v>
      </c>
      <c r="E387" s="4">
        <v>106</v>
      </c>
      <c r="F387" s="12">
        <v>14.17</v>
      </c>
      <c r="G387" s="37">
        <f t="shared" si="32"/>
        <v>56.35</v>
      </c>
      <c r="H387" s="12">
        <v>0.91683999999999999</v>
      </c>
      <c r="I387" s="12">
        <v>43.4347858</v>
      </c>
    </row>
    <row r="388" spans="1:9" x14ac:dyDescent="0.35">
      <c r="A388" s="4" t="s">
        <v>6</v>
      </c>
      <c r="B388" s="4">
        <v>7</v>
      </c>
      <c r="C388" s="4">
        <v>125</v>
      </c>
      <c r="D388" s="4">
        <v>127</v>
      </c>
      <c r="E388" s="4">
        <v>126</v>
      </c>
      <c r="F388" s="12">
        <v>14.37</v>
      </c>
      <c r="G388" s="37">
        <f t="shared" si="32"/>
        <v>56.55</v>
      </c>
      <c r="H388" s="12">
        <v>0.87297999999999998</v>
      </c>
      <c r="I388" s="12">
        <v>46.347453599999994</v>
      </c>
    </row>
    <row r="389" spans="1:9" x14ac:dyDescent="0.35">
      <c r="A389" s="4" t="s">
        <v>6</v>
      </c>
      <c r="B389" s="4">
        <v>7</v>
      </c>
      <c r="C389" s="4">
        <v>146</v>
      </c>
      <c r="D389" s="4">
        <v>148</v>
      </c>
      <c r="E389" s="4">
        <v>147</v>
      </c>
      <c r="F389" s="12">
        <v>14.58</v>
      </c>
      <c r="G389" s="37">
        <f t="shared" si="32"/>
        <v>56.76</v>
      </c>
      <c r="H389" s="12">
        <v>0.78327999999999998</v>
      </c>
      <c r="I389" s="12">
        <v>47.636104599999996</v>
      </c>
    </row>
    <row r="390" spans="1:9" x14ac:dyDescent="0.35">
      <c r="A390" s="4" t="s">
        <v>6</v>
      </c>
      <c r="B390" s="4">
        <v>8</v>
      </c>
      <c r="C390" s="4">
        <v>1</v>
      </c>
      <c r="D390" s="4">
        <v>2.5</v>
      </c>
      <c r="E390" s="4">
        <v>1.75</v>
      </c>
      <c r="F390" s="12">
        <v>14.7575</v>
      </c>
      <c r="G390" s="37">
        <f t="shared" si="32"/>
        <v>56.9375</v>
      </c>
      <c r="H390" s="12">
        <v>0.80715999999999999</v>
      </c>
      <c r="I390" s="12">
        <v>46.313467200000005</v>
      </c>
    </row>
    <row r="391" spans="1:9" x14ac:dyDescent="0.35">
      <c r="A391" s="4" t="s">
        <v>6</v>
      </c>
      <c r="B391" s="4">
        <v>8</v>
      </c>
      <c r="C391" s="4">
        <v>10</v>
      </c>
      <c r="D391" s="4">
        <v>11.5</v>
      </c>
      <c r="E391" s="4">
        <v>10.75</v>
      </c>
      <c r="F391" s="12">
        <v>14.8475</v>
      </c>
      <c r="G391" s="37">
        <f t="shared" si="32"/>
        <v>57.027500000000003</v>
      </c>
      <c r="H391" s="12">
        <v>0.95604999999999996</v>
      </c>
      <c r="I391" s="12">
        <v>43.842039499999998</v>
      </c>
    </row>
    <row r="392" spans="1:9" x14ac:dyDescent="0.35">
      <c r="A392" s="4" t="s">
        <v>6</v>
      </c>
      <c r="B392" s="4">
        <v>8</v>
      </c>
      <c r="C392" s="4">
        <v>20</v>
      </c>
      <c r="D392" s="4">
        <v>21.5</v>
      </c>
      <c r="E392" s="4">
        <v>20.75</v>
      </c>
      <c r="F392" s="12">
        <v>14.9475</v>
      </c>
      <c r="G392" s="37">
        <f t="shared" si="32"/>
        <v>57.127499999999998</v>
      </c>
      <c r="H392" s="12">
        <v>1.1862999999999999</v>
      </c>
      <c r="I392" s="12">
        <v>41.252659000000001</v>
      </c>
    </row>
    <row r="393" spans="1:9" x14ac:dyDescent="0.35">
      <c r="A393" s="4" t="s">
        <v>6</v>
      </c>
      <c r="B393" s="4">
        <v>8</v>
      </c>
      <c r="C393" s="4">
        <v>30</v>
      </c>
      <c r="D393" s="4">
        <v>31.5</v>
      </c>
      <c r="E393" s="4">
        <v>30.75</v>
      </c>
      <c r="F393" s="12">
        <v>15.047499999999999</v>
      </c>
      <c r="G393" s="37">
        <f t="shared" si="32"/>
        <v>57.227499999999999</v>
      </c>
      <c r="H393" s="12">
        <v>1.0491999999999999</v>
      </c>
      <c r="I393" s="12">
        <v>40.819499</v>
      </c>
    </row>
    <row r="394" spans="1:9" x14ac:dyDescent="0.35">
      <c r="A394" s="4" t="s">
        <v>6</v>
      </c>
      <c r="B394" s="4">
        <v>8</v>
      </c>
      <c r="C394" s="4">
        <v>40</v>
      </c>
      <c r="D394" s="4">
        <v>41.5</v>
      </c>
      <c r="E394" s="4">
        <v>40.75</v>
      </c>
      <c r="F394" s="12">
        <v>15.147500000000001</v>
      </c>
      <c r="G394" s="37">
        <f t="shared" si="32"/>
        <v>57.327500000000001</v>
      </c>
      <c r="H394" s="12">
        <v>0.94094</v>
      </c>
      <c r="I394" s="12">
        <v>45.212407799999994</v>
      </c>
    </row>
    <row r="395" spans="1:9" x14ac:dyDescent="0.35">
      <c r="A395" s="4" t="s">
        <v>6</v>
      </c>
      <c r="B395" s="4">
        <v>8</v>
      </c>
      <c r="C395" s="4">
        <v>50</v>
      </c>
      <c r="D395" s="4">
        <v>51.5</v>
      </c>
      <c r="E395" s="4">
        <v>50.75</v>
      </c>
      <c r="F395" s="12">
        <v>15.2475</v>
      </c>
      <c r="G395" s="37">
        <f t="shared" si="32"/>
        <v>57.427500000000002</v>
      </c>
      <c r="H395" s="12">
        <v>0.97153</v>
      </c>
      <c r="I395" s="12">
        <v>41.892153100000009</v>
      </c>
    </row>
    <row r="396" spans="1:9" x14ac:dyDescent="0.35">
      <c r="A396" s="4" t="s">
        <v>6</v>
      </c>
      <c r="B396" s="4">
        <v>8</v>
      </c>
      <c r="C396" s="4">
        <v>60</v>
      </c>
      <c r="D396" s="4">
        <v>61.5</v>
      </c>
      <c r="E396" s="4">
        <v>60.75</v>
      </c>
      <c r="F396" s="12">
        <v>15.3475</v>
      </c>
      <c r="G396" s="37">
        <f t="shared" si="32"/>
        <v>57.527500000000003</v>
      </c>
      <c r="H396" s="12">
        <v>1.0249999999999999</v>
      </c>
      <c r="I396" s="12">
        <v>40.886972</v>
      </c>
    </row>
    <row r="397" spans="1:9" x14ac:dyDescent="0.35">
      <c r="A397" s="4" t="s">
        <v>6</v>
      </c>
      <c r="B397" s="4">
        <v>8</v>
      </c>
      <c r="C397" s="4">
        <v>70</v>
      </c>
      <c r="D397" s="4">
        <v>71.5</v>
      </c>
      <c r="E397" s="4">
        <v>70.75</v>
      </c>
      <c r="F397" s="12">
        <v>15.4475</v>
      </c>
      <c r="G397" s="37">
        <f t="shared" si="32"/>
        <v>57.627499999999998</v>
      </c>
      <c r="H397" s="12">
        <v>1.0370999999999999</v>
      </c>
      <c r="I397" s="12">
        <v>44.029048000000003</v>
      </c>
    </row>
    <row r="398" spans="1:9" x14ac:dyDescent="0.35">
      <c r="A398" s="4" t="s">
        <v>6</v>
      </c>
      <c r="B398" s="4">
        <v>8</v>
      </c>
      <c r="C398" s="4">
        <v>81</v>
      </c>
      <c r="D398" s="4">
        <v>82.5</v>
      </c>
      <c r="E398" s="4">
        <v>81.75</v>
      </c>
      <c r="F398" s="12">
        <v>15.557500000000001</v>
      </c>
      <c r="G398" s="37">
        <f t="shared" si="32"/>
        <v>57.737499999999997</v>
      </c>
      <c r="H398" s="12">
        <v>1.0955999999999999</v>
      </c>
      <c r="I398" s="12">
        <v>41.502558999999998</v>
      </c>
    </row>
    <row r="399" spans="1:9" x14ac:dyDescent="0.35">
      <c r="A399" s="4" t="s">
        <v>6</v>
      </c>
      <c r="B399" s="4">
        <v>8</v>
      </c>
      <c r="C399" s="4">
        <v>90</v>
      </c>
      <c r="D399" s="4">
        <v>91.5</v>
      </c>
      <c r="E399" s="4">
        <v>90.75</v>
      </c>
      <c r="F399" s="12">
        <v>15.647500000000001</v>
      </c>
      <c r="G399" s="37">
        <f t="shared" si="32"/>
        <v>57.827500000000001</v>
      </c>
      <c r="H399" s="12">
        <v>1.1599999999999999</v>
      </c>
      <c r="I399" s="12">
        <v>39.420892000000002</v>
      </c>
    </row>
    <row r="400" spans="1:9" x14ac:dyDescent="0.35">
      <c r="A400" s="4" t="s">
        <v>6</v>
      </c>
      <c r="B400" s="4">
        <v>8</v>
      </c>
      <c r="C400" s="4">
        <v>100</v>
      </c>
      <c r="D400" s="4">
        <v>101.5</v>
      </c>
      <c r="E400" s="4">
        <v>100.75</v>
      </c>
      <c r="F400" s="12">
        <v>15.7475</v>
      </c>
      <c r="G400" s="37">
        <f t="shared" si="32"/>
        <v>57.927500000000002</v>
      </c>
      <c r="H400" s="12">
        <v>0.75744</v>
      </c>
      <c r="I400" s="12">
        <v>47.583125799999998</v>
      </c>
    </row>
    <row r="401" spans="1:9" x14ac:dyDescent="0.35">
      <c r="A401" s="4" t="s">
        <v>6</v>
      </c>
      <c r="B401" s="4">
        <v>8</v>
      </c>
      <c r="C401" s="4">
        <v>109</v>
      </c>
      <c r="D401" s="4">
        <v>110.5</v>
      </c>
      <c r="E401" s="4">
        <v>109.75</v>
      </c>
      <c r="F401" s="12">
        <v>15.8375</v>
      </c>
      <c r="G401" s="37">
        <f t="shared" si="32"/>
        <v>58.017499999999998</v>
      </c>
      <c r="H401" s="12">
        <v>1.0456000000000001</v>
      </c>
      <c r="I401" s="12">
        <v>42.657929999999993</v>
      </c>
    </row>
    <row r="402" spans="1:9" x14ac:dyDescent="0.35">
      <c r="A402" s="4" t="s">
        <v>6</v>
      </c>
      <c r="B402" s="4">
        <v>8</v>
      </c>
      <c r="C402" s="4">
        <v>120</v>
      </c>
      <c r="D402" s="4">
        <v>121.5</v>
      </c>
      <c r="E402" s="4">
        <v>120.75</v>
      </c>
      <c r="F402" s="12">
        <v>15.9475</v>
      </c>
      <c r="G402" s="37">
        <f t="shared" si="32"/>
        <v>58.127499999999998</v>
      </c>
      <c r="H402" s="12">
        <v>1.1084000000000001</v>
      </c>
      <c r="I402" s="12">
        <v>41.423423999999997</v>
      </c>
    </row>
    <row r="403" spans="1:9" x14ac:dyDescent="0.35">
      <c r="A403" s="4" t="s">
        <v>6</v>
      </c>
      <c r="B403" s="4">
        <v>8</v>
      </c>
      <c r="C403" s="4">
        <v>130</v>
      </c>
      <c r="D403" s="4">
        <v>131.5</v>
      </c>
      <c r="E403" s="4">
        <v>130.75</v>
      </c>
      <c r="F403" s="12">
        <v>16.047499999999999</v>
      </c>
      <c r="G403" s="37">
        <f t="shared" si="32"/>
        <v>58.227499999999999</v>
      </c>
      <c r="H403" s="12">
        <v>0.99409000000000003</v>
      </c>
      <c r="I403" s="12">
        <v>42.308153300000001</v>
      </c>
    </row>
    <row r="404" spans="1:9" x14ac:dyDescent="0.35">
      <c r="A404" s="4" t="s">
        <v>6</v>
      </c>
      <c r="B404" s="4">
        <v>8</v>
      </c>
      <c r="C404" s="4">
        <v>140</v>
      </c>
      <c r="D404" s="4">
        <v>141.5</v>
      </c>
      <c r="E404" s="4">
        <v>140.75</v>
      </c>
      <c r="F404" s="12">
        <v>16.147500000000001</v>
      </c>
      <c r="G404" s="37">
        <f t="shared" si="32"/>
        <v>58.327500000000001</v>
      </c>
      <c r="H404" s="12">
        <v>1.0243</v>
      </c>
      <c r="I404" s="12">
        <v>9.5645059999999997</v>
      </c>
    </row>
    <row r="405" spans="1:9" x14ac:dyDescent="0.35">
      <c r="A405" s="4" t="s">
        <v>6</v>
      </c>
      <c r="B405" s="4">
        <v>9</v>
      </c>
      <c r="C405" s="4">
        <v>2</v>
      </c>
      <c r="D405" s="4">
        <v>3.5</v>
      </c>
      <c r="E405" s="4">
        <v>2.75</v>
      </c>
      <c r="F405" s="12">
        <v>16.3675</v>
      </c>
      <c r="G405" s="37">
        <f>F405+42.33</f>
        <v>58.697499999999998</v>
      </c>
      <c r="H405" s="12">
        <v>1.0038</v>
      </c>
      <c r="I405" s="12">
        <v>11.286316999999999</v>
      </c>
    </row>
    <row r="406" spans="1:9" x14ac:dyDescent="0.35">
      <c r="A406" s="4" t="s">
        <v>6</v>
      </c>
      <c r="B406" s="4">
        <v>9</v>
      </c>
      <c r="C406" s="4">
        <v>10</v>
      </c>
      <c r="D406" s="4">
        <v>11.5</v>
      </c>
      <c r="E406" s="4">
        <v>10.75</v>
      </c>
      <c r="F406" s="12">
        <v>16.447500000000002</v>
      </c>
      <c r="G406" s="37">
        <f t="shared" ref="G406:G419" si="33">F406+42.33</f>
        <v>58.777500000000003</v>
      </c>
      <c r="H406" s="12">
        <v>0.98058999999999996</v>
      </c>
      <c r="I406" s="12">
        <v>16.9016533</v>
      </c>
    </row>
    <row r="407" spans="1:9" x14ac:dyDescent="0.35">
      <c r="A407" s="4" t="s">
        <v>6</v>
      </c>
      <c r="B407" s="4">
        <v>9</v>
      </c>
      <c r="C407" s="4">
        <v>20</v>
      </c>
      <c r="D407" s="4">
        <v>21.5</v>
      </c>
      <c r="E407" s="4">
        <v>20.75</v>
      </c>
      <c r="F407" s="12">
        <v>16.547499999999999</v>
      </c>
      <c r="G407" s="37">
        <f t="shared" si="33"/>
        <v>58.877499999999998</v>
      </c>
      <c r="H407" s="12">
        <v>0.96928999999999998</v>
      </c>
      <c r="I407" s="12">
        <v>18.3185863</v>
      </c>
    </row>
    <row r="408" spans="1:9" x14ac:dyDescent="0.35">
      <c r="A408" s="4" t="s">
        <v>6</v>
      </c>
      <c r="B408" s="4">
        <v>9</v>
      </c>
      <c r="C408" s="4">
        <v>30</v>
      </c>
      <c r="D408" s="4">
        <v>31.5</v>
      </c>
      <c r="E408" s="4">
        <v>30.75</v>
      </c>
      <c r="F408" s="12">
        <v>16.647500000000001</v>
      </c>
      <c r="G408" s="37">
        <f t="shared" si="33"/>
        <v>58.977499999999999</v>
      </c>
      <c r="H408" s="12">
        <v>1.0704</v>
      </c>
      <c r="I408" s="12">
        <v>20.005328000000002</v>
      </c>
    </row>
    <row r="409" spans="1:9" x14ac:dyDescent="0.35">
      <c r="A409" s="4" t="s">
        <v>6</v>
      </c>
      <c r="B409" s="4">
        <v>9</v>
      </c>
      <c r="C409" s="4">
        <v>40</v>
      </c>
      <c r="D409" s="4">
        <v>41.5</v>
      </c>
      <c r="E409" s="4">
        <v>40.75</v>
      </c>
      <c r="F409" s="12">
        <v>16.747499999999999</v>
      </c>
      <c r="G409" s="37">
        <f t="shared" si="33"/>
        <v>59.077500000000001</v>
      </c>
      <c r="H409" s="12">
        <v>1.0366</v>
      </c>
      <c r="I409" s="12">
        <v>20.790013999999999</v>
      </c>
    </row>
    <row r="410" spans="1:9" x14ac:dyDescent="0.35">
      <c r="A410" s="4" t="s">
        <v>6</v>
      </c>
      <c r="B410" s="4">
        <v>9</v>
      </c>
      <c r="C410" s="4">
        <v>50</v>
      </c>
      <c r="D410" s="4">
        <v>51.5</v>
      </c>
      <c r="E410" s="4">
        <v>50.75</v>
      </c>
      <c r="F410" s="12">
        <v>16.8475</v>
      </c>
      <c r="G410" s="37">
        <f t="shared" si="33"/>
        <v>59.177499999999995</v>
      </c>
      <c r="H410" s="12">
        <v>1.0998000000000001</v>
      </c>
      <c r="I410" s="12">
        <v>24.220307999999996</v>
      </c>
    </row>
    <row r="411" spans="1:9" x14ac:dyDescent="0.35">
      <c r="A411" s="4" t="s">
        <v>6</v>
      </c>
      <c r="B411" s="4">
        <v>9</v>
      </c>
      <c r="C411" s="4">
        <v>60</v>
      </c>
      <c r="D411" s="4">
        <v>61.5</v>
      </c>
      <c r="E411" s="4">
        <v>60.75</v>
      </c>
      <c r="F411" s="12">
        <v>16.947500000000002</v>
      </c>
      <c r="G411" s="37">
        <f t="shared" si="33"/>
        <v>59.277500000000003</v>
      </c>
      <c r="H411" s="12">
        <v>1.139</v>
      </c>
      <c r="I411" s="12">
        <v>23.013290999999999</v>
      </c>
    </row>
    <row r="412" spans="1:9" x14ac:dyDescent="0.35">
      <c r="A412" s="4" t="s">
        <v>6</v>
      </c>
      <c r="B412" s="4">
        <v>9</v>
      </c>
      <c r="C412" s="4">
        <v>70</v>
      </c>
      <c r="D412" s="4">
        <v>72.5</v>
      </c>
      <c r="E412" s="4">
        <v>71.25</v>
      </c>
      <c r="F412" s="12">
        <v>17.052499999999998</v>
      </c>
      <c r="G412" s="37">
        <f t="shared" si="33"/>
        <v>59.382499999999993</v>
      </c>
      <c r="H412" s="12">
        <v>1.2956000000000001</v>
      </c>
      <c r="I412" s="12">
        <v>35.589091999999994</v>
      </c>
    </row>
    <row r="413" spans="1:9" x14ac:dyDescent="0.35">
      <c r="A413" s="4" t="s">
        <v>6</v>
      </c>
      <c r="B413" s="4">
        <v>9</v>
      </c>
      <c r="C413" s="4">
        <v>80</v>
      </c>
      <c r="D413" s="4">
        <v>81.5</v>
      </c>
      <c r="E413" s="4">
        <v>80.75</v>
      </c>
      <c r="F413" s="12">
        <v>17.147500000000001</v>
      </c>
      <c r="G413" s="37">
        <f t="shared" si="33"/>
        <v>59.477499999999999</v>
      </c>
      <c r="H413" s="12">
        <v>1.0793999999999999</v>
      </c>
      <c r="I413" s="12">
        <v>27.248263000000005</v>
      </c>
    </row>
    <row r="414" spans="1:9" x14ac:dyDescent="0.35">
      <c r="A414" s="4" t="s">
        <v>6</v>
      </c>
      <c r="B414" s="4">
        <v>9</v>
      </c>
      <c r="C414" s="4">
        <v>90</v>
      </c>
      <c r="D414" s="4">
        <v>91.5</v>
      </c>
      <c r="E414" s="4">
        <v>90.75</v>
      </c>
      <c r="F414" s="12">
        <v>17.247499999999999</v>
      </c>
      <c r="G414" s="37">
        <f t="shared" si="33"/>
        <v>59.577500000000001</v>
      </c>
      <c r="H414" s="12">
        <v>0.93313000000000001</v>
      </c>
      <c r="I414" s="12">
        <v>33.030699099999993</v>
      </c>
    </row>
    <row r="415" spans="1:9" x14ac:dyDescent="0.35">
      <c r="A415" s="4" t="s">
        <v>6</v>
      </c>
      <c r="B415" s="4">
        <v>9</v>
      </c>
      <c r="C415" s="4">
        <v>100</v>
      </c>
      <c r="D415" s="4">
        <v>101.5</v>
      </c>
      <c r="E415" s="4">
        <v>100.75</v>
      </c>
      <c r="F415" s="12">
        <v>17.3475</v>
      </c>
      <c r="G415" s="37">
        <f t="shared" si="33"/>
        <v>59.677499999999995</v>
      </c>
      <c r="H415" s="12">
        <v>1.0405</v>
      </c>
      <c r="I415" s="12">
        <v>30.628577</v>
      </c>
    </row>
    <row r="416" spans="1:9" x14ac:dyDescent="0.35">
      <c r="A416" s="4" t="s">
        <v>6</v>
      </c>
      <c r="B416" s="4">
        <v>9</v>
      </c>
      <c r="C416" s="4">
        <v>110</v>
      </c>
      <c r="D416" s="4">
        <v>111.5</v>
      </c>
      <c r="E416" s="4">
        <v>110.75</v>
      </c>
      <c r="F416" s="12">
        <v>17.447499999999998</v>
      </c>
      <c r="G416" s="37">
        <f t="shared" si="33"/>
        <v>59.777499999999996</v>
      </c>
      <c r="H416" s="12">
        <v>1.0347</v>
      </c>
      <c r="I416" s="12">
        <v>33.655699000000006</v>
      </c>
    </row>
    <row r="417" spans="1:9" x14ac:dyDescent="0.35">
      <c r="A417" s="4" t="s">
        <v>6</v>
      </c>
      <c r="B417" s="4">
        <v>9</v>
      </c>
      <c r="C417" s="4">
        <v>120</v>
      </c>
      <c r="D417" s="4">
        <v>121.5</v>
      </c>
      <c r="E417" s="4">
        <v>120.75</v>
      </c>
      <c r="F417" s="12">
        <v>17.547499999999999</v>
      </c>
      <c r="G417" s="37">
        <f t="shared" si="33"/>
        <v>59.877499999999998</v>
      </c>
      <c r="H417" s="12">
        <v>0.96597999999999995</v>
      </c>
      <c r="I417" s="12">
        <v>39.952512599999999</v>
      </c>
    </row>
    <row r="418" spans="1:9" x14ac:dyDescent="0.35">
      <c r="A418" s="4" t="s">
        <v>6</v>
      </c>
      <c r="B418" s="4">
        <v>9</v>
      </c>
      <c r="C418" s="4">
        <v>130</v>
      </c>
      <c r="D418" s="4">
        <v>132</v>
      </c>
      <c r="E418" s="4">
        <v>131</v>
      </c>
      <c r="F418" s="12">
        <v>17.649999999999999</v>
      </c>
      <c r="G418" s="37">
        <f t="shared" si="33"/>
        <v>59.98</v>
      </c>
      <c r="H418" s="12">
        <v>1.0519000000000001</v>
      </c>
      <c r="I418" s="12">
        <v>33.828963000000009</v>
      </c>
    </row>
    <row r="419" spans="1:9" x14ac:dyDescent="0.35">
      <c r="A419" s="4" t="s">
        <v>6</v>
      </c>
      <c r="B419" s="4">
        <v>9</v>
      </c>
      <c r="C419" s="4">
        <v>138</v>
      </c>
      <c r="D419" s="4">
        <v>140</v>
      </c>
      <c r="E419" s="4">
        <v>139</v>
      </c>
      <c r="F419" s="12">
        <v>17.73</v>
      </c>
      <c r="G419" s="37">
        <f t="shared" si="33"/>
        <v>60.06</v>
      </c>
      <c r="H419" s="12">
        <v>0.97331000000000001</v>
      </c>
      <c r="I419" s="12">
        <v>40.864397699999998</v>
      </c>
    </row>
    <row r="420" spans="1:9" x14ac:dyDescent="0.35">
      <c r="A420" s="4" t="s">
        <v>6</v>
      </c>
      <c r="B420" s="4">
        <v>10</v>
      </c>
      <c r="C420" s="4">
        <v>4</v>
      </c>
      <c r="D420" s="4">
        <v>5</v>
      </c>
      <c r="E420" s="4">
        <v>4.5</v>
      </c>
      <c r="F420" s="12">
        <v>17.985000000000003</v>
      </c>
      <c r="G420" s="37">
        <f>F420+42.34</f>
        <v>60.325000000000003</v>
      </c>
      <c r="H420" s="12">
        <v>0.80769999999999997</v>
      </c>
      <c r="I420" s="12">
        <v>11.771955999999998</v>
      </c>
    </row>
    <row r="421" spans="1:9" x14ac:dyDescent="0.35">
      <c r="A421" s="4" t="s">
        <v>6</v>
      </c>
      <c r="B421" s="4">
        <v>10</v>
      </c>
      <c r="C421" s="4">
        <v>6.5</v>
      </c>
      <c r="D421" s="4">
        <v>8</v>
      </c>
      <c r="E421" s="4">
        <v>7.25</v>
      </c>
      <c r="F421" s="12">
        <v>18.012500000000003</v>
      </c>
      <c r="G421" s="37">
        <f t="shared" ref="G421:G484" si="34">F421+42.34</f>
        <v>60.352500000000006</v>
      </c>
      <c r="H421" s="12">
        <v>0.79085000000000005</v>
      </c>
      <c r="I421" s="12">
        <v>12.092244500000001</v>
      </c>
    </row>
    <row r="422" spans="1:9" x14ac:dyDescent="0.35">
      <c r="A422" s="4" t="s">
        <v>6</v>
      </c>
      <c r="B422" s="4">
        <v>10</v>
      </c>
      <c r="C422" s="4">
        <v>10</v>
      </c>
      <c r="D422" s="4">
        <v>12</v>
      </c>
      <c r="E422" s="4">
        <v>11</v>
      </c>
      <c r="F422" s="12">
        <v>18.05</v>
      </c>
      <c r="G422" s="37">
        <f t="shared" si="34"/>
        <v>60.39</v>
      </c>
      <c r="H422" s="12">
        <v>0.78710999999999998</v>
      </c>
      <c r="I422" s="12">
        <v>11.257911699999999</v>
      </c>
    </row>
    <row r="423" spans="1:9" x14ac:dyDescent="0.35">
      <c r="A423" s="4" t="s">
        <v>6</v>
      </c>
      <c r="B423" s="4">
        <v>10</v>
      </c>
      <c r="C423" s="4">
        <v>14</v>
      </c>
      <c r="D423" s="4">
        <v>15</v>
      </c>
      <c r="E423" s="4">
        <v>14.5</v>
      </c>
      <c r="F423" s="12">
        <v>18.085000000000001</v>
      </c>
      <c r="G423" s="37">
        <f t="shared" si="34"/>
        <v>60.425000000000004</v>
      </c>
      <c r="H423" s="12">
        <v>0.77273999999999998</v>
      </c>
      <c r="I423" s="12">
        <v>11.4742418</v>
      </c>
    </row>
    <row r="424" spans="1:9" x14ac:dyDescent="0.35">
      <c r="A424" s="4" t="s">
        <v>6</v>
      </c>
      <c r="B424" s="4">
        <v>10</v>
      </c>
      <c r="C424" s="4">
        <v>16.5</v>
      </c>
      <c r="D424" s="4">
        <v>18</v>
      </c>
      <c r="E424" s="4">
        <v>17.25</v>
      </c>
      <c r="F424" s="12">
        <v>18.112500000000001</v>
      </c>
      <c r="G424" s="37">
        <f t="shared" si="34"/>
        <v>60.452500000000001</v>
      </c>
      <c r="H424" s="12">
        <v>0.74478999999999995</v>
      </c>
      <c r="I424" s="12">
        <v>12.7316553</v>
      </c>
    </row>
    <row r="425" spans="1:9" x14ac:dyDescent="0.35">
      <c r="A425" s="4" t="s">
        <v>6</v>
      </c>
      <c r="B425" s="4">
        <v>10</v>
      </c>
      <c r="C425" s="4">
        <v>20</v>
      </c>
      <c r="D425" s="4">
        <v>22</v>
      </c>
      <c r="E425" s="4">
        <v>21</v>
      </c>
      <c r="F425" s="12">
        <v>18.150000000000002</v>
      </c>
      <c r="G425" s="37">
        <f t="shared" si="34"/>
        <v>60.490000000000009</v>
      </c>
      <c r="H425" s="12">
        <v>0.76722999999999997</v>
      </c>
      <c r="I425" s="12">
        <v>13.4968491</v>
      </c>
    </row>
    <row r="426" spans="1:9" x14ac:dyDescent="0.35">
      <c r="A426" s="4" t="s">
        <v>6</v>
      </c>
      <c r="B426" s="4">
        <v>10</v>
      </c>
      <c r="C426" s="4">
        <v>24</v>
      </c>
      <c r="D426" s="4">
        <v>25</v>
      </c>
      <c r="E426" s="4">
        <v>24.5</v>
      </c>
      <c r="F426" s="12">
        <v>18.185000000000002</v>
      </c>
      <c r="G426" s="37">
        <f t="shared" si="34"/>
        <v>60.525000000000006</v>
      </c>
      <c r="H426" s="12">
        <v>0.72370000000000001</v>
      </c>
      <c r="I426" s="12">
        <v>13.901936999999998</v>
      </c>
    </row>
    <row r="427" spans="1:9" x14ac:dyDescent="0.35">
      <c r="A427" s="4" t="s">
        <v>6</v>
      </c>
      <c r="B427" s="4">
        <v>10</v>
      </c>
      <c r="C427" s="4">
        <v>27</v>
      </c>
      <c r="D427" s="4">
        <v>28</v>
      </c>
      <c r="E427" s="4">
        <v>27.5</v>
      </c>
      <c r="F427" s="12">
        <v>18.215</v>
      </c>
      <c r="G427" s="37">
        <f t="shared" si="34"/>
        <v>60.555000000000007</v>
      </c>
      <c r="H427" s="12">
        <v>0.66949000000000003</v>
      </c>
      <c r="I427" s="12">
        <v>15.662982299999998</v>
      </c>
    </row>
    <row r="428" spans="1:9" x14ac:dyDescent="0.35">
      <c r="A428" s="4" t="s">
        <v>6</v>
      </c>
      <c r="B428" s="4">
        <v>10</v>
      </c>
      <c r="C428" s="4">
        <v>30</v>
      </c>
      <c r="D428" s="4">
        <v>32</v>
      </c>
      <c r="E428" s="4">
        <v>31</v>
      </c>
      <c r="F428" s="12">
        <v>18.25</v>
      </c>
      <c r="G428" s="37">
        <f t="shared" si="34"/>
        <v>60.59</v>
      </c>
      <c r="H428" s="12">
        <v>0.6502</v>
      </c>
      <c r="I428" s="12">
        <v>14.794080000000003</v>
      </c>
    </row>
    <row r="429" spans="1:9" x14ac:dyDescent="0.35">
      <c r="A429" s="4" t="s">
        <v>6</v>
      </c>
      <c r="B429" s="4">
        <v>10</v>
      </c>
      <c r="C429" s="4">
        <v>34</v>
      </c>
      <c r="D429" s="4">
        <v>35</v>
      </c>
      <c r="E429" s="4">
        <v>34.5</v>
      </c>
      <c r="F429" s="12">
        <v>18.285</v>
      </c>
      <c r="G429" s="37">
        <f t="shared" si="34"/>
        <v>60.625</v>
      </c>
      <c r="H429" s="12">
        <v>0.67259999999999998</v>
      </c>
      <c r="I429" s="12">
        <v>15.086462999999998</v>
      </c>
    </row>
    <row r="430" spans="1:9" x14ac:dyDescent="0.35">
      <c r="A430" s="4" t="s">
        <v>6</v>
      </c>
      <c r="B430" s="4">
        <v>10</v>
      </c>
      <c r="C430" s="4">
        <v>37</v>
      </c>
      <c r="D430" s="4">
        <v>38</v>
      </c>
      <c r="E430" s="4">
        <v>37.5</v>
      </c>
      <c r="F430" s="12">
        <v>18.315000000000001</v>
      </c>
      <c r="G430" s="37">
        <f t="shared" si="34"/>
        <v>60.655000000000001</v>
      </c>
      <c r="H430" s="12">
        <v>0.70496999999999999</v>
      </c>
      <c r="I430" s="12">
        <v>14.763508900000001</v>
      </c>
    </row>
    <row r="431" spans="1:9" x14ac:dyDescent="0.35">
      <c r="A431" s="4" t="s">
        <v>6</v>
      </c>
      <c r="B431" s="4">
        <v>10</v>
      </c>
      <c r="C431" s="4">
        <v>40</v>
      </c>
      <c r="D431" s="4">
        <v>41</v>
      </c>
      <c r="E431" s="4">
        <v>40.5</v>
      </c>
      <c r="F431" s="12">
        <v>18.345000000000002</v>
      </c>
      <c r="G431" s="37">
        <f t="shared" si="34"/>
        <v>60.685000000000002</v>
      </c>
      <c r="H431" s="12">
        <v>0.64710000000000001</v>
      </c>
      <c r="I431" s="12">
        <v>13.934424</v>
      </c>
    </row>
    <row r="432" spans="1:9" x14ac:dyDescent="0.35">
      <c r="A432" s="4" t="s">
        <v>6</v>
      </c>
      <c r="B432" s="4">
        <v>10</v>
      </c>
      <c r="C432" s="4">
        <v>44</v>
      </c>
      <c r="D432" s="4">
        <v>45</v>
      </c>
      <c r="E432" s="4">
        <v>44.5</v>
      </c>
      <c r="F432" s="12">
        <v>18.385000000000002</v>
      </c>
      <c r="G432" s="37">
        <f t="shared" si="34"/>
        <v>60.725000000000009</v>
      </c>
      <c r="H432" s="12">
        <v>0.73273999999999995</v>
      </c>
      <c r="I432" s="12">
        <v>14.422228800000003</v>
      </c>
    </row>
    <row r="433" spans="1:9" x14ac:dyDescent="0.35">
      <c r="A433" s="4" t="s">
        <v>6</v>
      </c>
      <c r="B433" s="4">
        <v>10</v>
      </c>
      <c r="C433" s="4">
        <v>47</v>
      </c>
      <c r="D433" s="4">
        <v>48</v>
      </c>
      <c r="E433" s="4">
        <v>47.5</v>
      </c>
      <c r="F433" s="12">
        <v>18.415000000000003</v>
      </c>
      <c r="G433" s="37">
        <f t="shared" si="34"/>
        <v>60.75500000000001</v>
      </c>
      <c r="H433" s="12">
        <v>0.61682000000000003</v>
      </c>
      <c r="I433" s="12">
        <v>16.169196400000001</v>
      </c>
    </row>
    <row r="434" spans="1:9" x14ac:dyDescent="0.35">
      <c r="A434" s="4" t="s">
        <v>6</v>
      </c>
      <c r="B434" s="4">
        <v>10</v>
      </c>
      <c r="C434" s="4">
        <v>50</v>
      </c>
      <c r="D434" s="4">
        <v>52</v>
      </c>
      <c r="E434" s="4">
        <v>51</v>
      </c>
      <c r="F434" s="12">
        <v>18.450000000000003</v>
      </c>
      <c r="G434" s="37">
        <f t="shared" si="34"/>
        <v>60.790000000000006</v>
      </c>
      <c r="H434" s="12">
        <v>0.61812</v>
      </c>
      <c r="I434" s="12">
        <v>17.641107399999999</v>
      </c>
    </row>
    <row r="435" spans="1:9" x14ac:dyDescent="0.35">
      <c r="A435" s="4" t="s">
        <v>6</v>
      </c>
      <c r="B435" s="4">
        <v>10</v>
      </c>
      <c r="C435" s="4">
        <v>54</v>
      </c>
      <c r="D435" s="4">
        <v>55</v>
      </c>
      <c r="E435" s="4">
        <v>54.5</v>
      </c>
      <c r="F435" s="12">
        <v>18.485000000000003</v>
      </c>
      <c r="G435" s="37">
        <f t="shared" si="34"/>
        <v>60.825000000000003</v>
      </c>
      <c r="H435" s="12">
        <v>0.63473999999999997</v>
      </c>
      <c r="I435" s="12">
        <v>14.852889800000003</v>
      </c>
    </row>
    <row r="436" spans="1:9" x14ac:dyDescent="0.35">
      <c r="A436" s="4" t="s">
        <v>6</v>
      </c>
      <c r="B436" s="4">
        <v>10</v>
      </c>
      <c r="C436" s="4">
        <v>57</v>
      </c>
      <c r="D436" s="4">
        <v>58</v>
      </c>
      <c r="E436" s="4">
        <v>57.5</v>
      </c>
      <c r="F436" s="12">
        <v>18.515000000000001</v>
      </c>
      <c r="G436" s="37">
        <f t="shared" si="34"/>
        <v>60.855000000000004</v>
      </c>
      <c r="H436" s="12">
        <v>0.62678</v>
      </c>
      <c r="I436" s="12">
        <v>15.991267599999999</v>
      </c>
    </row>
    <row r="437" spans="1:9" x14ac:dyDescent="0.35">
      <c r="A437" s="4" t="s">
        <v>6</v>
      </c>
      <c r="B437" s="4">
        <v>10</v>
      </c>
      <c r="C437" s="4">
        <v>60</v>
      </c>
      <c r="D437" s="4">
        <v>62</v>
      </c>
      <c r="E437" s="4">
        <v>61</v>
      </c>
      <c r="F437" s="12">
        <v>18.55</v>
      </c>
      <c r="G437" s="37">
        <f t="shared" si="34"/>
        <v>60.89</v>
      </c>
      <c r="H437" s="12">
        <v>0.59828999999999999</v>
      </c>
      <c r="I437" s="12">
        <v>21.099973299999998</v>
      </c>
    </row>
    <row r="438" spans="1:9" x14ac:dyDescent="0.35">
      <c r="A438" s="4" t="s">
        <v>6</v>
      </c>
      <c r="B438" s="4">
        <v>10</v>
      </c>
      <c r="C438" s="4">
        <v>64</v>
      </c>
      <c r="D438" s="4">
        <v>65</v>
      </c>
      <c r="E438" s="4">
        <v>64.5</v>
      </c>
      <c r="F438" s="12">
        <v>18.585000000000001</v>
      </c>
      <c r="G438" s="37">
        <f t="shared" si="34"/>
        <v>60.925000000000004</v>
      </c>
      <c r="H438" s="12">
        <v>0.63315999999999995</v>
      </c>
      <c r="I438" s="12">
        <v>17.281751200000006</v>
      </c>
    </row>
    <row r="439" spans="1:9" x14ac:dyDescent="0.35">
      <c r="A439" s="4" t="s">
        <v>6</v>
      </c>
      <c r="B439" s="4">
        <v>10</v>
      </c>
      <c r="C439" s="4">
        <v>67</v>
      </c>
      <c r="D439" s="4">
        <v>68</v>
      </c>
      <c r="E439" s="4">
        <v>67.5</v>
      </c>
      <c r="F439" s="12">
        <v>18.615000000000002</v>
      </c>
      <c r="G439" s="37">
        <f t="shared" si="34"/>
        <v>60.955000000000005</v>
      </c>
      <c r="H439" s="12">
        <v>0.68415000000000004</v>
      </c>
      <c r="I439" s="12">
        <v>15.769106499999999</v>
      </c>
    </row>
    <row r="440" spans="1:9" x14ac:dyDescent="0.35">
      <c r="A440" s="4" t="s">
        <v>6</v>
      </c>
      <c r="B440" s="4">
        <v>10</v>
      </c>
      <c r="C440" s="4">
        <v>70</v>
      </c>
      <c r="D440" s="4">
        <v>72</v>
      </c>
      <c r="E440" s="4">
        <v>71</v>
      </c>
      <c r="F440" s="12">
        <v>18.650000000000002</v>
      </c>
      <c r="G440" s="37">
        <f t="shared" si="34"/>
        <v>60.990000000000009</v>
      </c>
      <c r="H440" s="12">
        <v>0.56662000000000001</v>
      </c>
      <c r="I440" s="12">
        <v>17.360386400000003</v>
      </c>
    </row>
    <row r="441" spans="1:9" x14ac:dyDescent="0.35">
      <c r="A441" s="4" t="s">
        <v>6</v>
      </c>
      <c r="B441" s="4">
        <v>10</v>
      </c>
      <c r="C441" s="4">
        <v>72</v>
      </c>
      <c r="D441" s="4">
        <v>73.5</v>
      </c>
      <c r="E441" s="4">
        <v>72.75</v>
      </c>
      <c r="F441" s="12">
        <v>18.6675</v>
      </c>
      <c r="G441" s="37">
        <f t="shared" si="34"/>
        <v>61.007500000000007</v>
      </c>
      <c r="H441" s="12">
        <v>0.52332999999999996</v>
      </c>
      <c r="I441" s="12">
        <v>17.0079441</v>
      </c>
    </row>
    <row r="442" spans="1:9" x14ac:dyDescent="0.35">
      <c r="A442" s="4" t="s">
        <v>6</v>
      </c>
      <c r="B442" s="4">
        <v>10</v>
      </c>
      <c r="C442" s="4">
        <v>75</v>
      </c>
      <c r="D442" s="4">
        <v>77</v>
      </c>
      <c r="E442" s="4">
        <v>76</v>
      </c>
      <c r="F442" s="12">
        <v>18.700000000000003</v>
      </c>
      <c r="G442" s="37">
        <f t="shared" si="34"/>
        <v>61.040000000000006</v>
      </c>
      <c r="H442" s="12">
        <v>0.54857</v>
      </c>
      <c r="I442" s="12">
        <v>19.365833900000002</v>
      </c>
    </row>
    <row r="443" spans="1:9" x14ac:dyDescent="0.35">
      <c r="A443" s="4" t="s">
        <v>6</v>
      </c>
      <c r="B443" s="4">
        <v>10</v>
      </c>
      <c r="C443" s="4">
        <v>78</v>
      </c>
      <c r="D443" s="4">
        <v>79</v>
      </c>
      <c r="E443" s="4">
        <v>78.5</v>
      </c>
      <c r="F443" s="12">
        <v>18.725000000000001</v>
      </c>
      <c r="G443" s="37">
        <f t="shared" si="34"/>
        <v>61.065000000000005</v>
      </c>
      <c r="H443" s="12">
        <v>0.56542000000000003</v>
      </c>
      <c r="I443" s="12">
        <v>17.586129400000001</v>
      </c>
    </row>
    <row r="444" spans="1:9" x14ac:dyDescent="0.35">
      <c r="A444" s="4" t="s">
        <v>6</v>
      </c>
      <c r="B444" s="4">
        <v>10</v>
      </c>
      <c r="C444" s="4">
        <v>80</v>
      </c>
      <c r="D444" s="4">
        <v>82</v>
      </c>
      <c r="E444" s="4">
        <v>81</v>
      </c>
      <c r="F444" s="12">
        <v>18.75</v>
      </c>
      <c r="G444" s="37">
        <f t="shared" si="34"/>
        <v>61.09</v>
      </c>
      <c r="H444" s="12">
        <v>0.86719999999999997</v>
      </c>
      <c r="I444" s="12">
        <v>39.092689999999997</v>
      </c>
    </row>
    <row r="445" spans="1:9" x14ac:dyDescent="0.35">
      <c r="A445" s="4" t="s">
        <v>6</v>
      </c>
      <c r="B445" s="4">
        <v>10</v>
      </c>
      <c r="C445" s="4">
        <v>84</v>
      </c>
      <c r="D445" s="4">
        <v>86</v>
      </c>
      <c r="E445" s="4">
        <v>85</v>
      </c>
      <c r="F445" s="12">
        <v>18.790000000000003</v>
      </c>
      <c r="G445" s="37">
        <f t="shared" si="34"/>
        <v>61.13000000000001</v>
      </c>
      <c r="H445" s="12">
        <v>0.55288999999999999</v>
      </c>
      <c r="I445" s="12">
        <v>16.970792299999999</v>
      </c>
    </row>
    <row r="446" spans="1:9" x14ac:dyDescent="0.35">
      <c r="A446" s="4" t="s">
        <v>6</v>
      </c>
      <c r="B446" s="4">
        <v>10</v>
      </c>
      <c r="C446" s="4">
        <v>87</v>
      </c>
      <c r="D446" s="4">
        <v>89</v>
      </c>
      <c r="E446" s="4">
        <v>88</v>
      </c>
      <c r="F446" s="12">
        <v>18.82</v>
      </c>
      <c r="G446" s="37">
        <f t="shared" si="34"/>
        <v>61.160000000000004</v>
      </c>
      <c r="H446" s="12">
        <v>0.54434000000000005</v>
      </c>
      <c r="I446" s="12">
        <v>14.524687799999999</v>
      </c>
    </row>
    <row r="447" spans="1:9" x14ac:dyDescent="0.35">
      <c r="A447" s="4" t="s">
        <v>6</v>
      </c>
      <c r="B447" s="4">
        <v>10</v>
      </c>
      <c r="C447" s="4">
        <v>90</v>
      </c>
      <c r="D447" s="4">
        <v>92</v>
      </c>
      <c r="E447" s="4">
        <v>91</v>
      </c>
      <c r="F447" s="12">
        <v>18.850000000000001</v>
      </c>
      <c r="G447" s="37">
        <f t="shared" si="34"/>
        <v>61.190000000000005</v>
      </c>
      <c r="H447" s="12">
        <v>0.54325000000000001</v>
      </c>
      <c r="I447" s="12">
        <v>15.955698499999999</v>
      </c>
    </row>
    <row r="448" spans="1:9" x14ac:dyDescent="0.35">
      <c r="A448" s="4" t="s">
        <v>6</v>
      </c>
      <c r="B448" s="4">
        <v>10</v>
      </c>
      <c r="C448" s="4">
        <v>91</v>
      </c>
      <c r="D448" s="4">
        <v>92</v>
      </c>
      <c r="E448" s="4">
        <v>91.5</v>
      </c>
      <c r="F448" s="12">
        <v>18.855</v>
      </c>
      <c r="G448" s="37">
        <f t="shared" si="34"/>
        <v>61.195000000000007</v>
      </c>
      <c r="H448" s="12">
        <v>0.56591000000000002</v>
      </c>
      <c r="I448" s="12">
        <v>14.5057787</v>
      </c>
    </row>
    <row r="449" spans="1:9" x14ac:dyDescent="0.35">
      <c r="A449" s="4" t="s">
        <v>6</v>
      </c>
      <c r="B449" s="4">
        <v>10</v>
      </c>
      <c r="C449" s="4">
        <v>92</v>
      </c>
      <c r="D449" s="4">
        <v>93</v>
      </c>
      <c r="E449" s="4">
        <v>92.5</v>
      </c>
      <c r="F449" s="12">
        <v>18.865000000000002</v>
      </c>
      <c r="G449" s="37">
        <f t="shared" si="34"/>
        <v>61.205000000000005</v>
      </c>
      <c r="H449" s="12">
        <v>0.55642999999999998</v>
      </c>
      <c r="I449" s="12">
        <v>14.083281100000001</v>
      </c>
    </row>
    <row r="450" spans="1:9" x14ac:dyDescent="0.35">
      <c r="A450" s="4" t="s">
        <v>6</v>
      </c>
      <c r="B450" s="4">
        <v>10</v>
      </c>
      <c r="C450" s="4">
        <v>93</v>
      </c>
      <c r="D450" s="4">
        <v>94</v>
      </c>
      <c r="E450" s="4">
        <v>93.5</v>
      </c>
      <c r="F450" s="12">
        <v>18.875</v>
      </c>
      <c r="G450" s="37">
        <f t="shared" si="34"/>
        <v>61.215000000000003</v>
      </c>
      <c r="H450" s="12">
        <v>0.56367999999999996</v>
      </c>
      <c r="I450" s="12">
        <v>13.648038600000001</v>
      </c>
    </row>
    <row r="451" spans="1:9" x14ac:dyDescent="0.35">
      <c r="A451" s="4" t="s">
        <v>6</v>
      </c>
      <c r="B451" s="4">
        <v>10</v>
      </c>
      <c r="C451" s="4">
        <v>94</v>
      </c>
      <c r="D451" s="4">
        <v>95</v>
      </c>
      <c r="E451" s="4">
        <v>94.5</v>
      </c>
      <c r="F451" s="12">
        <v>18.885000000000002</v>
      </c>
      <c r="G451" s="37">
        <f t="shared" si="34"/>
        <v>61.225000000000009</v>
      </c>
      <c r="H451" s="12">
        <v>0.58045000000000002</v>
      </c>
      <c r="I451" s="12">
        <v>11.589945500000001</v>
      </c>
    </row>
    <row r="452" spans="1:9" x14ac:dyDescent="0.35">
      <c r="A452" s="4" t="s">
        <v>6</v>
      </c>
      <c r="B452" s="4">
        <v>10</v>
      </c>
      <c r="C452" s="4">
        <v>95</v>
      </c>
      <c r="D452" s="4">
        <v>96</v>
      </c>
      <c r="E452" s="4">
        <v>95.5</v>
      </c>
      <c r="F452" s="12">
        <v>18.895</v>
      </c>
      <c r="G452" s="37">
        <f t="shared" si="34"/>
        <v>61.234999999999999</v>
      </c>
      <c r="H452" s="12">
        <v>0.58260999999999996</v>
      </c>
      <c r="I452" s="12">
        <v>11.324551700000001</v>
      </c>
    </row>
    <row r="453" spans="1:9" x14ac:dyDescent="0.35">
      <c r="A453" s="4" t="s">
        <v>6</v>
      </c>
      <c r="B453" s="4">
        <v>10</v>
      </c>
      <c r="C453" s="4">
        <v>96</v>
      </c>
      <c r="D453" s="4">
        <v>97</v>
      </c>
      <c r="E453" s="4">
        <v>96.5</v>
      </c>
      <c r="F453" s="12">
        <v>18.905000000000001</v>
      </c>
      <c r="G453" s="37">
        <f t="shared" si="34"/>
        <v>61.245000000000005</v>
      </c>
      <c r="H453" s="12">
        <v>0.60240000000000005</v>
      </c>
      <c r="I453" s="12">
        <v>9.7177779999999991</v>
      </c>
    </row>
    <row r="454" spans="1:9" x14ac:dyDescent="0.35">
      <c r="A454" s="4" t="s">
        <v>6</v>
      </c>
      <c r="B454" s="4">
        <v>10</v>
      </c>
      <c r="C454" s="4">
        <v>97</v>
      </c>
      <c r="D454" s="4">
        <v>98</v>
      </c>
      <c r="E454" s="4">
        <v>97.5</v>
      </c>
      <c r="F454" s="12">
        <v>18.915000000000003</v>
      </c>
      <c r="G454" s="37">
        <f t="shared" si="34"/>
        <v>61.25500000000001</v>
      </c>
      <c r="H454" s="12">
        <v>0.63690999999999998</v>
      </c>
      <c r="I454" s="12">
        <v>9.5902456999999988</v>
      </c>
    </row>
    <row r="455" spans="1:9" x14ac:dyDescent="0.35">
      <c r="A455" s="4" t="s">
        <v>6</v>
      </c>
      <c r="B455" s="4">
        <v>10</v>
      </c>
      <c r="C455" s="4">
        <v>98</v>
      </c>
      <c r="D455" s="4">
        <v>99</v>
      </c>
      <c r="E455" s="4">
        <v>98.5</v>
      </c>
      <c r="F455" s="12">
        <v>18.925000000000001</v>
      </c>
      <c r="G455" s="37">
        <f t="shared" si="34"/>
        <v>61.265000000000001</v>
      </c>
      <c r="H455" s="12">
        <v>0.66778999999999999</v>
      </c>
      <c r="I455" s="12">
        <v>8.2592783000000001</v>
      </c>
    </row>
    <row r="456" spans="1:9" x14ac:dyDescent="0.35">
      <c r="A456" s="4" t="s">
        <v>6</v>
      </c>
      <c r="B456" s="4">
        <v>10</v>
      </c>
      <c r="C456" s="4">
        <v>99</v>
      </c>
      <c r="D456" s="4">
        <v>100</v>
      </c>
      <c r="E456" s="4">
        <v>99.5</v>
      </c>
      <c r="F456" s="12">
        <v>18.935000000000002</v>
      </c>
      <c r="G456" s="37">
        <f t="shared" si="34"/>
        <v>61.275000000000006</v>
      </c>
      <c r="H456" s="12">
        <v>0.65891999999999995</v>
      </c>
      <c r="I456" s="12">
        <v>6.9820394000000015</v>
      </c>
    </row>
    <row r="457" spans="1:9" x14ac:dyDescent="0.35">
      <c r="A457" s="4" t="s">
        <v>6</v>
      </c>
      <c r="B457" s="4">
        <v>10</v>
      </c>
      <c r="C457" s="4">
        <v>100</v>
      </c>
      <c r="D457" s="4">
        <v>101</v>
      </c>
      <c r="E457" s="4">
        <v>100.5</v>
      </c>
      <c r="F457" s="12">
        <v>18.945</v>
      </c>
      <c r="G457" s="37">
        <f t="shared" si="34"/>
        <v>61.285000000000004</v>
      </c>
      <c r="H457" s="12">
        <v>0.66747000000000001</v>
      </c>
      <c r="I457" s="12">
        <v>7.145723900000001</v>
      </c>
    </row>
    <row r="458" spans="1:9" x14ac:dyDescent="0.35">
      <c r="A458" s="4" t="s">
        <v>6</v>
      </c>
      <c r="B458" s="4">
        <v>10</v>
      </c>
      <c r="C458" s="4">
        <v>101</v>
      </c>
      <c r="D458" s="4">
        <v>102</v>
      </c>
      <c r="E458" s="4">
        <v>101.5</v>
      </c>
      <c r="F458" s="12">
        <v>18.955000000000002</v>
      </c>
      <c r="G458" s="37">
        <f t="shared" si="34"/>
        <v>61.295000000000002</v>
      </c>
      <c r="H458" s="12">
        <v>0.65341000000000005</v>
      </c>
      <c r="I458" s="12">
        <v>5.1753456999999994</v>
      </c>
    </row>
    <row r="459" spans="1:9" x14ac:dyDescent="0.35">
      <c r="A459" s="4" t="s">
        <v>6</v>
      </c>
      <c r="B459" s="4">
        <v>10</v>
      </c>
      <c r="C459" s="4">
        <v>102</v>
      </c>
      <c r="D459" s="4">
        <v>103</v>
      </c>
      <c r="E459" s="4">
        <v>102.5</v>
      </c>
      <c r="F459" s="12">
        <v>18.965</v>
      </c>
      <c r="G459" s="37">
        <f t="shared" si="34"/>
        <v>61.305000000000007</v>
      </c>
      <c r="H459" s="12">
        <v>0.65376000000000001</v>
      </c>
      <c r="I459" s="12">
        <v>6.1803601999999991</v>
      </c>
    </row>
    <row r="460" spans="1:9" x14ac:dyDescent="0.35">
      <c r="A460" s="4" t="s">
        <v>6</v>
      </c>
      <c r="B460" s="4">
        <v>10</v>
      </c>
      <c r="C460" s="4">
        <v>103</v>
      </c>
      <c r="D460" s="4">
        <v>104</v>
      </c>
      <c r="E460" s="4">
        <v>103.5</v>
      </c>
      <c r="F460" s="12">
        <v>18.975000000000001</v>
      </c>
      <c r="G460" s="37">
        <f t="shared" si="34"/>
        <v>61.315000000000005</v>
      </c>
      <c r="H460" s="12">
        <v>0.67362</v>
      </c>
      <c r="I460" s="12">
        <v>8.2107144000000005</v>
      </c>
    </row>
    <row r="461" spans="1:9" x14ac:dyDescent="0.35">
      <c r="A461" s="4" t="s">
        <v>6</v>
      </c>
      <c r="B461" s="4">
        <v>10</v>
      </c>
      <c r="C461" s="4">
        <v>104</v>
      </c>
      <c r="D461" s="4">
        <v>105</v>
      </c>
      <c r="E461" s="4">
        <v>104.5</v>
      </c>
      <c r="F461" s="12">
        <v>18.984999999999999</v>
      </c>
      <c r="G461" s="37">
        <f t="shared" si="34"/>
        <v>61.325000000000003</v>
      </c>
      <c r="H461" s="12">
        <v>0.66037999999999997</v>
      </c>
      <c r="I461" s="12">
        <v>8.3851446000000003</v>
      </c>
    </row>
    <row r="462" spans="1:9" x14ac:dyDescent="0.35">
      <c r="A462" s="4" t="s">
        <v>6</v>
      </c>
      <c r="B462" s="4">
        <v>10</v>
      </c>
      <c r="C462" s="4">
        <v>105</v>
      </c>
      <c r="D462" s="4">
        <v>106</v>
      </c>
      <c r="E462" s="4">
        <v>105.5</v>
      </c>
      <c r="F462" s="12">
        <v>18.995000000000001</v>
      </c>
      <c r="G462" s="37">
        <f t="shared" si="34"/>
        <v>61.335000000000008</v>
      </c>
      <c r="H462" s="12">
        <v>0.63275000000000003</v>
      </c>
      <c r="I462" s="12">
        <v>7.0609244999999996</v>
      </c>
    </row>
    <row r="463" spans="1:9" x14ac:dyDescent="0.35">
      <c r="A463" s="4" t="s">
        <v>6</v>
      </c>
      <c r="B463" s="4">
        <v>10</v>
      </c>
      <c r="C463" s="4">
        <v>106</v>
      </c>
      <c r="D463" s="4">
        <v>107</v>
      </c>
      <c r="E463" s="4">
        <v>106.5</v>
      </c>
      <c r="F463" s="12">
        <v>19.005000000000003</v>
      </c>
      <c r="G463" s="37">
        <f t="shared" si="34"/>
        <v>61.345000000000006</v>
      </c>
      <c r="H463" s="12">
        <v>0.63680999999999999</v>
      </c>
      <c r="I463" s="12">
        <v>7.0104446999999999</v>
      </c>
    </row>
    <row r="464" spans="1:9" x14ac:dyDescent="0.35">
      <c r="A464" s="4" t="s">
        <v>6</v>
      </c>
      <c r="B464" s="4">
        <v>10</v>
      </c>
      <c r="C464" s="4">
        <v>107</v>
      </c>
      <c r="D464" s="4">
        <v>108</v>
      </c>
      <c r="E464" s="4">
        <v>107.5</v>
      </c>
      <c r="F464" s="12">
        <v>19.015000000000001</v>
      </c>
      <c r="G464" s="37">
        <f t="shared" si="34"/>
        <v>61.355000000000004</v>
      </c>
      <c r="H464" s="12">
        <v>0.64295000000000002</v>
      </c>
      <c r="I464" s="12">
        <v>6.1962704999999998</v>
      </c>
    </row>
    <row r="465" spans="1:9" x14ac:dyDescent="0.35">
      <c r="A465" s="4" t="s">
        <v>6</v>
      </c>
      <c r="B465" s="4">
        <v>10</v>
      </c>
      <c r="C465" s="4">
        <v>108</v>
      </c>
      <c r="D465" s="4">
        <v>109</v>
      </c>
      <c r="E465" s="4">
        <v>108.5</v>
      </c>
      <c r="F465" s="12">
        <v>19.025000000000002</v>
      </c>
      <c r="G465" s="37">
        <f t="shared" si="34"/>
        <v>61.365000000000009</v>
      </c>
      <c r="H465" s="12">
        <v>0.66757</v>
      </c>
      <c r="I465" s="12">
        <v>6.5417989000000007</v>
      </c>
    </row>
    <row r="466" spans="1:9" x14ac:dyDescent="0.35">
      <c r="A466" s="4" t="s">
        <v>6</v>
      </c>
      <c r="B466" s="4">
        <v>10</v>
      </c>
      <c r="C466" s="4">
        <v>109</v>
      </c>
      <c r="D466" s="4">
        <v>110</v>
      </c>
      <c r="E466" s="4">
        <v>109.5</v>
      </c>
      <c r="F466" s="12">
        <v>19.035</v>
      </c>
      <c r="G466" s="37">
        <f t="shared" si="34"/>
        <v>61.375</v>
      </c>
      <c r="H466" s="12">
        <v>0.65476000000000001</v>
      </c>
      <c r="I466" s="12">
        <v>5.9138001999999998</v>
      </c>
    </row>
    <row r="467" spans="1:9" x14ac:dyDescent="0.35">
      <c r="A467" s="4" t="s">
        <v>6</v>
      </c>
      <c r="B467" s="4">
        <v>10</v>
      </c>
      <c r="C467" s="4">
        <v>110</v>
      </c>
      <c r="D467" s="4">
        <v>111</v>
      </c>
      <c r="E467" s="4">
        <v>110.5</v>
      </c>
      <c r="F467" s="12">
        <v>19.045000000000002</v>
      </c>
      <c r="G467" s="37">
        <f t="shared" si="34"/>
        <v>61.385000000000005</v>
      </c>
      <c r="H467" s="12">
        <v>0.63585000000000003</v>
      </c>
      <c r="I467" s="12">
        <v>5.5456975000000002</v>
      </c>
    </row>
    <row r="468" spans="1:9" x14ac:dyDescent="0.35">
      <c r="A468" s="4" t="s">
        <v>6</v>
      </c>
      <c r="B468" s="4">
        <v>10</v>
      </c>
      <c r="C468" s="4">
        <v>111</v>
      </c>
      <c r="D468" s="4">
        <v>112</v>
      </c>
      <c r="E468" s="4">
        <v>111.5</v>
      </c>
      <c r="F468" s="12">
        <v>19.055</v>
      </c>
      <c r="G468" s="37">
        <f t="shared" si="34"/>
        <v>61.395000000000003</v>
      </c>
      <c r="H468" s="12">
        <v>0.62770999999999999</v>
      </c>
      <c r="I468" s="12">
        <v>5.6751456999999998</v>
      </c>
    </row>
    <row r="469" spans="1:9" x14ac:dyDescent="0.35">
      <c r="A469" s="4" t="s">
        <v>6</v>
      </c>
      <c r="B469" s="4">
        <v>10</v>
      </c>
      <c r="C469" s="4">
        <v>112</v>
      </c>
      <c r="D469" s="4">
        <v>113</v>
      </c>
      <c r="E469" s="4">
        <v>112.5</v>
      </c>
      <c r="F469" s="12">
        <v>19.065000000000001</v>
      </c>
      <c r="G469" s="37">
        <f t="shared" si="34"/>
        <v>61.405000000000001</v>
      </c>
      <c r="H469" s="12">
        <v>0.63166</v>
      </c>
      <c r="I469" s="12">
        <v>6.0945611999999993</v>
      </c>
    </row>
    <row r="470" spans="1:9" x14ac:dyDescent="0.35">
      <c r="A470" s="4" t="s">
        <v>6</v>
      </c>
      <c r="B470" s="4">
        <v>10</v>
      </c>
      <c r="C470" s="4">
        <v>113</v>
      </c>
      <c r="D470" s="4">
        <v>114</v>
      </c>
      <c r="E470" s="4">
        <v>113.5</v>
      </c>
      <c r="F470" s="12">
        <v>19.075000000000003</v>
      </c>
      <c r="G470" s="37">
        <f t="shared" si="34"/>
        <v>61.415000000000006</v>
      </c>
      <c r="H470" s="12">
        <v>0.63182000000000005</v>
      </c>
      <c r="I470" s="12">
        <v>5.6925553999999989</v>
      </c>
    </row>
    <row r="471" spans="1:9" x14ac:dyDescent="0.35">
      <c r="A471" s="4" t="s">
        <v>6</v>
      </c>
      <c r="B471" s="4">
        <v>10</v>
      </c>
      <c r="C471" s="4">
        <v>114</v>
      </c>
      <c r="D471" s="4">
        <v>115</v>
      </c>
      <c r="E471" s="4">
        <v>114.5</v>
      </c>
      <c r="F471" s="12">
        <v>19.085000000000001</v>
      </c>
      <c r="G471" s="37">
        <f t="shared" si="34"/>
        <v>61.425000000000004</v>
      </c>
      <c r="H471" s="12">
        <v>0.66473000000000004</v>
      </c>
      <c r="I471" s="12">
        <v>8.6521211000000005</v>
      </c>
    </row>
    <row r="472" spans="1:9" x14ac:dyDescent="0.35">
      <c r="A472" s="4" t="s">
        <v>6</v>
      </c>
      <c r="B472" s="4">
        <v>10</v>
      </c>
      <c r="C472" s="4">
        <v>115</v>
      </c>
      <c r="D472" s="4">
        <v>116</v>
      </c>
      <c r="E472" s="4">
        <v>115.5</v>
      </c>
      <c r="F472" s="12">
        <v>19.095000000000002</v>
      </c>
      <c r="G472" s="37">
        <f t="shared" si="34"/>
        <v>61.435000000000002</v>
      </c>
      <c r="H472" s="12">
        <v>0.66429000000000005</v>
      </c>
      <c r="I472" s="12">
        <v>8.3534073000000006</v>
      </c>
    </row>
    <row r="473" spans="1:9" x14ac:dyDescent="0.35">
      <c r="A473" s="4" t="s">
        <v>6</v>
      </c>
      <c r="B473" s="4">
        <v>10</v>
      </c>
      <c r="C473" s="4">
        <v>116</v>
      </c>
      <c r="D473" s="4">
        <v>117</v>
      </c>
      <c r="E473" s="4">
        <v>116.5</v>
      </c>
      <c r="F473" s="12">
        <v>19.105</v>
      </c>
      <c r="G473" s="37">
        <f t="shared" si="34"/>
        <v>61.445000000000007</v>
      </c>
      <c r="H473" s="12">
        <v>0.62146999999999997</v>
      </c>
      <c r="I473" s="12">
        <v>9.8912919000000006</v>
      </c>
    </row>
    <row r="474" spans="1:9" x14ac:dyDescent="0.35">
      <c r="A474" s="4" t="s">
        <v>6</v>
      </c>
      <c r="B474" s="4">
        <v>10</v>
      </c>
      <c r="C474" s="4">
        <v>117</v>
      </c>
      <c r="D474" s="4">
        <v>118</v>
      </c>
      <c r="E474" s="4">
        <v>117.5</v>
      </c>
      <c r="F474" s="12">
        <v>19.115000000000002</v>
      </c>
      <c r="G474" s="37">
        <f t="shared" si="34"/>
        <v>61.455000000000005</v>
      </c>
      <c r="H474" s="12">
        <v>0.67152000000000001</v>
      </c>
      <c r="I474" s="12">
        <v>11.3869434</v>
      </c>
    </row>
    <row r="475" spans="1:9" x14ac:dyDescent="0.35">
      <c r="A475" s="4" t="s">
        <v>6</v>
      </c>
      <c r="B475" s="4">
        <v>10</v>
      </c>
      <c r="C475" s="4">
        <v>118</v>
      </c>
      <c r="D475" s="4">
        <v>119</v>
      </c>
      <c r="E475" s="4">
        <v>118.5</v>
      </c>
      <c r="F475" s="12">
        <v>19.125</v>
      </c>
      <c r="G475" s="37">
        <f t="shared" si="34"/>
        <v>61.465000000000003</v>
      </c>
      <c r="H475" s="12">
        <v>0.73468</v>
      </c>
      <c r="I475" s="12">
        <v>11.529719599999998</v>
      </c>
    </row>
    <row r="476" spans="1:9" x14ac:dyDescent="0.35">
      <c r="A476" s="4" t="s">
        <v>6</v>
      </c>
      <c r="B476" s="4">
        <v>10</v>
      </c>
      <c r="C476" s="4">
        <v>119</v>
      </c>
      <c r="D476" s="4">
        <v>120</v>
      </c>
      <c r="E476" s="4">
        <v>119.5</v>
      </c>
      <c r="F476" s="12">
        <v>19.135000000000002</v>
      </c>
      <c r="G476" s="37">
        <f t="shared" si="34"/>
        <v>61.475000000000009</v>
      </c>
      <c r="H476" s="12">
        <v>0.76893</v>
      </c>
      <c r="I476" s="12">
        <v>14.9812551</v>
      </c>
    </row>
    <row r="477" spans="1:9" x14ac:dyDescent="0.35">
      <c r="A477" s="4" t="s">
        <v>6</v>
      </c>
      <c r="B477" s="4">
        <v>10</v>
      </c>
      <c r="C477" s="4">
        <v>120</v>
      </c>
      <c r="D477" s="4">
        <v>121</v>
      </c>
      <c r="E477" s="4">
        <v>120.5</v>
      </c>
      <c r="F477" s="12">
        <v>19.145000000000003</v>
      </c>
      <c r="G477" s="37">
        <f t="shared" si="34"/>
        <v>61.485000000000007</v>
      </c>
      <c r="H477" s="12">
        <v>0.70115000000000005</v>
      </c>
      <c r="I477" s="12">
        <v>17.031934499999998</v>
      </c>
    </row>
    <row r="478" spans="1:9" x14ac:dyDescent="0.35">
      <c r="A478" s="4" t="s">
        <v>6</v>
      </c>
      <c r="B478" s="4">
        <v>10</v>
      </c>
      <c r="C478" s="4">
        <v>121</v>
      </c>
      <c r="D478" s="4">
        <v>122</v>
      </c>
      <c r="E478" s="4">
        <v>121.5</v>
      </c>
      <c r="F478" s="12">
        <v>19.155000000000001</v>
      </c>
      <c r="G478" s="37">
        <f t="shared" si="34"/>
        <v>61.495000000000005</v>
      </c>
      <c r="H478" s="12">
        <v>0.65447</v>
      </c>
      <c r="I478" s="12">
        <v>12.3628029</v>
      </c>
    </row>
    <row r="479" spans="1:9" x14ac:dyDescent="0.35">
      <c r="A479" s="4" t="s">
        <v>6</v>
      </c>
      <c r="B479" s="4">
        <v>10</v>
      </c>
      <c r="C479" s="4">
        <v>122</v>
      </c>
      <c r="D479" s="4">
        <v>123</v>
      </c>
      <c r="E479" s="4">
        <v>122.5</v>
      </c>
      <c r="F479" s="12">
        <v>19.165000000000003</v>
      </c>
      <c r="G479" s="37">
        <f t="shared" si="34"/>
        <v>61.50500000000001</v>
      </c>
      <c r="H479" s="12">
        <v>0.55295000000000005</v>
      </c>
      <c r="I479" s="12">
        <v>17.633360499999998</v>
      </c>
    </row>
    <row r="480" spans="1:9" x14ac:dyDescent="0.35">
      <c r="A480" s="4" t="s">
        <v>6</v>
      </c>
      <c r="B480" s="4">
        <v>10</v>
      </c>
      <c r="C480" s="4">
        <v>123</v>
      </c>
      <c r="D480" s="4">
        <v>124</v>
      </c>
      <c r="E480" s="4">
        <v>123.5</v>
      </c>
      <c r="F480" s="12">
        <v>19.175000000000001</v>
      </c>
      <c r="G480" s="37">
        <f t="shared" si="34"/>
        <v>61.515000000000001</v>
      </c>
      <c r="H480" s="12">
        <v>0.52815999999999996</v>
      </c>
      <c r="I480" s="12">
        <v>27.226938199999999</v>
      </c>
    </row>
    <row r="481" spans="1:9" x14ac:dyDescent="0.35">
      <c r="A481" s="4" t="s">
        <v>6</v>
      </c>
      <c r="B481" s="4">
        <v>10</v>
      </c>
      <c r="C481" s="4">
        <v>124</v>
      </c>
      <c r="D481" s="4">
        <v>125</v>
      </c>
      <c r="E481" s="4">
        <v>124.5</v>
      </c>
      <c r="F481" s="12">
        <v>19.185000000000002</v>
      </c>
      <c r="G481" s="37">
        <f t="shared" si="34"/>
        <v>61.525000000000006</v>
      </c>
      <c r="H481" s="12">
        <v>0.44980999999999999</v>
      </c>
      <c r="I481" s="12">
        <v>41.375859699999999</v>
      </c>
    </row>
    <row r="482" spans="1:9" x14ac:dyDescent="0.35">
      <c r="A482" s="4" t="s">
        <v>6</v>
      </c>
      <c r="B482" s="4">
        <v>10</v>
      </c>
      <c r="C482" s="4">
        <v>125</v>
      </c>
      <c r="D482" s="4">
        <v>126</v>
      </c>
      <c r="E482" s="4">
        <v>125.5</v>
      </c>
      <c r="F482" s="12">
        <v>19.195</v>
      </c>
      <c r="G482" s="37">
        <f t="shared" si="34"/>
        <v>61.535000000000004</v>
      </c>
      <c r="H482" s="12">
        <v>0.51519000000000004</v>
      </c>
      <c r="I482" s="12">
        <v>36.325547300000004</v>
      </c>
    </row>
    <row r="483" spans="1:9" x14ac:dyDescent="0.35">
      <c r="A483" s="4" t="s">
        <v>6</v>
      </c>
      <c r="B483" s="4">
        <v>10</v>
      </c>
      <c r="C483" s="4">
        <v>126</v>
      </c>
      <c r="D483" s="4">
        <v>127</v>
      </c>
      <c r="E483" s="4">
        <v>126.5</v>
      </c>
      <c r="F483" s="12">
        <v>19.205000000000002</v>
      </c>
      <c r="G483" s="37">
        <f t="shared" si="34"/>
        <v>61.545000000000002</v>
      </c>
      <c r="H483" s="12">
        <v>0.46168999999999999</v>
      </c>
      <c r="I483" s="12">
        <v>38.307254299999997</v>
      </c>
    </row>
    <row r="484" spans="1:9" x14ac:dyDescent="0.35">
      <c r="A484" s="4" t="s">
        <v>6</v>
      </c>
      <c r="B484" s="4">
        <v>10</v>
      </c>
      <c r="C484" s="4">
        <v>127</v>
      </c>
      <c r="D484" s="4">
        <v>128</v>
      </c>
      <c r="E484" s="4">
        <v>127.5</v>
      </c>
      <c r="F484" s="12">
        <v>19.215</v>
      </c>
      <c r="G484" s="37">
        <f t="shared" si="34"/>
        <v>61.555000000000007</v>
      </c>
      <c r="H484" s="12">
        <v>0.42756</v>
      </c>
      <c r="I484" s="12">
        <v>41.572864200000005</v>
      </c>
    </row>
    <row r="485" spans="1:9" x14ac:dyDescent="0.35">
      <c r="A485" s="4" t="s">
        <v>6</v>
      </c>
      <c r="B485" s="4">
        <v>10</v>
      </c>
      <c r="C485" s="4">
        <v>128</v>
      </c>
      <c r="D485" s="4">
        <v>129.5</v>
      </c>
      <c r="E485" s="4">
        <v>128.75</v>
      </c>
      <c r="F485" s="12">
        <v>19.227500000000003</v>
      </c>
      <c r="G485" s="37">
        <f t="shared" ref="G485:G500" si="35">F485+42.34</f>
        <v>61.56750000000001</v>
      </c>
      <c r="H485" s="12">
        <v>0.42455999999999999</v>
      </c>
      <c r="I485" s="12">
        <v>40.609083200000001</v>
      </c>
    </row>
    <row r="486" spans="1:9" x14ac:dyDescent="0.35">
      <c r="A486" s="4" t="s">
        <v>6</v>
      </c>
      <c r="B486" s="4">
        <v>10</v>
      </c>
      <c r="C486" s="4">
        <v>129</v>
      </c>
      <c r="D486" s="4">
        <v>130</v>
      </c>
      <c r="E486" s="4">
        <v>129.5</v>
      </c>
      <c r="F486" s="12">
        <v>19.234999999999999</v>
      </c>
      <c r="G486" s="37">
        <f t="shared" si="35"/>
        <v>61.575000000000003</v>
      </c>
      <c r="H486" s="12">
        <v>0.43319000000000002</v>
      </c>
      <c r="I486" s="12">
        <v>41.590107300000007</v>
      </c>
    </row>
    <row r="487" spans="1:9" x14ac:dyDescent="0.35">
      <c r="A487" s="4" t="s">
        <v>6</v>
      </c>
      <c r="B487" s="4">
        <v>10</v>
      </c>
      <c r="C487" s="4">
        <v>130</v>
      </c>
      <c r="D487" s="4">
        <v>131</v>
      </c>
      <c r="E487" s="4">
        <v>130.5</v>
      </c>
      <c r="F487" s="12">
        <v>19.245000000000001</v>
      </c>
      <c r="G487" s="37">
        <f t="shared" si="35"/>
        <v>61.585000000000008</v>
      </c>
      <c r="H487" s="12">
        <v>0.43578</v>
      </c>
      <c r="I487" s="12">
        <v>40.506457599999997</v>
      </c>
    </row>
    <row r="488" spans="1:9" x14ac:dyDescent="0.35">
      <c r="A488" s="4" t="s">
        <v>6</v>
      </c>
      <c r="B488" s="4">
        <v>10</v>
      </c>
      <c r="C488" s="4">
        <v>131</v>
      </c>
      <c r="D488" s="4">
        <v>132</v>
      </c>
      <c r="E488" s="4">
        <v>131.5</v>
      </c>
      <c r="F488" s="12">
        <v>19.255000000000003</v>
      </c>
      <c r="G488" s="37">
        <f t="shared" si="35"/>
        <v>61.595000000000006</v>
      </c>
      <c r="H488" s="12">
        <v>0.42465000000000003</v>
      </c>
      <c r="I488" s="12">
        <v>42.181870500000002</v>
      </c>
    </row>
    <row r="489" spans="1:9" x14ac:dyDescent="0.35">
      <c r="A489" s="4" t="s">
        <v>6</v>
      </c>
      <c r="B489" s="4">
        <v>10</v>
      </c>
      <c r="C489" s="4">
        <v>132</v>
      </c>
      <c r="D489" s="4">
        <v>133</v>
      </c>
      <c r="E489" s="4">
        <v>132.5</v>
      </c>
      <c r="F489" s="12">
        <v>19.265000000000001</v>
      </c>
      <c r="G489" s="37">
        <f t="shared" si="35"/>
        <v>61.605000000000004</v>
      </c>
      <c r="H489" s="12">
        <v>0.42271999999999998</v>
      </c>
      <c r="I489" s="12">
        <v>43.214207399999999</v>
      </c>
    </row>
    <row r="490" spans="1:9" x14ac:dyDescent="0.35">
      <c r="A490" s="4" t="s">
        <v>6</v>
      </c>
      <c r="B490" s="4">
        <v>10</v>
      </c>
      <c r="C490" s="4">
        <v>133</v>
      </c>
      <c r="D490" s="4">
        <v>134</v>
      </c>
      <c r="E490" s="4">
        <v>133.5</v>
      </c>
      <c r="F490" s="12">
        <v>19.275000000000002</v>
      </c>
      <c r="G490" s="37">
        <f t="shared" si="35"/>
        <v>61.615000000000009</v>
      </c>
      <c r="H490" s="12">
        <v>0.41813</v>
      </c>
      <c r="I490" s="12">
        <v>42.643519099999999</v>
      </c>
    </row>
    <row r="491" spans="1:9" x14ac:dyDescent="0.35">
      <c r="A491" s="4" t="s">
        <v>6</v>
      </c>
      <c r="B491" s="4">
        <v>10</v>
      </c>
      <c r="C491" s="4">
        <v>134</v>
      </c>
      <c r="D491" s="4">
        <v>135</v>
      </c>
      <c r="E491" s="4">
        <v>134.5</v>
      </c>
      <c r="F491" s="12">
        <v>19.285</v>
      </c>
      <c r="G491" s="37">
        <f t="shared" si="35"/>
        <v>61.625</v>
      </c>
      <c r="H491" s="12">
        <v>0.40122000000000002</v>
      </c>
      <c r="I491" s="12">
        <v>41.158363399999999</v>
      </c>
    </row>
    <row r="492" spans="1:9" x14ac:dyDescent="0.35">
      <c r="A492" s="4" t="s">
        <v>6</v>
      </c>
      <c r="B492" s="4">
        <v>10</v>
      </c>
      <c r="C492" s="4">
        <v>135</v>
      </c>
      <c r="D492" s="4">
        <v>136</v>
      </c>
      <c r="E492" s="4">
        <v>135.5</v>
      </c>
      <c r="F492" s="12">
        <v>19.295000000000002</v>
      </c>
      <c r="G492" s="37">
        <f t="shared" si="35"/>
        <v>61.635000000000005</v>
      </c>
      <c r="H492" s="12">
        <v>0.41932000000000003</v>
      </c>
      <c r="I492" s="12">
        <v>41.995528399999998</v>
      </c>
    </row>
    <row r="493" spans="1:9" x14ac:dyDescent="0.35">
      <c r="A493" s="4" t="s">
        <v>6</v>
      </c>
      <c r="B493" s="4">
        <v>10</v>
      </c>
      <c r="C493" s="4">
        <v>136</v>
      </c>
      <c r="D493" s="4">
        <v>137</v>
      </c>
      <c r="E493" s="4">
        <v>136.5</v>
      </c>
      <c r="F493" s="12">
        <v>19.305</v>
      </c>
      <c r="G493" s="37">
        <f t="shared" si="35"/>
        <v>61.645000000000003</v>
      </c>
      <c r="H493" s="12">
        <v>0.42851</v>
      </c>
      <c r="I493" s="12">
        <v>42.989380699999998</v>
      </c>
    </row>
    <row r="494" spans="1:9" x14ac:dyDescent="0.35">
      <c r="A494" s="4" t="s">
        <v>6</v>
      </c>
      <c r="B494" s="4">
        <v>10</v>
      </c>
      <c r="C494" s="4">
        <v>137</v>
      </c>
      <c r="D494" s="4">
        <v>138</v>
      </c>
      <c r="E494" s="4">
        <v>137.5</v>
      </c>
      <c r="F494" s="12">
        <v>19.315000000000001</v>
      </c>
      <c r="G494" s="37">
        <f t="shared" si="35"/>
        <v>61.655000000000001</v>
      </c>
      <c r="H494" s="12">
        <v>0.43535000000000001</v>
      </c>
      <c r="I494" s="12">
        <v>42.515070500000007</v>
      </c>
    </row>
    <row r="495" spans="1:9" x14ac:dyDescent="0.35">
      <c r="A495" s="4" t="s">
        <v>6</v>
      </c>
      <c r="B495" s="4">
        <v>10</v>
      </c>
      <c r="C495" s="4">
        <v>138</v>
      </c>
      <c r="D495" s="4">
        <v>139</v>
      </c>
      <c r="E495" s="4">
        <v>138.5</v>
      </c>
      <c r="F495" s="12">
        <v>19.325000000000003</v>
      </c>
      <c r="G495" s="37">
        <f t="shared" si="35"/>
        <v>61.665000000000006</v>
      </c>
      <c r="H495" s="12">
        <v>0.43951000000000001</v>
      </c>
      <c r="I495" s="12">
        <v>42.237181699999994</v>
      </c>
    </row>
    <row r="496" spans="1:9" x14ac:dyDescent="0.35">
      <c r="A496" s="4" t="s">
        <v>6</v>
      </c>
      <c r="B496" s="4">
        <v>10</v>
      </c>
      <c r="C496" s="4">
        <v>139</v>
      </c>
      <c r="D496" s="4">
        <v>140</v>
      </c>
      <c r="E496" s="4">
        <v>139.5</v>
      </c>
      <c r="F496" s="12">
        <v>19.335000000000001</v>
      </c>
      <c r="G496" s="37">
        <f t="shared" si="35"/>
        <v>61.675000000000004</v>
      </c>
      <c r="H496" s="12">
        <v>0.44673000000000002</v>
      </c>
      <c r="I496" s="12">
        <v>41.772201100000004</v>
      </c>
    </row>
    <row r="497" spans="1:9" x14ac:dyDescent="0.35">
      <c r="A497" s="4" t="s">
        <v>6</v>
      </c>
      <c r="B497" s="4">
        <v>10</v>
      </c>
      <c r="C497" s="4">
        <v>140</v>
      </c>
      <c r="D497" s="4">
        <v>141</v>
      </c>
      <c r="E497" s="4">
        <v>140.5</v>
      </c>
      <c r="F497" s="12">
        <v>19.345000000000002</v>
      </c>
      <c r="G497" s="37">
        <f t="shared" si="35"/>
        <v>61.685000000000002</v>
      </c>
      <c r="H497" s="12">
        <v>0.42814999999999998</v>
      </c>
      <c r="I497" s="12">
        <v>43.452195500000002</v>
      </c>
    </row>
    <row r="498" spans="1:9" x14ac:dyDescent="0.35">
      <c r="A498" s="4" t="s">
        <v>6</v>
      </c>
      <c r="B498" s="4">
        <v>10</v>
      </c>
      <c r="C498" s="4">
        <v>143</v>
      </c>
      <c r="D498" s="4">
        <v>144.5</v>
      </c>
      <c r="E498" s="4">
        <v>143.75</v>
      </c>
      <c r="F498" s="12">
        <v>19.377500000000001</v>
      </c>
      <c r="G498" s="37">
        <f t="shared" si="35"/>
        <v>61.717500000000001</v>
      </c>
      <c r="H498" s="12">
        <v>0.50666999999999995</v>
      </c>
      <c r="I498" s="12">
        <v>42.181703900000002</v>
      </c>
    </row>
    <row r="499" spans="1:9" x14ac:dyDescent="0.35">
      <c r="A499" s="4" t="s">
        <v>6</v>
      </c>
      <c r="B499" s="4">
        <v>10</v>
      </c>
      <c r="C499" s="4">
        <v>146</v>
      </c>
      <c r="D499" s="4">
        <v>147.5</v>
      </c>
      <c r="E499" s="4">
        <v>146.75</v>
      </c>
      <c r="F499" s="12">
        <v>19.407500000000002</v>
      </c>
      <c r="G499" s="37">
        <f t="shared" si="35"/>
        <v>61.747500000000002</v>
      </c>
      <c r="H499" s="12">
        <v>0.44517000000000001</v>
      </c>
      <c r="I499" s="12">
        <v>43.250442899999996</v>
      </c>
    </row>
    <row r="500" spans="1:9" x14ac:dyDescent="0.35">
      <c r="A500" s="4" t="s">
        <v>6</v>
      </c>
      <c r="B500" s="4">
        <v>10</v>
      </c>
      <c r="C500" s="4">
        <v>149</v>
      </c>
      <c r="D500" s="4">
        <v>150</v>
      </c>
      <c r="E500" s="4">
        <v>149.5</v>
      </c>
      <c r="F500" s="12">
        <v>19.435000000000002</v>
      </c>
      <c r="G500" s="37">
        <f t="shared" si="35"/>
        <v>61.775000000000006</v>
      </c>
      <c r="H500" s="12">
        <v>0.44681999999999999</v>
      </c>
      <c r="I500" s="12">
        <v>43.178388400000003</v>
      </c>
    </row>
    <row r="501" spans="1:9" x14ac:dyDescent="0.35">
      <c r="A501" s="4" t="s">
        <v>6</v>
      </c>
      <c r="B501" s="4">
        <v>11</v>
      </c>
      <c r="C501" s="4">
        <v>1</v>
      </c>
      <c r="D501" s="4">
        <v>2.5</v>
      </c>
      <c r="E501" s="4">
        <v>1.75</v>
      </c>
      <c r="F501" s="12">
        <v>19.587499999999999</v>
      </c>
      <c r="G501" s="37">
        <f>F501+42.49</f>
        <v>62.077500000000001</v>
      </c>
      <c r="H501" s="12">
        <v>0.46610000000000001</v>
      </c>
      <c r="I501" s="12">
        <v>40.965274000000001</v>
      </c>
    </row>
    <row r="502" spans="1:9" x14ac:dyDescent="0.35">
      <c r="A502" s="4" t="s">
        <v>6</v>
      </c>
      <c r="B502" s="4">
        <v>11</v>
      </c>
      <c r="C502" s="4">
        <v>10</v>
      </c>
      <c r="D502" s="4">
        <v>11.5</v>
      </c>
      <c r="E502" s="4">
        <v>10.75</v>
      </c>
      <c r="F502" s="12">
        <v>19.677500000000002</v>
      </c>
      <c r="G502" s="37">
        <f t="shared" ref="G502:G511" si="36">F502+42.49</f>
        <v>62.167500000000004</v>
      </c>
      <c r="H502" s="12">
        <v>0.42365000000000003</v>
      </c>
      <c r="I502" s="12">
        <v>40.507540499999998</v>
      </c>
    </row>
    <row r="503" spans="1:9" x14ac:dyDescent="0.35">
      <c r="A503" s="4" t="s">
        <v>6</v>
      </c>
      <c r="B503" s="4">
        <v>11</v>
      </c>
      <c r="C503" s="4">
        <v>20</v>
      </c>
      <c r="D503" s="4">
        <v>21.5</v>
      </c>
      <c r="E503" s="4">
        <v>20.75</v>
      </c>
      <c r="F503" s="12">
        <v>19.7775</v>
      </c>
      <c r="G503" s="37">
        <f t="shared" si="36"/>
        <v>62.267499999999998</v>
      </c>
      <c r="H503" s="12">
        <v>0.41416999999999998</v>
      </c>
      <c r="I503" s="12">
        <v>41.399516899999995</v>
      </c>
    </row>
    <row r="504" spans="1:9" x14ac:dyDescent="0.35">
      <c r="A504" s="4" t="s">
        <v>6</v>
      </c>
      <c r="B504" s="4">
        <v>11</v>
      </c>
      <c r="C504" s="4">
        <v>30</v>
      </c>
      <c r="D504" s="4">
        <v>31.5</v>
      </c>
      <c r="E504" s="4">
        <v>30.75</v>
      </c>
      <c r="F504" s="12">
        <v>19.877500000000001</v>
      </c>
      <c r="G504" s="37">
        <f t="shared" si="36"/>
        <v>62.367500000000007</v>
      </c>
      <c r="H504" s="12">
        <v>0.47287000000000001</v>
      </c>
      <c r="I504" s="12">
        <v>37.866763899999995</v>
      </c>
    </row>
    <row r="505" spans="1:9" x14ac:dyDescent="0.35">
      <c r="A505" s="4" t="s">
        <v>6</v>
      </c>
      <c r="B505" s="4">
        <v>11</v>
      </c>
      <c r="C505" s="4">
        <v>40</v>
      </c>
      <c r="D505" s="4">
        <v>41.5</v>
      </c>
      <c r="E505" s="4">
        <v>40.75</v>
      </c>
      <c r="F505" s="12">
        <v>19.977499999999999</v>
      </c>
      <c r="G505" s="37">
        <f t="shared" si="36"/>
        <v>62.467500000000001</v>
      </c>
      <c r="H505" s="12">
        <v>0.42864000000000002</v>
      </c>
      <c r="I505" s="12">
        <v>40.820831800000008</v>
      </c>
    </row>
    <row r="506" spans="1:9" x14ac:dyDescent="0.35">
      <c r="A506" s="4" t="s">
        <v>6</v>
      </c>
      <c r="B506" s="4">
        <v>11</v>
      </c>
      <c r="C506" s="4">
        <v>50</v>
      </c>
      <c r="D506" s="4">
        <v>52.5</v>
      </c>
      <c r="E506" s="4">
        <v>51.25</v>
      </c>
      <c r="F506" s="12">
        <v>20.0825</v>
      </c>
      <c r="G506" s="37">
        <f t="shared" si="36"/>
        <v>62.572500000000005</v>
      </c>
      <c r="H506" s="12">
        <v>0.43717</v>
      </c>
      <c r="I506" s="12">
        <v>42.151715899999999</v>
      </c>
    </row>
    <row r="507" spans="1:9" x14ac:dyDescent="0.35">
      <c r="A507" s="4" t="s">
        <v>6</v>
      </c>
      <c r="B507" s="4">
        <v>11</v>
      </c>
      <c r="C507" s="4">
        <v>60</v>
      </c>
      <c r="D507" s="4">
        <v>61.5</v>
      </c>
      <c r="E507" s="4">
        <v>60.75</v>
      </c>
      <c r="F507" s="12">
        <v>20.177500000000002</v>
      </c>
      <c r="G507" s="37">
        <f t="shared" si="36"/>
        <v>62.667500000000004</v>
      </c>
      <c r="H507" s="12">
        <v>0.41754999999999998</v>
      </c>
      <c r="I507" s="12">
        <v>45.287294499999994</v>
      </c>
    </row>
    <row r="508" spans="1:9" x14ac:dyDescent="0.35">
      <c r="A508" s="4" t="s">
        <v>6</v>
      </c>
      <c r="B508" s="4">
        <v>11</v>
      </c>
      <c r="C508" s="4">
        <v>70</v>
      </c>
      <c r="D508" s="4">
        <v>71.5</v>
      </c>
      <c r="E508" s="4">
        <v>70.75</v>
      </c>
      <c r="F508" s="12">
        <v>20.2775</v>
      </c>
      <c r="G508" s="37">
        <f t="shared" si="36"/>
        <v>62.767499999999998</v>
      </c>
      <c r="H508" s="12">
        <v>0.40561000000000003</v>
      </c>
      <c r="I508" s="12">
        <v>45.732449699999997</v>
      </c>
    </row>
    <row r="509" spans="1:9" x14ac:dyDescent="0.35">
      <c r="A509" s="4" t="s">
        <v>6</v>
      </c>
      <c r="B509" s="4">
        <v>11</v>
      </c>
      <c r="C509" s="4">
        <v>80</v>
      </c>
      <c r="D509" s="4">
        <v>81.5</v>
      </c>
      <c r="E509" s="4">
        <v>80.75</v>
      </c>
      <c r="F509" s="12">
        <v>20.377500000000001</v>
      </c>
      <c r="G509" s="37">
        <f t="shared" si="36"/>
        <v>62.867500000000007</v>
      </c>
      <c r="H509" s="12">
        <v>0.41744999999999999</v>
      </c>
      <c r="I509" s="12">
        <v>43.041526500000003</v>
      </c>
    </row>
    <row r="510" spans="1:9" x14ac:dyDescent="0.35">
      <c r="A510" s="4" t="s">
        <v>6</v>
      </c>
      <c r="B510" s="4">
        <v>11</v>
      </c>
      <c r="C510" s="4">
        <v>90</v>
      </c>
      <c r="D510" s="4">
        <v>91.5</v>
      </c>
      <c r="E510" s="4">
        <v>90.75</v>
      </c>
      <c r="F510" s="12">
        <v>20.477499999999999</v>
      </c>
      <c r="G510" s="37">
        <f t="shared" si="36"/>
        <v>62.967500000000001</v>
      </c>
      <c r="H510" s="12">
        <v>0.41415000000000002</v>
      </c>
      <c r="I510" s="12">
        <v>46.142785499999995</v>
      </c>
    </row>
    <row r="511" spans="1:9" x14ac:dyDescent="0.35">
      <c r="A511" s="4" t="s">
        <v>6</v>
      </c>
      <c r="B511" s="4">
        <v>11</v>
      </c>
      <c r="C511" s="4">
        <v>98.5</v>
      </c>
      <c r="D511" s="4">
        <v>100</v>
      </c>
      <c r="E511" s="4">
        <v>99.25</v>
      </c>
      <c r="F511" s="12">
        <v>20.5625</v>
      </c>
      <c r="G511" s="37">
        <f t="shared" si="36"/>
        <v>63.052500000000002</v>
      </c>
      <c r="H511" s="12">
        <v>0.38495000000000001</v>
      </c>
      <c r="I511" s="12">
        <v>46.522633499999998</v>
      </c>
    </row>
    <row r="512" spans="1:9" x14ac:dyDescent="0.35">
      <c r="A512" s="4" t="s">
        <v>6</v>
      </c>
      <c r="B512" s="4">
        <v>12</v>
      </c>
      <c r="C512" s="4">
        <v>20</v>
      </c>
      <c r="D512" s="4">
        <v>21.5</v>
      </c>
      <c r="E512" s="4">
        <v>20.75</v>
      </c>
      <c r="F512" s="12">
        <v>20.897500000000001</v>
      </c>
      <c r="G512" s="37">
        <f>F512+42.6</f>
        <v>63.497500000000002</v>
      </c>
      <c r="H512" s="12">
        <v>0.40099000000000001</v>
      </c>
      <c r="I512" s="12">
        <v>43.112831299999996</v>
      </c>
    </row>
    <row r="513" spans="1:9" x14ac:dyDescent="0.35">
      <c r="A513" s="4" t="s">
        <v>6</v>
      </c>
      <c r="B513" s="4">
        <v>12</v>
      </c>
      <c r="C513" s="4">
        <v>40</v>
      </c>
      <c r="D513" s="4">
        <v>41.5</v>
      </c>
      <c r="E513" s="4">
        <v>40.75</v>
      </c>
      <c r="F513" s="12">
        <v>21.0975</v>
      </c>
      <c r="G513" s="37">
        <f t="shared" ref="G513:G518" si="37">F513+42.6</f>
        <v>63.697500000000005</v>
      </c>
      <c r="H513" s="12">
        <v>0.33417999999999998</v>
      </c>
      <c r="I513" s="12">
        <v>50.843154600000005</v>
      </c>
    </row>
    <row r="514" spans="1:9" x14ac:dyDescent="0.35">
      <c r="A514" s="4" t="s">
        <v>6</v>
      </c>
      <c r="B514" s="4">
        <v>12</v>
      </c>
      <c r="C514" s="4">
        <v>60</v>
      </c>
      <c r="D514" s="4">
        <v>61.5</v>
      </c>
      <c r="E514" s="4">
        <v>60.75</v>
      </c>
      <c r="F514" s="12">
        <v>21.297500000000003</v>
      </c>
      <c r="G514" s="37">
        <f t="shared" si="37"/>
        <v>63.897500000000008</v>
      </c>
      <c r="H514" s="12">
        <v>0.4047</v>
      </c>
      <c r="I514" s="12">
        <v>44.246461000000004</v>
      </c>
    </row>
    <row r="515" spans="1:9" x14ac:dyDescent="0.35">
      <c r="A515" s="4" t="s">
        <v>6</v>
      </c>
      <c r="B515" s="4">
        <v>12</v>
      </c>
      <c r="C515" s="4">
        <v>76</v>
      </c>
      <c r="D515" s="4">
        <v>78</v>
      </c>
      <c r="E515" s="4">
        <v>77</v>
      </c>
      <c r="F515" s="12">
        <v>21.46</v>
      </c>
      <c r="G515" s="37">
        <f t="shared" si="37"/>
        <v>64.06</v>
      </c>
      <c r="H515" s="12">
        <v>0.43675000000000003</v>
      </c>
      <c r="I515" s="12">
        <v>37.670342499999997</v>
      </c>
    </row>
    <row r="516" spans="1:9" x14ac:dyDescent="0.35">
      <c r="A516" s="4" t="s">
        <v>6</v>
      </c>
      <c r="B516" s="4">
        <v>12</v>
      </c>
      <c r="C516" s="4">
        <v>100</v>
      </c>
      <c r="D516" s="4">
        <v>101.5</v>
      </c>
      <c r="E516" s="4">
        <v>100.75</v>
      </c>
      <c r="F516" s="12">
        <v>21.697500000000002</v>
      </c>
      <c r="G516" s="37">
        <f t="shared" si="37"/>
        <v>64.297499999999999</v>
      </c>
      <c r="H516" s="12">
        <v>0.43684000000000001</v>
      </c>
      <c r="I516" s="12">
        <v>34.435053800000006</v>
      </c>
    </row>
    <row r="517" spans="1:9" x14ac:dyDescent="0.35">
      <c r="A517" s="4" t="s">
        <v>6</v>
      </c>
      <c r="B517" s="4">
        <v>12</v>
      </c>
      <c r="C517" s="4">
        <v>120</v>
      </c>
      <c r="D517" s="4">
        <v>121.5</v>
      </c>
      <c r="E517" s="4">
        <v>120.75</v>
      </c>
      <c r="F517" s="12">
        <v>21.897500000000001</v>
      </c>
      <c r="G517" s="37">
        <f t="shared" si="37"/>
        <v>64.497500000000002</v>
      </c>
      <c r="H517" s="12">
        <v>0.45154</v>
      </c>
      <c r="I517" s="12">
        <v>32.817367800000007</v>
      </c>
    </row>
    <row r="518" spans="1:9" x14ac:dyDescent="0.35">
      <c r="A518" s="4" t="s">
        <v>6</v>
      </c>
      <c r="B518" s="4">
        <v>12</v>
      </c>
      <c r="C518" s="4">
        <v>140</v>
      </c>
      <c r="D518" s="4">
        <v>141.5</v>
      </c>
      <c r="E518" s="4">
        <v>140.75</v>
      </c>
      <c r="F518" s="12">
        <v>22.0975</v>
      </c>
      <c r="G518" s="37">
        <f t="shared" si="37"/>
        <v>64.697500000000005</v>
      </c>
      <c r="H518" s="12">
        <v>0.43585000000000002</v>
      </c>
      <c r="I518" s="12">
        <v>31.734384500000001</v>
      </c>
    </row>
    <row r="519" spans="1:9" x14ac:dyDescent="0.35">
      <c r="A519" s="4" t="s">
        <v>6</v>
      </c>
      <c r="B519" s="4">
        <v>13</v>
      </c>
      <c r="C519" s="4">
        <v>10</v>
      </c>
      <c r="D519" s="4">
        <v>11</v>
      </c>
      <c r="E519" s="4">
        <v>10.5</v>
      </c>
      <c r="F519" s="12">
        <v>22.335000000000001</v>
      </c>
      <c r="G519" s="37">
        <f>F519+42.75</f>
        <v>65.085000000000008</v>
      </c>
      <c r="H519" s="12">
        <v>0.44671</v>
      </c>
      <c r="I519" s="12">
        <v>36.408680699999998</v>
      </c>
    </row>
    <row r="520" spans="1:9" x14ac:dyDescent="0.35">
      <c r="A520" s="4" t="s">
        <v>6</v>
      </c>
      <c r="B520" s="4">
        <v>13</v>
      </c>
      <c r="C520" s="4">
        <v>30</v>
      </c>
      <c r="D520" s="4">
        <v>31.5</v>
      </c>
      <c r="E520" s="4">
        <v>30.75</v>
      </c>
      <c r="F520" s="12">
        <v>22.537500000000001</v>
      </c>
      <c r="G520" s="37">
        <f t="shared" ref="G520:G526" si="38">F520+42.75</f>
        <v>65.287499999999994</v>
      </c>
      <c r="H520" s="12">
        <v>0.46262999999999999</v>
      </c>
      <c r="I520" s="12">
        <v>32.622529100000001</v>
      </c>
    </row>
    <row r="521" spans="1:9" x14ac:dyDescent="0.35">
      <c r="A521" s="4" t="s">
        <v>6</v>
      </c>
      <c r="B521" s="4">
        <v>13</v>
      </c>
      <c r="C521" s="4">
        <v>50</v>
      </c>
      <c r="D521" s="4">
        <v>51.5</v>
      </c>
      <c r="E521" s="4">
        <v>50.75</v>
      </c>
      <c r="F521" s="12">
        <v>22.737500000000001</v>
      </c>
      <c r="G521" s="37">
        <f t="shared" si="38"/>
        <v>65.487499999999997</v>
      </c>
      <c r="H521" s="12">
        <v>0.43687999999999999</v>
      </c>
      <c r="I521" s="12">
        <v>43.059602599999991</v>
      </c>
    </row>
    <row r="522" spans="1:9" x14ac:dyDescent="0.35">
      <c r="A522" s="4" t="s">
        <v>6</v>
      </c>
      <c r="B522" s="4">
        <v>13</v>
      </c>
      <c r="C522" s="4">
        <v>69.5</v>
      </c>
      <c r="D522" s="4">
        <v>71.5</v>
      </c>
      <c r="E522" s="4">
        <v>70.5</v>
      </c>
      <c r="F522" s="12">
        <v>22.934999999999999</v>
      </c>
      <c r="G522" s="37">
        <f t="shared" si="38"/>
        <v>65.685000000000002</v>
      </c>
      <c r="H522" s="12">
        <v>0.40765000000000001</v>
      </c>
      <c r="I522" s="12">
        <v>51.017501499999995</v>
      </c>
    </row>
    <row r="523" spans="1:9" x14ac:dyDescent="0.35">
      <c r="A523" s="4" t="s">
        <v>6</v>
      </c>
      <c r="B523" s="4">
        <v>13</v>
      </c>
      <c r="C523" s="4">
        <v>90</v>
      </c>
      <c r="D523" s="4">
        <v>91.5</v>
      </c>
      <c r="E523" s="4">
        <v>90.75</v>
      </c>
      <c r="F523" s="12">
        <v>23.137499999999999</v>
      </c>
      <c r="G523" s="37">
        <f t="shared" si="38"/>
        <v>65.887500000000003</v>
      </c>
      <c r="H523" s="12">
        <v>0.44954</v>
      </c>
      <c r="I523" s="12">
        <v>46.904230800000001</v>
      </c>
    </row>
    <row r="524" spans="1:9" x14ac:dyDescent="0.35">
      <c r="A524" s="4" t="s">
        <v>6</v>
      </c>
      <c r="B524" s="4">
        <v>13</v>
      </c>
      <c r="C524" s="4">
        <v>110</v>
      </c>
      <c r="D524" s="4">
        <v>111.5</v>
      </c>
      <c r="E524" s="4">
        <v>110.75</v>
      </c>
      <c r="F524" s="12">
        <v>23.337499999999999</v>
      </c>
      <c r="G524" s="37">
        <f t="shared" si="38"/>
        <v>66.087500000000006</v>
      </c>
      <c r="H524" s="12">
        <v>0.43340000000000001</v>
      </c>
      <c r="I524" s="12">
        <v>39.742429999999999</v>
      </c>
    </row>
    <row r="525" spans="1:9" x14ac:dyDescent="0.35">
      <c r="A525" s="4" t="s">
        <v>6</v>
      </c>
      <c r="B525" s="4">
        <v>13</v>
      </c>
      <c r="C525" s="4">
        <v>130</v>
      </c>
      <c r="D525" s="4">
        <v>131.5</v>
      </c>
      <c r="E525" s="4">
        <v>130.75</v>
      </c>
      <c r="F525" s="12">
        <v>23.537500000000001</v>
      </c>
      <c r="G525" s="37">
        <f t="shared" si="38"/>
        <v>66.287499999999994</v>
      </c>
      <c r="H525" s="12">
        <v>0.47366000000000003</v>
      </c>
      <c r="I525" s="12">
        <v>32.463176199999999</v>
      </c>
    </row>
    <row r="526" spans="1:9" x14ac:dyDescent="0.35">
      <c r="A526" s="4" t="s">
        <v>6</v>
      </c>
      <c r="B526" s="4">
        <v>13</v>
      </c>
      <c r="C526" s="4">
        <v>148.5</v>
      </c>
      <c r="D526" s="4">
        <v>150</v>
      </c>
      <c r="E526" s="4">
        <v>149.25</v>
      </c>
      <c r="F526" s="12">
        <v>23.7225</v>
      </c>
      <c r="G526" s="37">
        <f t="shared" si="38"/>
        <v>66.472499999999997</v>
      </c>
      <c r="H526" s="12">
        <v>0.49426999999999999</v>
      </c>
      <c r="I526" s="12">
        <v>29.942434899999999</v>
      </c>
    </row>
    <row r="527" spans="1:9" x14ac:dyDescent="0.35">
      <c r="A527" s="4" t="s">
        <v>6</v>
      </c>
      <c r="B527" s="4">
        <v>14</v>
      </c>
      <c r="C527" s="4">
        <v>25</v>
      </c>
      <c r="D527" s="4">
        <v>26.5</v>
      </c>
      <c r="E527" s="4">
        <v>25.75</v>
      </c>
      <c r="F527" s="12">
        <v>24.1175</v>
      </c>
      <c r="G527" s="37">
        <f>F527+43.83</f>
        <v>67.947499999999991</v>
      </c>
      <c r="H527" s="12">
        <v>0.50654999999999994</v>
      </c>
      <c r="I527" s="12">
        <v>26.365699500000002</v>
      </c>
    </row>
    <row r="528" spans="1:9" x14ac:dyDescent="0.35">
      <c r="A528" s="4" t="s">
        <v>6</v>
      </c>
      <c r="B528" s="4">
        <v>14</v>
      </c>
      <c r="C528" s="4">
        <v>50</v>
      </c>
      <c r="D528" s="4">
        <v>52</v>
      </c>
      <c r="E528" s="4">
        <v>51</v>
      </c>
      <c r="F528" s="12">
        <v>24.37</v>
      </c>
      <c r="G528" s="37">
        <f t="shared" ref="G528:G532" si="39">F528+43.83</f>
        <v>68.2</v>
      </c>
      <c r="H528" s="12">
        <v>0.57333999999999996</v>
      </c>
      <c r="I528" s="12">
        <v>21.303641799999998</v>
      </c>
    </row>
    <row r="529" spans="1:9" x14ac:dyDescent="0.35">
      <c r="A529" s="4" t="s">
        <v>6</v>
      </c>
      <c r="B529" s="4">
        <v>14</v>
      </c>
      <c r="C529" s="4">
        <v>75</v>
      </c>
      <c r="D529" s="4">
        <v>77</v>
      </c>
      <c r="E529" s="4">
        <v>76</v>
      </c>
      <c r="F529" s="12">
        <v>24.62</v>
      </c>
      <c r="G529" s="37">
        <f t="shared" si="39"/>
        <v>68.45</v>
      </c>
      <c r="H529" s="12">
        <v>0.57757999999999998</v>
      </c>
      <c r="I529" s="12">
        <v>26.738633600000004</v>
      </c>
    </row>
    <row r="530" spans="1:9" x14ac:dyDescent="0.35">
      <c r="A530" s="4" t="s">
        <v>6</v>
      </c>
      <c r="B530" s="4">
        <v>14</v>
      </c>
      <c r="C530" s="4">
        <v>100</v>
      </c>
      <c r="D530" s="4">
        <v>101.5</v>
      </c>
      <c r="E530" s="4">
        <v>100.75</v>
      </c>
      <c r="F530" s="12">
        <v>24.8675</v>
      </c>
      <c r="G530" s="37">
        <f t="shared" si="39"/>
        <v>68.697499999999991</v>
      </c>
      <c r="H530" s="12">
        <v>0.64600999999999997</v>
      </c>
      <c r="I530" s="12">
        <v>37.816450699999997</v>
      </c>
    </row>
    <row r="531" spans="1:9" x14ac:dyDescent="0.35">
      <c r="A531" s="4" t="s">
        <v>6</v>
      </c>
      <c r="B531" s="4">
        <v>14</v>
      </c>
      <c r="C531" s="4">
        <v>125</v>
      </c>
      <c r="D531" s="4">
        <v>126.5</v>
      </c>
      <c r="E531" s="4">
        <v>125.75</v>
      </c>
      <c r="F531" s="12">
        <v>25.1175</v>
      </c>
      <c r="G531" s="37">
        <f t="shared" si="39"/>
        <v>68.947499999999991</v>
      </c>
      <c r="H531" s="12">
        <v>0.61077000000000004</v>
      </c>
      <c r="I531" s="12">
        <v>48.449195899999992</v>
      </c>
    </row>
    <row r="532" spans="1:9" x14ac:dyDescent="0.35">
      <c r="A532" s="4" t="s">
        <v>6</v>
      </c>
      <c r="B532" s="4">
        <v>14</v>
      </c>
      <c r="C532" s="4">
        <v>150</v>
      </c>
      <c r="D532" s="4">
        <v>151.5</v>
      </c>
      <c r="E532" s="4">
        <v>150.75</v>
      </c>
      <c r="F532" s="12">
        <v>25.3675</v>
      </c>
      <c r="G532" s="37">
        <f t="shared" si="39"/>
        <v>69.197499999999991</v>
      </c>
      <c r="H532" s="12">
        <v>0.65324000000000004</v>
      </c>
      <c r="I532" s="12">
        <v>49.9446808</v>
      </c>
    </row>
    <row r="533" spans="1:9" x14ac:dyDescent="0.35">
      <c r="A533" s="4" t="s">
        <v>6</v>
      </c>
      <c r="B533" s="4">
        <v>15</v>
      </c>
      <c r="C533" s="4">
        <v>15</v>
      </c>
      <c r="D533" s="4">
        <v>16.5</v>
      </c>
      <c r="E533" s="4">
        <v>15.75</v>
      </c>
      <c r="F533" s="12">
        <v>25.547499999999999</v>
      </c>
      <c r="G533" s="37">
        <f>F533+44.15</f>
        <v>69.697499999999991</v>
      </c>
      <c r="H533" s="12">
        <v>0.63653999999999999</v>
      </c>
      <c r="I533" s="12">
        <v>51.221669799999994</v>
      </c>
    </row>
    <row r="534" spans="1:9" x14ac:dyDescent="0.35">
      <c r="A534" s="4" t="s">
        <v>6</v>
      </c>
      <c r="B534" s="4">
        <v>15</v>
      </c>
      <c r="C534" s="4">
        <v>39</v>
      </c>
      <c r="D534" s="4">
        <v>40.5</v>
      </c>
      <c r="E534" s="4">
        <v>39.75</v>
      </c>
      <c r="F534" s="12">
        <v>25.787500000000001</v>
      </c>
      <c r="G534" s="37">
        <f t="shared" ref="G534:G538" si="40">F534+44.15</f>
        <v>69.9375</v>
      </c>
      <c r="H534" s="12">
        <v>0.66057999999999995</v>
      </c>
      <c r="I534" s="12">
        <v>49.517851600000007</v>
      </c>
    </row>
    <row r="535" spans="1:9" x14ac:dyDescent="0.35">
      <c r="A535" s="4" t="s">
        <v>6</v>
      </c>
      <c r="B535" s="4">
        <v>15</v>
      </c>
      <c r="C535" s="4">
        <v>64.5</v>
      </c>
      <c r="D535" s="4">
        <v>67</v>
      </c>
      <c r="E535" s="4">
        <v>65.75</v>
      </c>
      <c r="F535" s="12">
        <v>26.047499999999999</v>
      </c>
      <c r="G535" s="37">
        <f t="shared" si="40"/>
        <v>70.197499999999991</v>
      </c>
      <c r="H535" s="12">
        <v>0.62697000000000003</v>
      </c>
      <c r="I535" s="12">
        <v>45.871893899999996</v>
      </c>
    </row>
    <row r="536" spans="1:9" x14ac:dyDescent="0.35">
      <c r="A536" s="4" t="s">
        <v>6</v>
      </c>
      <c r="B536" s="4">
        <v>15</v>
      </c>
      <c r="C536" s="4">
        <v>90</v>
      </c>
      <c r="D536" s="4">
        <v>91.5</v>
      </c>
      <c r="E536" s="4">
        <v>90.75</v>
      </c>
      <c r="F536" s="12">
        <v>26.297499999999999</v>
      </c>
      <c r="G536" s="37">
        <f t="shared" si="40"/>
        <v>70.447499999999991</v>
      </c>
      <c r="H536" s="12">
        <v>0.69986999999999999</v>
      </c>
      <c r="I536" s="12">
        <v>44.598236900000003</v>
      </c>
    </row>
    <row r="537" spans="1:9" x14ac:dyDescent="0.35">
      <c r="A537" s="4" t="s">
        <v>6</v>
      </c>
      <c r="B537" s="4">
        <v>15</v>
      </c>
      <c r="C537" s="4">
        <v>115</v>
      </c>
      <c r="D537" s="4">
        <v>116.5</v>
      </c>
      <c r="E537" s="4">
        <v>115.75</v>
      </c>
      <c r="F537" s="12">
        <v>26.547499999999999</v>
      </c>
      <c r="G537" s="37">
        <f t="shared" si="40"/>
        <v>70.697499999999991</v>
      </c>
      <c r="H537" s="12">
        <v>0.74056999999999995</v>
      </c>
      <c r="I537" s="12">
        <v>37.875093900000003</v>
      </c>
    </row>
    <row r="538" spans="1:9" x14ac:dyDescent="0.35">
      <c r="A538" s="4" t="s">
        <v>6</v>
      </c>
      <c r="B538" s="4">
        <v>15</v>
      </c>
      <c r="C538" s="4">
        <v>137</v>
      </c>
      <c r="D538" s="4">
        <v>139.5</v>
      </c>
      <c r="E538" s="4">
        <v>138.25</v>
      </c>
      <c r="F538" s="12">
        <v>26.772500000000001</v>
      </c>
      <c r="G538" s="37">
        <f t="shared" si="40"/>
        <v>70.922499999999999</v>
      </c>
      <c r="H538" s="12">
        <v>0.83035000000000003</v>
      </c>
      <c r="I538" s="12">
        <v>32.992214500000003</v>
      </c>
    </row>
    <row r="539" spans="1:9" x14ac:dyDescent="0.35">
      <c r="A539" s="4" t="s">
        <v>6</v>
      </c>
      <c r="B539" s="4">
        <v>16</v>
      </c>
      <c r="C539" s="4">
        <v>10</v>
      </c>
      <c r="D539" s="4">
        <v>12</v>
      </c>
      <c r="E539" s="4">
        <v>11</v>
      </c>
      <c r="F539" s="12">
        <v>26.95</v>
      </c>
      <c r="G539" s="37">
        <f>F539+44.2</f>
        <v>71.150000000000006</v>
      </c>
      <c r="H539" s="12">
        <v>0.48630000000000001</v>
      </c>
      <c r="I539" s="12">
        <v>31.908898000000004</v>
      </c>
    </row>
    <row r="540" spans="1:9" x14ac:dyDescent="0.35">
      <c r="A540" s="4" t="s">
        <v>6</v>
      </c>
      <c r="B540" s="4">
        <v>16</v>
      </c>
      <c r="C540" s="4">
        <v>30</v>
      </c>
      <c r="D540" s="4">
        <v>31.5</v>
      </c>
      <c r="E540" s="4">
        <v>30.75</v>
      </c>
      <c r="F540" s="12">
        <v>27.147500000000001</v>
      </c>
      <c r="G540" s="37">
        <f t="shared" ref="G540:G543" si="41">F540+44.2</f>
        <v>71.347499999999997</v>
      </c>
      <c r="H540" s="12">
        <v>0.54032000000000002</v>
      </c>
      <c r="I540" s="12">
        <v>31.483068400000001</v>
      </c>
    </row>
    <row r="541" spans="1:9" x14ac:dyDescent="0.35">
      <c r="A541" s="4" t="s">
        <v>6</v>
      </c>
      <c r="B541" s="4">
        <v>16</v>
      </c>
      <c r="C541" s="4">
        <v>50</v>
      </c>
      <c r="D541" s="4">
        <v>52</v>
      </c>
      <c r="E541" s="4">
        <v>51</v>
      </c>
      <c r="F541" s="12">
        <v>27.35</v>
      </c>
      <c r="G541" s="37">
        <f t="shared" si="41"/>
        <v>71.550000000000011</v>
      </c>
      <c r="H541" s="12">
        <v>0.73812</v>
      </c>
      <c r="I541" s="12">
        <v>26.861584400000002</v>
      </c>
    </row>
    <row r="542" spans="1:9" x14ac:dyDescent="0.35">
      <c r="A542" s="4" t="s">
        <v>6</v>
      </c>
      <c r="B542" s="4">
        <v>16</v>
      </c>
      <c r="C542" s="4">
        <v>70.5</v>
      </c>
      <c r="D542" s="4">
        <v>72</v>
      </c>
      <c r="E542" s="4">
        <v>71.25</v>
      </c>
      <c r="F542" s="12">
        <v>27.552499999999998</v>
      </c>
      <c r="G542" s="37">
        <f t="shared" si="41"/>
        <v>71.752499999999998</v>
      </c>
      <c r="H542" s="12">
        <v>0.76620999999999995</v>
      </c>
      <c r="I542" s="12">
        <v>28.762573700000001</v>
      </c>
    </row>
    <row r="543" spans="1:9" x14ac:dyDescent="0.35">
      <c r="A543" s="6" t="s">
        <v>6</v>
      </c>
      <c r="B543" s="6">
        <v>16</v>
      </c>
      <c r="C543" s="6">
        <v>87.5</v>
      </c>
      <c r="D543" s="6">
        <v>90</v>
      </c>
      <c r="E543" s="6">
        <v>88.75</v>
      </c>
      <c r="F543" s="13">
        <v>27.727499999999999</v>
      </c>
      <c r="G543" s="68">
        <f t="shared" si="41"/>
        <v>71.927500000000009</v>
      </c>
      <c r="H543" s="13">
        <v>0.76380000000000003</v>
      </c>
      <c r="I543" s="13">
        <v>35.478303000000004</v>
      </c>
    </row>
  </sheetData>
  <sortState ref="A367:I543">
    <sortCondition ref="F367:F543"/>
  </sortState>
  <mergeCells count="3">
    <mergeCell ref="A2:A3"/>
    <mergeCell ref="B2:B3"/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5EF4-7B39-4A1C-9949-6F6128275AC4}">
  <dimension ref="A1:J559"/>
  <sheetViews>
    <sheetView topLeftCell="A534" zoomScaleNormal="100" workbookViewId="0">
      <selection activeCell="J16" sqref="J16"/>
    </sheetView>
  </sheetViews>
  <sheetFormatPr defaultRowHeight="14.5" x14ac:dyDescent="0.35"/>
  <cols>
    <col min="1" max="1" width="5.1796875" bestFit="1" customWidth="1"/>
    <col min="3" max="3" width="11.54296875" bestFit="1" customWidth="1"/>
    <col min="4" max="4" width="15" bestFit="1" customWidth="1"/>
    <col min="5" max="5" width="16.54296875" bestFit="1" customWidth="1"/>
    <col min="6" max="6" width="13.81640625" bestFit="1" customWidth="1"/>
    <col min="7" max="7" width="22" style="67" bestFit="1" customWidth="1"/>
    <col min="8" max="9" width="12.7265625" bestFit="1" customWidth="1"/>
    <col min="10" max="10" width="29.1796875" customWidth="1"/>
  </cols>
  <sheetData>
    <row r="1" spans="1:10" ht="17.5" thickBot="1" x14ac:dyDescent="0.4">
      <c r="A1" s="69" t="s">
        <v>209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7.5" thickTop="1" x14ac:dyDescent="0.35">
      <c r="A2" s="72" t="s">
        <v>8</v>
      </c>
      <c r="B2" s="72" t="s">
        <v>9</v>
      </c>
      <c r="C2" s="16" t="s">
        <v>197</v>
      </c>
      <c r="D2" s="16" t="s">
        <v>198</v>
      </c>
      <c r="E2" s="16" t="s">
        <v>199</v>
      </c>
      <c r="F2" s="16" t="s">
        <v>25</v>
      </c>
      <c r="G2" s="66" t="s">
        <v>716</v>
      </c>
      <c r="H2" s="16" t="s">
        <v>206</v>
      </c>
      <c r="I2" s="16" t="s">
        <v>207</v>
      </c>
      <c r="J2" s="70" t="s">
        <v>203</v>
      </c>
    </row>
    <row r="3" spans="1:10" x14ac:dyDescent="0.35">
      <c r="A3" s="71"/>
      <c r="B3" s="71"/>
      <c r="C3" s="6" t="s">
        <v>24</v>
      </c>
      <c r="D3" s="6" t="s">
        <v>24</v>
      </c>
      <c r="E3" s="6" t="s">
        <v>24</v>
      </c>
      <c r="F3" s="6" t="s">
        <v>17</v>
      </c>
      <c r="G3" s="13" t="s">
        <v>18</v>
      </c>
      <c r="H3" s="6" t="s">
        <v>208</v>
      </c>
      <c r="I3" s="6" t="s">
        <v>208</v>
      </c>
      <c r="J3" s="71"/>
    </row>
    <row r="4" spans="1:10" x14ac:dyDescent="0.35">
      <c r="A4" s="4" t="s">
        <v>0</v>
      </c>
      <c r="B4" s="4">
        <v>1</v>
      </c>
      <c r="C4" s="4">
        <v>69</v>
      </c>
      <c r="D4" s="4">
        <v>70</v>
      </c>
      <c r="E4" s="4">
        <v>69.5</v>
      </c>
      <c r="F4" s="12">
        <v>0.69499999999999995</v>
      </c>
      <c r="G4" s="12">
        <v>0.69499999999999995</v>
      </c>
      <c r="H4" s="12">
        <v>-6.9496250000001814E-3</v>
      </c>
      <c r="I4" s="12">
        <v>-2.7991531250000001</v>
      </c>
      <c r="J4" s="4" t="s">
        <v>204</v>
      </c>
    </row>
    <row r="5" spans="1:10" x14ac:dyDescent="0.35">
      <c r="A5" s="4" t="s">
        <v>0</v>
      </c>
      <c r="B5" s="4">
        <v>2</v>
      </c>
      <c r="C5" s="4">
        <v>40</v>
      </c>
      <c r="D5" s="4">
        <v>41</v>
      </c>
      <c r="E5" s="4">
        <v>40.5</v>
      </c>
      <c r="F5" s="12">
        <v>1.905</v>
      </c>
      <c r="G5" s="12">
        <v>1.905</v>
      </c>
      <c r="H5" s="12">
        <v>-1.0329251562499999</v>
      </c>
      <c r="I5" s="12">
        <v>-3.3099470312500001</v>
      </c>
      <c r="J5" s="4" t="s">
        <v>204</v>
      </c>
    </row>
    <row r="6" spans="1:10" x14ac:dyDescent="0.35">
      <c r="A6" s="4" t="s">
        <v>0</v>
      </c>
      <c r="B6" s="4">
        <v>3</v>
      </c>
      <c r="C6" s="4">
        <v>3</v>
      </c>
      <c r="D6" s="4">
        <v>4</v>
      </c>
      <c r="E6" s="4">
        <v>3.5</v>
      </c>
      <c r="F6" s="12">
        <v>3.0350000000000001</v>
      </c>
      <c r="G6" s="12">
        <v>3.0350000000000001</v>
      </c>
      <c r="H6" s="12">
        <v>-1.5753346875000001</v>
      </c>
      <c r="I6" s="12">
        <v>-3.0474009375000004</v>
      </c>
      <c r="J6" s="4" t="s">
        <v>204</v>
      </c>
    </row>
    <row r="7" spans="1:10" x14ac:dyDescent="0.35">
      <c r="A7" s="4" t="s">
        <v>0</v>
      </c>
      <c r="B7" s="4">
        <v>4</v>
      </c>
      <c r="C7" s="4">
        <v>38</v>
      </c>
      <c r="D7" s="4">
        <v>39</v>
      </c>
      <c r="E7" s="4">
        <v>38.5</v>
      </c>
      <c r="F7" s="12">
        <v>4.8849999999999998</v>
      </c>
      <c r="G7" s="12">
        <v>4.8849999999999998</v>
      </c>
      <c r="H7" s="12">
        <v>-1.0244042187499998</v>
      </c>
      <c r="I7" s="12">
        <v>-3.0714748437500003</v>
      </c>
      <c r="J7" s="4" t="s">
        <v>204</v>
      </c>
    </row>
    <row r="8" spans="1:10" x14ac:dyDescent="0.35">
      <c r="A8" s="4" t="s">
        <v>0</v>
      </c>
      <c r="B8" s="4">
        <v>5</v>
      </c>
      <c r="C8" s="4">
        <v>100</v>
      </c>
      <c r="D8" s="4">
        <v>101</v>
      </c>
      <c r="E8" s="4">
        <v>100.5</v>
      </c>
      <c r="F8" s="12">
        <v>7.0049999999999999</v>
      </c>
      <c r="G8" s="12">
        <v>7.0049999999999999</v>
      </c>
      <c r="H8" s="12">
        <v>0.15569492399999985</v>
      </c>
      <c r="I8" s="12">
        <v>-3.06614875</v>
      </c>
      <c r="J8" s="4" t="s">
        <v>204</v>
      </c>
    </row>
    <row r="9" spans="1:10" x14ac:dyDescent="0.35">
      <c r="A9" s="4" t="s">
        <v>0</v>
      </c>
      <c r="B9" s="4">
        <v>9</v>
      </c>
      <c r="C9" s="4">
        <v>22</v>
      </c>
      <c r="D9" s="4">
        <v>23</v>
      </c>
      <c r="E9" s="4">
        <v>22.5</v>
      </c>
      <c r="F9" s="12">
        <v>11.465</v>
      </c>
      <c r="G9" s="12">
        <v>12.375</v>
      </c>
      <c r="H9" s="12">
        <v>-1.0317232812500003</v>
      </c>
      <c r="I9" s="12">
        <v>-2.8068326562500001</v>
      </c>
      <c r="J9" s="4" t="s">
        <v>204</v>
      </c>
    </row>
    <row r="10" spans="1:10" x14ac:dyDescent="0.35">
      <c r="A10" s="4" t="s">
        <v>0</v>
      </c>
      <c r="B10" s="4">
        <v>10</v>
      </c>
      <c r="C10" s="4">
        <v>24</v>
      </c>
      <c r="D10" s="4">
        <v>25</v>
      </c>
      <c r="E10" s="4">
        <v>24.5</v>
      </c>
      <c r="F10" s="12">
        <v>12.784999999999998</v>
      </c>
      <c r="G10" s="12">
        <v>13.764999999999999</v>
      </c>
      <c r="H10" s="12">
        <v>-0.9933928125</v>
      </c>
      <c r="I10" s="12">
        <v>-2.7671565625000003</v>
      </c>
      <c r="J10" s="4" t="s">
        <v>204</v>
      </c>
    </row>
    <row r="11" spans="1:10" x14ac:dyDescent="0.35">
      <c r="A11" s="4" t="s">
        <v>0</v>
      </c>
      <c r="B11" s="4">
        <v>11</v>
      </c>
      <c r="C11" s="4">
        <v>61</v>
      </c>
      <c r="D11" s="4">
        <v>62</v>
      </c>
      <c r="E11" s="4">
        <v>61.5</v>
      </c>
      <c r="F11" s="12">
        <v>13.355</v>
      </c>
      <c r="G11" s="12">
        <v>14.035</v>
      </c>
      <c r="H11" s="12">
        <v>-0.37264934375000014</v>
      </c>
      <c r="I11" s="12">
        <v>-2.5864604687499999</v>
      </c>
      <c r="J11" s="4" t="s">
        <v>204</v>
      </c>
    </row>
    <row r="12" spans="1:10" x14ac:dyDescent="0.35">
      <c r="A12" s="4" t="s">
        <v>0</v>
      </c>
      <c r="B12" s="4">
        <v>12</v>
      </c>
      <c r="C12" s="4">
        <v>46</v>
      </c>
      <c r="D12" s="4">
        <v>47</v>
      </c>
      <c r="E12" s="4">
        <v>46.5</v>
      </c>
      <c r="F12" s="12">
        <v>14.455</v>
      </c>
      <c r="G12" s="12">
        <v>15.085000000000001</v>
      </c>
      <c r="H12" s="12">
        <v>-0.71994487500000004</v>
      </c>
      <c r="I12" s="12">
        <v>-3.0178043750000003</v>
      </c>
      <c r="J12" s="4" t="s">
        <v>204</v>
      </c>
    </row>
    <row r="13" spans="1:10" x14ac:dyDescent="0.35">
      <c r="A13" s="4" t="s">
        <v>0</v>
      </c>
      <c r="B13" s="4">
        <v>16</v>
      </c>
      <c r="C13" s="4">
        <v>85</v>
      </c>
      <c r="D13" s="4">
        <v>86</v>
      </c>
      <c r="E13" s="4">
        <v>85.5</v>
      </c>
      <c r="F13" s="12">
        <v>19.835000000000001</v>
      </c>
      <c r="G13" s="12">
        <v>61.234999999999999</v>
      </c>
      <c r="H13" s="12">
        <v>-9.1375010823447012E-2</v>
      </c>
      <c r="I13" s="12">
        <v>-2.9236975239113421</v>
      </c>
      <c r="J13" s="4" t="s">
        <v>204</v>
      </c>
    </row>
    <row r="14" spans="1:10" x14ac:dyDescent="0.35">
      <c r="A14" s="4" t="s">
        <v>0</v>
      </c>
      <c r="B14" s="4">
        <v>16</v>
      </c>
      <c r="C14" s="4">
        <v>86</v>
      </c>
      <c r="D14" s="4">
        <v>87</v>
      </c>
      <c r="E14" s="4">
        <v>86.5</v>
      </c>
      <c r="F14" s="12">
        <v>19.844999999999999</v>
      </c>
      <c r="G14" s="12">
        <v>61.244999999999997</v>
      </c>
      <c r="H14" s="12">
        <v>-8.4344099056194444E-2</v>
      </c>
      <c r="I14" s="12">
        <v>-2.9415665985758195</v>
      </c>
      <c r="J14" s="4" t="s">
        <v>204</v>
      </c>
    </row>
    <row r="15" spans="1:10" x14ac:dyDescent="0.35">
      <c r="A15" s="4" t="s">
        <v>0</v>
      </c>
      <c r="B15" s="4">
        <v>16</v>
      </c>
      <c r="C15" s="4">
        <v>87</v>
      </c>
      <c r="D15" s="4">
        <v>88</v>
      </c>
      <c r="E15" s="4">
        <v>87.5</v>
      </c>
      <c r="F15" s="12">
        <v>19.855</v>
      </c>
      <c r="G15" s="12">
        <v>61.254999999999995</v>
      </c>
      <c r="H15" s="12">
        <v>0.17881288423240205</v>
      </c>
      <c r="I15" s="12">
        <v>-3.1718791164735309</v>
      </c>
      <c r="J15" s="4" t="s">
        <v>204</v>
      </c>
    </row>
    <row r="16" spans="1:10" x14ac:dyDescent="0.35">
      <c r="A16" s="4" t="s">
        <v>0</v>
      </c>
      <c r="B16" s="4">
        <v>16</v>
      </c>
      <c r="C16" s="4">
        <v>88</v>
      </c>
      <c r="D16" s="4">
        <v>89</v>
      </c>
      <c r="E16" s="4">
        <v>88.5</v>
      </c>
      <c r="F16" s="12">
        <v>19.865000000000002</v>
      </c>
      <c r="G16" s="12">
        <v>61.265000000000001</v>
      </c>
      <c r="H16" s="12">
        <v>-0.26770299421865523</v>
      </c>
      <c r="I16" s="12">
        <v>-3.2694307665778961</v>
      </c>
      <c r="J16" s="4" t="s">
        <v>204</v>
      </c>
    </row>
    <row r="17" spans="1:10" x14ac:dyDescent="0.35">
      <c r="A17" s="4" t="s">
        <v>0</v>
      </c>
      <c r="B17" s="4">
        <v>16</v>
      </c>
      <c r="C17" s="4">
        <v>89</v>
      </c>
      <c r="D17" s="4">
        <v>90</v>
      </c>
      <c r="E17" s="4">
        <v>89.5</v>
      </c>
      <c r="F17" s="12">
        <v>19.875</v>
      </c>
      <c r="G17" s="12">
        <v>61.274999999999999</v>
      </c>
      <c r="H17" s="12">
        <v>-7.8317603255692259E-2</v>
      </c>
      <c r="I17" s="12">
        <v>-3.2165518031347244</v>
      </c>
      <c r="J17" s="4" t="s">
        <v>204</v>
      </c>
    </row>
    <row r="18" spans="1:10" x14ac:dyDescent="0.35">
      <c r="A18" s="4" t="s">
        <v>0</v>
      </c>
      <c r="B18" s="4">
        <v>16</v>
      </c>
      <c r="C18" s="4">
        <v>90</v>
      </c>
      <c r="D18" s="4">
        <v>91</v>
      </c>
      <c r="E18" s="4">
        <v>90.5</v>
      </c>
      <c r="F18" s="12">
        <v>19.885000000000002</v>
      </c>
      <c r="G18" s="12">
        <v>61.284999999999997</v>
      </c>
      <c r="H18" s="12">
        <v>-7.530435535544111E-2</v>
      </c>
      <c r="I18" s="12">
        <v>-3.1172791661098493</v>
      </c>
      <c r="J18" s="4" t="s">
        <v>204</v>
      </c>
    </row>
    <row r="19" spans="1:10" x14ac:dyDescent="0.35">
      <c r="A19" s="4" t="s">
        <v>0</v>
      </c>
      <c r="B19" s="4">
        <v>16</v>
      </c>
      <c r="C19" s="4">
        <v>91</v>
      </c>
      <c r="D19" s="4">
        <v>92</v>
      </c>
      <c r="E19" s="4">
        <v>91.5</v>
      </c>
      <c r="F19" s="12">
        <v>19.895</v>
      </c>
      <c r="G19" s="12">
        <v>61.295000000000002</v>
      </c>
      <c r="H19" s="12">
        <v>0.42188154818599111</v>
      </c>
      <c r="I19" s="12">
        <v>-2.8125121704434819</v>
      </c>
      <c r="J19" s="4" t="s">
        <v>204</v>
      </c>
    </row>
    <row r="20" spans="1:10" x14ac:dyDescent="0.35">
      <c r="A20" s="4" t="s">
        <v>0</v>
      </c>
      <c r="B20" s="4">
        <v>16</v>
      </c>
      <c r="C20" s="4">
        <v>92</v>
      </c>
      <c r="D20" s="4">
        <v>93</v>
      </c>
      <c r="E20" s="4">
        <v>92.5</v>
      </c>
      <c r="F20" s="12">
        <v>19.905000000000001</v>
      </c>
      <c r="G20" s="12">
        <v>61.305</v>
      </c>
      <c r="H20" s="12">
        <v>-0.13958697722746471</v>
      </c>
      <c r="I20" s="12">
        <v>-3.1232355243313417</v>
      </c>
      <c r="J20" s="4" t="s">
        <v>204</v>
      </c>
    </row>
    <row r="21" spans="1:10" x14ac:dyDescent="0.35">
      <c r="A21" s="4" t="s">
        <v>0</v>
      </c>
      <c r="B21" s="4">
        <v>16</v>
      </c>
      <c r="C21" s="4">
        <v>93</v>
      </c>
      <c r="D21" s="4">
        <v>94</v>
      </c>
      <c r="E21" s="4">
        <v>93.5</v>
      </c>
      <c r="F21" s="12">
        <v>19.914999999999999</v>
      </c>
      <c r="G21" s="12">
        <v>61.314999999999998</v>
      </c>
      <c r="H21" s="12">
        <v>-0.16871504026322537</v>
      </c>
      <c r="I21" s="12">
        <v>-3.0646646684866652</v>
      </c>
      <c r="J21" s="4" t="s">
        <v>204</v>
      </c>
    </row>
    <row r="22" spans="1:10" x14ac:dyDescent="0.35">
      <c r="A22" s="4" t="s">
        <v>0</v>
      </c>
      <c r="B22" s="4">
        <v>16</v>
      </c>
      <c r="C22" s="4">
        <v>95</v>
      </c>
      <c r="D22" s="4">
        <v>96</v>
      </c>
      <c r="E22" s="4">
        <v>95.5</v>
      </c>
      <c r="F22" s="12">
        <v>19.934999999999999</v>
      </c>
      <c r="G22" s="12">
        <v>61.334999999999994</v>
      </c>
      <c r="H22" s="12">
        <v>-0.11313323005422127</v>
      </c>
      <c r="I22" s="12">
        <v>-3.0627839946827908</v>
      </c>
      <c r="J22" s="4" t="s">
        <v>204</v>
      </c>
    </row>
    <row r="23" spans="1:10" x14ac:dyDescent="0.35">
      <c r="A23" s="4" t="s">
        <v>0</v>
      </c>
      <c r="B23" s="4">
        <v>16</v>
      </c>
      <c r="C23" s="4">
        <v>96</v>
      </c>
      <c r="D23" s="4">
        <v>97</v>
      </c>
      <c r="E23" s="4">
        <v>96.5</v>
      </c>
      <c r="F23" s="12">
        <v>19.945</v>
      </c>
      <c r="G23" s="12">
        <v>61.344999999999999</v>
      </c>
      <c r="H23" s="12">
        <v>-0.15356700232377984</v>
      </c>
      <c r="I23" s="12">
        <v>-3.4825113597873134</v>
      </c>
      <c r="J23" s="4" t="s">
        <v>204</v>
      </c>
    </row>
    <row r="24" spans="1:10" x14ac:dyDescent="0.35">
      <c r="A24" s="4" t="s">
        <v>0</v>
      </c>
      <c r="B24" s="4">
        <v>16</v>
      </c>
      <c r="C24" s="4">
        <v>97</v>
      </c>
      <c r="D24" s="4">
        <v>98</v>
      </c>
      <c r="E24" s="4">
        <v>97.5</v>
      </c>
      <c r="F24" s="12">
        <v>19.955000000000002</v>
      </c>
      <c r="G24" s="12">
        <v>61.355000000000004</v>
      </c>
      <c r="H24" s="12">
        <v>-0.18894655305964358</v>
      </c>
      <c r="I24" s="12">
        <v>-3.2163184702792194</v>
      </c>
      <c r="J24" s="4" t="s">
        <v>204</v>
      </c>
    </row>
    <row r="25" spans="1:10" x14ac:dyDescent="0.35">
      <c r="A25" s="4" t="s">
        <v>0</v>
      </c>
      <c r="B25" s="4">
        <v>16</v>
      </c>
      <c r="C25" s="4">
        <v>98</v>
      </c>
      <c r="D25" s="4">
        <v>99</v>
      </c>
      <c r="E25" s="4">
        <v>98.5</v>
      </c>
      <c r="F25" s="12">
        <v>19.965</v>
      </c>
      <c r="G25" s="12">
        <v>61.364999999999995</v>
      </c>
      <c r="H25" s="12">
        <v>-0.25667312161115396</v>
      </c>
      <c r="I25" s="12">
        <v>-3.2980705936487462</v>
      </c>
      <c r="J25" s="4" t="s">
        <v>204</v>
      </c>
    </row>
    <row r="26" spans="1:10" x14ac:dyDescent="0.35">
      <c r="A26" s="4" t="s">
        <v>0</v>
      </c>
      <c r="B26" s="4">
        <v>16</v>
      </c>
      <c r="C26" s="4">
        <v>99</v>
      </c>
      <c r="D26" s="4">
        <v>100</v>
      </c>
      <c r="E26" s="4">
        <v>99.5</v>
      </c>
      <c r="F26" s="12">
        <v>19.975000000000001</v>
      </c>
      <c r="G26" s="12">
        <v>61.375</v>
      </c>
      <c r="H26" s="12">
        <v>-0.15264438479521958</v>
      </c>
      <c r="I26" s="12">
        <v>-3.1659227582520382</v>
      </c>
      <c r="J26" s="4" t="s">
        <v>204</v>
      </c>
    </row>
    <row r="27" spans="1:10" x14ac:dyDescent="0.35">
      <c r="A27" s="4" t="s">
        <v>0</v>
      </c>
      <c r="B27" s="4">
        <v>16</v>
      </c>
      <c r="C27" s="4">
        <v>100</v>
      </c>
      <c r="D27" s="4">
        <v>101</v>
      </c>
      <c r="E27" s="4">
        <v>100.5</v>
      </c>
      <c r="F27" s="12">
        <v>19.984999999999999</v>
      </c>
      <c r="G27" s="12">
        <v>61.384999999999998</v>
      </c>
      <c r="H27" s="12">
        <v>-0.1616841284959728</v>
      </c>
      <c r="I27" s="12">
        <v>-3.2046390866917394</v>
      </c>
      <c r="J27" s="4" t="s">
        <v>204</v>
      </c>
    </row>
    <row r="28" spans="1:10" x14ac:dyDescent="0.35">
      <c r="A28" s="4" t="s">
        <v>0</v>
      </c>
      <c r="B28" s="4">
        <v>16</v>
      </c>
      <c r="C28" s="4">
        <v>102</v>
      </c>
      <c r="D28" s="4">
        <v>103</v>
      </c>
      <c r="E28" s="4">
        <v>102.5</v>
      </c>
      <c r="F28" s="12">
        <v>20.004999999999999</v>
      </c>
      <c r="G28" s="12">
        <v>61.405000000000001</v>
      </c>
      <c r="H28" s="12">
        <v>0.71575910147172761</v>
      </c>
      <c r="I28" s="12">
        <v>-3.2133275389364315</v>
      </c>
      <c r="J28" s="4" t="s">
        <v>204</v>
      </c>
    </row>
    <row r="29" spans="1:10" x14ac:dyDescent="0.35">
      <c r="A29" s="4" t="s">
        <v>0</v>
      </c>
      <c r="B29" s="4">
        <v>16</v>
      </c>
      <c r="C29" s="4">
        <v>103</v>
      </c>
      <c r="D29" s="4">
        <v>104</v>
      </c>
      <c r="E29" s="4">
        <v>103.5</v>
      </c>
      <c r="F29" s="12">
        <v>20.015000000000001</v>
      </c>
      <c r="G29" s="12">
        <v>61.414999999999999</v>
      </c>
      <c r="H29" s="12">
        <v>0.83200619674670839</v>
      </c>
      <c r="I29" s="12">
        <v>-3.2392489439072576</v>
      </c>
      <c r="J29" s="4" t="s">
        <v>204</v>
      </c>
    </row>
    <row r="30" spans="1:10" x14ac:dyDescent="0.35">
      <c r="A30" s="4" t="s">
        <v>0</v>
      </c>
      <c r="B30" s="4">
        <v>16</v>
      </c>
      <c r="C30" s="4">
        <v>104</v>
      </c>
      <c r="D30" s="4">
        <v>105</v>
      </c>
      <c r="E30" s="4">
        <v>104.5</v>
      </c>
      <c r="F30" s="12">
        <v>20.024999999999999</v>
      </c>
      <c r="G30" s="12">
        <v>61.424999999999997</v>
      </c>
      <c r="H30" s="12">
        <v>0.87041828040278857</v>
      </c>
      <c r="I30" s="12">
        <v>-3.3588861976187605</v>
      </c>
      <c r="J30" s="4" t="s">
        <v>204</v>
      </c>
    </row>
    <row r="31" spans="1:10" x14ac:dyDescent="0.35">
      <c r="A31" s="4" t="s">
        <v>0</v>
      </c>
      <c r="B31" s="4">
        <v>16</v>
      </c>
      <c r="C31" s="4">
        <v>105</v>
      </c>
      <c r="D31" s="4">
        <v>106</v>
      </c>
      <c r="E31" s="4">
        <v>105.5</v>
      </c>
      <c r="F31" s="12">
        <v>20.035</v>
      </c>
      <c r="G31" s="12">
        <v>61.435000000000002</v>
      </c>
      <c r="H31" s="12">
        <v>1.211072811773819</v>
      </c>
      <c r="I31" s="12">
        <v>-3.2731461657921832</v>
      </c>
      <c r="J31" s="4" t="s">
        <v>204</v>
      </c>
    </row>
    <row r="32" spans="1:10" x14ac:dyDescent="0.35">
      <c r="A32" s="4" t="s">
        <v>0</v>
      </c>
      <c r="B32" s="4">
        <v>16</v>
      </c>
      <c r="C32" s="4">
        <v>106</v>
      </c>
      <c r="D32" s="4">
        <v>107</v>
      </c>
      <c r="E32" s="4">
        <v>106.5</v>
      </c>
      <c r="F32" s="12">
        <v>20.045000000000002</v>
      </c>
      <c r="G32" s="12">
        <v>61.445</v>
      </c>
      <c r="H32" s="12">
        <v>1.2297169729916304</v>
      </c>
      <c r="I32" s="12">
        <v>-3.018362615676434</v>
      </c>
      <c r="J32" s="4" t="s">
        <v>204</v>
      </c>
    </row>
    <row r="33" spans="1:10" x14ac:dyDescent="0.35">
      <c r="A33" s="4" t="s">
        <v>0</v>
      </c>
      <c r="B33" s="4">
        <v>16</v>
      </c>
      <c r="C33" s="4">
        <v>107</v>
      </c>
      <c r="D33" s="4">
        <v>108</v>
      </c>
      <c r="E33" s="4">
        <v>107.5</v>
      </c>
      <c r="F33" s="12">
        <v>20.055</v>
      </c>
      <c r="G33" s="12">
        <v>61.454999999999998</v>
      </c>
      <c r="H33" s="12">
        <v>1.1999535243996902</v>
      </c>
      <c r="I33" s="12">
        <v>-3.1036600563675543</v>
      </c>
      <c r="J33" s="4" t="s">
        <v>204</v>
      </c>
    </row>
    <row r="34" spans="1:10" x14ac:dyDescent="0.35">
      <c r="A34" s="4" t="s">
        <v>0</v>
      </c>
      <c r="B34" s="4">
        <v>16</v>
      </c>
      <c r="C34" s="4">
        <v>109</v>
      </c>
      <c r="D34" s="4">
        <v>110</v>
      </c>
      <c r="E34" s="4">
        <v>109.5</v>
      </c>
      <c r="F34" s="12">
        <v>20.074999999999999</v>
      </c>
      <c r="G34" s="12">
        <v>61.474999999999994</v>
      </c>
      <c r="H34" s="12">
        <v>1.3626994577846636</v>
      </c>
      <c r="I34" s="12">
        <v>-3.254203600621195</v>
      </c>
      <c r="J34" s="4" t="s">
        <v>204</v>
      </c>
    </row>
    <row r="35" spans="1:10" x14ac:dyDescent="0.35">
      <c r="A35" s="4" t="s">
        <v>0</v>
      </c>
      <c r="B35" s="4">
        <v>16</v>
      </c>
      <c r="C35" s="4">
        <v>110</v>
      </c>
      <c r="D35" s="4">
        <v>111</v>
      </c>
      <c r="E35" s="4">
        <v>110.5</v>
      </c>
      <c r="F35" s="12">
        <v>20.085000000000001</v>
      </c>
      <c r="G35" s="12">
        <v>61.484999999999999</v>
      </c>
      <c r="H35" s="12">
        <v>1.4122308288148724</v>
      </c>
      <c r="I35" s="12">
        <v>-3.0966812165677164</v>
      </c>
      <c r="J35" s="4" t="s">
        <v>204</v>
      </c>
    </row>
    <row r="36" spans="1:10" x14ac:dyDescent="0.35">
      <c r="A36" s="4" t="s">
        <v>0</v>
      </c>
      <c r="B36" s="4">
        <v>16</v>
      </c>
      <c r="C36" s="4">
        <v>113</v>
      </c>
      <c r="D36" s="4">
        <v>114</v>
      </c>
      <c r="E36" s="4">
        <v>113.5</v>
      </c>
      <c r="F36" s="12">
        <v>20.115000000000002</v>
      </c>
      <c r="G36" s="12">
        <v>61.515000000000001</v>
      </c>
      <c r="H36" s="12">
        <v>1.0091360412637012</v>
      </c>
      <c r="I36" s="12">
        <v>-3.2742857142857145</v>
      </c>
      <c r="J36" s="4" t="s">
        <v>204</v>
      </c>
    </row>
    <row r="37" spans="1:10" x14ac:dyDescent="0.35">
      <c r="A37" s="4" t="s">
        <v>0</v>
      </c>
      <c r="B37" s="4">
        <v>16</v>
      </c>
      <c r="C37" s="4">
        <v>114</v>
      </c>
      <c r="D37" s="4">
        <v>115</v>
      </c>
      <c r="E37" s="4">
        <v>114.5</v>
      </c>
      <c r="F37" s="12">
        <v>20.125</v>
      </c>
      <c r="G37" s="12">
        <v>61.524999999999999</v>
      </c>
      <c r="H37" s="12">
        <v>0.8615495379325171</v>
      </c>
      <c r="I37" s="12">
        <v>-3.3040993788819875</v>
      </c>
      <c r="J37" s="4" t="s">
        <v>204</v>
      </c>
    </row>
    <row r="38" spans="1:10" x14ac:dyDescent="0.35">
      <c r="A38" s="4" t="s">
        <v>0</v>
      </c>
      <c r="B38" s="4">
        <v>16</v>
      </c>
      <c r="C38" s="4">
        <v>115</v>
      </c>
      <c r="D38" s="4">
        <v>116</v>
      </c>
      <c r="E38" s="4">
        <v>115.5</v>
      </c>
      <c r="F38" s="12">
        <v>20.135000000000002</v>
      </c>
      <c r="G38" s="12">
        <v>61.534999999999997</v>
      </c>
      <c r="H38" s="12">
        <v>0.7668149580915542</v>
      </c>
      <c r="I38" s="12">
        <v>-3.5465838509316772</v>
      </c>
      <c r="J38" s="4" t="s">
        <v>204</v>
      </c>
    </row>
    <row r="39" spans="1:10" x14ac:dyDescent="0.35">
      <c r="A39" s="4" t="s">
        <v>0</v>
      </c>
      <c r="B39" s="4">
        <v>18</v>
      </c>
      <c r="C39" s="4">
        <v>10</v>
      </c>
      <c r="D39" s="4">
        <v>10.5</v>
      </c>
      <c r="E39" s="4">
        <v>10.25</v>
      </c>
      <c r="F39" s="12">
        <v>22.182499999999997</v>
      </c>
      <c r="G39" s="12">
        <v>63.4925</v>
      </c>
      <c r="H39" s="12">
        <v>0.87717266894040091</v>
      </c>
      <c r="I39" s="12">
        <v>-3.4754245089201818</v>
      </c>
      <c r="J39" s="4" t="s">
        <v>204</v>
      </c>
    </row>
    <row r="40" spans="1:10" x14ac:dyDescent="0.35">
      <c r="A40" s="4" t="s">
        <v>0</v>
      </c>
      <c r="B40" s="4">
        <v>18</v>
      </c>
      <c r="C40" s="4">
        <v>30</v>
      </c>
      <c r="D40" s="4">
        <v>30.5</v>
      </c>
      <c r="E40" s="4">
        <v>30.25</v>
      </c>
      <c r="F40" s="12">
        <v>22.382499999999997</v>
      </c>
      <c r="G40" s="12">
        <v>63.692499999999995</v>
      </c>
      <c r="H40" s="12">
        <v>0.88521937684259178</v>
      </c>
      <c r="I40" s="12">
        <v>-3.2220091670356199</v>
      </c>
      <c r="J40" s="4" t="s">
        <v>204</v>
      </c>
    </row>
    <row r="41" spans="1:10" x14ac:dyDescent="0.35">
      <c r="A41" s="4" t="s">
        <v>0</v>
      </c>
      <c r="B41" s="4">
        <v>18</v>
      </c>
      <c r="C41" s="4">
        <v>50</v>
      </c>
      <c r="D41" s="4">
        <v>50.5</v>
      </c>
      <c r="E41" s="4">
        <v>50.25</v>
      </c>
      <c r="F41" s="12">
        <v>22.5825</v>
      </c>
      <c r="G41" s="12">
        <v>63.892499999999998</v>
      </c>
      <c r="H41" s="12">
        <v>0.92442747432910555</v>
      </c>
      <c r="I41" s="12">
        <v>-3.0392849615848894</v>
      </c>
      <c r="J41" s="4" t="s">
        <v>204</v>
      </c>
    </row>
    <row r="42" spans="1:10" x14ac:dyDescent="0.35">
      <c r="A42" s="4" t="s">
        <v>0</v>
      </c>
      <c r="B42" s="4">
        <v>18</v>
      </c>
      <c r="C42" s="4">
        <v>70</v>
      </c>
      <c r="D42" s="4">
        <v>70.5</v>
      </c>
      <c r="E42" s="4">
        <v>70.25</v>
      </c>
      <c r="F42" s="12">
        <v>22.782499999999999</v>
      </c>
      <c r="G42" s="12">
        <v>64.092500000000001</v>
      </c>
      <c r="H42" s="12">
        <v>0.9616631019134052</v>
      </c>
      <c r="I42" s="12">
        <v>-3.1256119585540416</v>
      </c>
      <c r="J42" s="4" t="s">
        <v>204</v>
      </c>
    </row>
    <row r="43" spans="1:10" x14ac:dyDescent="0.35">
      <c r="A43" s="4" t="s">
        <v>0</v>
      </c>
      <c r="B43" s="4">
        <v>18</v>
      </c>
      <c r="C43" s="4">
        <v>90</v>
      </c>
      <c r="D43" s="4">
        <v>90.5</v>
      </c>
      <c r="E43" s="4">
        <v>90.25</v>
      </c>
      <c r="F43" s="12">
        <v>22.982499999999998</v>
      </c>
      <c r="G43" s="12">
        <v>64.292500000000004</v>
      </c>
      <c r="H43" s="12">
        <v>1.0371009884964446</v>
      </c>
      <c r="I43" s="12">
        <v>-3.0987797458839119</v>
      </c>
      <c r="J43" s="4" t="s">
        <v>204</v>
      </c>
    </row>
    <row r="44" spans="1:10" x14ac:dyDescent="0.35">
      <c r="A44" s="4" t="s">
        <v>0</v>
      </c>
      <c r="B44" s="4">
        <v>18</v>
      </c>
      <c r="C44" s="4">
        <v>110</v>
      </c>
      <c r="D44" s="4">
        <v>112</v>
      </c>
      <c r="E44" s="4">
        <v>111</v>
      </c>
      <c r="F44" s="12">
        <v>23.189999999999998</v>
      </c>
      <c r="G44" s="12">
        <v>64.5</v>
      </c>
      <c r="H44" s="12">
        <v>1.0652644661541126</v>
      </c>
      <c r="I44" s="12">
        <v>-3.1534379568786211</v>
      </c>
      <c r="J44" s="4" t="s">
        <v>204</v>
      </c>
    </row>
    <row r="45" spans="1:10" x14ac:dyDescent="0.35">
      <c r="A45" s="4" t="s">
        <v>0</v>
      </c>
      <c r="B45" s="4">
        <v>18</v>
      </c>
      <c r="C45" s="4">
        <v>130</v>
      </c>
      <c r="D45" s="4">
        <v>130.5</v>
      </c>
      <c r="E45" s="4">
        <v>130.25</v>
      </c>
      <c r="F45" s="12">
        <v>23.382499999999997</v>
      </c>
      <c r="G45" s="12">
        <v>64.692499999999995</v>
      </c>
      <c r="H45" s="12">
        <v>1.0843753974218158</v>
      </c>
      <c r="I45" s="12">
        <v>-3.1683447416953601</v>
      </c>
      <c r="J45" s="4" t="s">
        <v>204</v>
      </c>
    </row>
    <row r="46" spans="1:10" x14ac:dyDescent="0.35">
      <c r="A46" s="4" t="s">
        <v>0</v>
      </c>
      <c r="B46" s="4">
        <v>18</v>
      </c>
      <c r="C46" s="4">
        <v>146</v>
      </c>
      <c r="D46" s="4">
        <v>146.5</v>
      </c>
      <c r="E46" s="4">
        <v>146.25</v>
      </c>
      <c r="F46" s="12">
        <v>23.542499999999997</v>
      </c>
      <c r="G46" s="12">
        <v>64.852499999999992</v>
      </c>
      <c r="H46" s="12">
        <v>1.1075096826406148</v>
      </c>
      <c r="I46" s="12">
        <v>-3.5648652178206155</v>
      </c>
      <c r="J46" s="4" t="s">
        <v>204</v>
      </c>
    </row>
    <row r="47" spans="1:10" x14ac:dyDescent="0.35">
      <c r="A47" s="4" t="s">
        <v>0</v>
      </c>
      <c r="B47" s="4">
        <v>19</v>
      </c>
      <c r="C47" s="4">
        <v>10</v>
      </c>
      <c r="D47" s="4">
        <v>10.5</v>
      </c>
      <c r="E47" s="4">
        <v>10.25</v>
      </c>
      <c r="F47" s="12">
        <v>23.782499999999999</v>
      </c>
      <c r="G47" s="12">
        <v>65.142499999999998</v>
      </c>
      <c r="H47" s="12">
        <v>0.98077403318110834</v>
      </c>
      <c r="I47" s="12">
        <v>-3.0530656057792456</v>
      </c>
      <c r="J47" s="4" t="s">
        <v>204</v>
      </c>
    </row>
    <row r="48" spans="1:10" x14ac:dyDescent="0.35">
      <c r="A48" s="4" t="s">
        <v>0</v>
      </c>
      <c r="B48" s="4">
        <v>19</v>
      </c>
      <c r="C48" s="4">
        <v>30</v>
      </c>
      <c r="D48" s="4">
        <v>30.5</v>
      </c>
      <c r="E48" s="4">
        <v>30.25</v>
      </c>
      <c r="F48" s="12">
        <v>23.982499999999998</v>
      </c>
      <c r="G48" s="12">
        <v>65.342500000000001</v>
      </c>
      <c r="H48" s="12">
        <v>0.83392161396612496</v>
      </c>
      <c r="I48" s="12">
        <v>-3.1892142404387944</v>
      </c>
      <c r="J48" s="4" t="s">
        <v>204</v>
      </c>
    </row>
    <row r="49" spans="1:10" x14ac:dyDescent="0.35">
      <c r="A49" s="4" t="s">
        <v>0</v>
      </c>
      <c r="B49" s="4">
        <v>19</v>
      </c>
      <c r="C49" s="4">
        <v>50</v>
      </c>
      <c r="D49" s="4">
        <v>50.5</v>
      </c>
      <c r="E49" s="4">
        <v>50.25</v>
      </c>
      <c r="F49" s="12">
        <v>24.182500000000001</v>
      </c>
      <c r="G49" s="12">
        <v>65.542500000000004</v>
      </c>
      <c r="H49" s="12">
        <v>0.72428521879877428</v>
      </c>
      <c r="I49" s="12">
        <v>-3.5121945781348045</v>
      </c>
      <c r="J49" s="4" t="s">
        <v>204</v>
      </c>
    </row>
    <row r="50" spans="1:10" x14ac:dyDescent="0.35">
      <c r="A50" s="4" t="s">
        <v>0</v>
      </c>
      <c r="B50" s="4">
        <v>19</v>
      </c>
      <c r="C50" s="4">
        <v>70</v>
      </c>
      <c r="D50" s="4">
        <v>70.5</v>
      </c>
      <c r="E50" s="4">
        <v>70.25</v>
      </c>
      <c r="F50" s="12">
        <v>24.3825</v>
      </c>
      <c r="G50" s="12">
        <v>65.742500000000007</v>
      </c>
      <c r="H50" s="12">
        <v>0.62973640094803129</v>
      </c>
      <c r="I50" s="12">
        <v>-3.7189019942602508</v>
      </c>
      <c r="J50" s="4" t="s">
        <v>204</v>
      </c>
    </row>
    <row r="51" spans="1:10" x14ac:dyDescent="0.35">
      <c r="A51" s="4" t="s">
        <v>0</v>
      </c>
      <c r="B51" s="4">
        <v>19</v>
      </c>
      <c r="C51" s="4">
        <v>90</v>
      </c>
      <c r="D51" s="4">
        <v>90.5</v>
      </c>
      <c r="E51" s="4">
        <v>90.25</v>
      </c>
      <c r="F51" s="12">
        <v>24.5825</v>
      </c>
      <c r="G51" s="12">
        <v>65.942499999999995</v>
      </c>
      <c r="H51" s="12">
        <v>0.79771142840626608</v>
      </c>
      <c r="I51" s="12">
        <v>-3.7377839216947875</v>
      </c>
      <c r="J51" s="4" t="s">
        <v>204</v>
      </c>
    </row>
    <row r="52" spans="1:10" x14ac:dyDescent="0.35">
      <c r="A52" s="4" t="s">
        <v>0</v>
      </c>
      <c r="B52" s="4">
        <v>19</v>
      </c>
      <c r="C52" s="4">
        <v>99.5</v>
      </c>
      <c r="D52" s="4">
        <v>100.5</v>
      </c>
      <c r="E52" s="4">
        <v>100</v>
      </c>
      <c r="F52" s="12">
        <v>24.68</v>
      </c>
      <c r="G52" s="12">
        <v>66.039999999999992</v>
      </c>
      <c r="H52" s="12">
        <v>0.67399329441008127</v>
      </c>
      <c r="I52" s="12">
        <v>-3.4287165831610666</v>
      </c>
      <c r="J52" s="4" t="s">
        <v>204</v>
      </c>
    </row>
    <row r="53" spans="1:10" x14ac:dyDescent="0.35">
      <c r="A53" s="4" t="s">
        <v>0</v>
      </c>
      <c r="B53" s="4">
        <v>19</v>
      </c>
      <c r="C53" s="4">
        <v>110</v>
      </c>
      <c r="D53" s="4">
        <v>110.5</v>
      </c>
      <c r="E53" s="4">
        <v>110.25</v>
      </c>
      <c r="F53" s="12">
        <v>24.782499999999999</v>
      </c>
      <c r="G53" s="12">
        <v>66.142499999999998</v>
      </c>
      <c r="H53" s="12">
        <v>0.77428509793769995</v>
      </c>
      <c r="I53" s="12">
        <v>-3.0143774069319664</v>
      </c>
      <c r="J53" s="4" t="s">
        <v>204</v>
      </c>
    </row>
    <row r="54" spans="1:10" x14ac:dyDescent="0.35">
      <c r="A54" s="4" t="s">
        <v>0</v>
      </c>
      <c r="B54" s="4">
        <v>19</v>
      </c>
      <c r="C54" s="4">
        <v>130</v>
      </c>
      <c r="D54" s="4">
        <v>130.5</v>
      </c>
      <c r="E54" s="4">
        <v>130.25</v>
      </c>
      <c r="F54" s="12">
        <v>24.982499999999998</v>
      </c>
      <c r="G54" s="12">
        <v>66.342500000000001</v>
      </c>
      <c r="H54" s="12">
        <v>0.74786804212336166</v>
      </c>
      <c r="I54" s="12">
        <v>-3.1550310559006212</v>
      </c>
      <c r="J54" s="4" t="s">
        <v>204</v>
      </c>
    </row>
    <row r="55" spans="1:10" x14ac:dyDescent="0.35">
      <c r="A55" s="4" t="s">
        <v>0</v>
      </c>
      <c r="B55" s="4">
        <v>19</v>
      </c>
      <c r="C55" s="4">
        <v>147</v>
      </c>
      <c r="D55" s="4">
        <v>148.5</v>
      </c>
      <c r="E55" s="4">
        <v>147.75</v>
      </c>
      <c r="F55" s="12">
        <v>25.157499999999999</v>
      </c>
      <c r="G55" s="12">
        <v>66.517499999999998</v>
      </c>
      <c r="H55" s="12">
        <v>0.91340425531914926</v>
      </c>
      <c r="I55" s="12">
        <v>-3.0168944099378883</v>
      </c>
      <c r="J55" s="4" t="s">
        <v>204</v>
      </c>
    </row>
    <row r="56" spans="1:10" x14ac:dyDescent="0.35">
      <c r="A56" s="4" t="s">
        <v>0</v>
      </c>
      <c r="B56" s="4">
        <v>20</v>
      </c>
      <c r="C56" s="4">
        <v>10</v>
      </c>
      <c r="D56" s="4">
        <v>11</v>
      </c>
      <c r="E56" s="4">
        <v>10.5</v>
      </c>
      <c r="F56" s="12">
        <v>25.385000000000002</v>
      </c>
      <c r="G56" s="12">
        <v>66.784999999999997</v>
      </c>
      <c r="H56" s="12">
        <v>0.77728794546552804</v>
      </c>
      <c r="I56" s="12">
        <v>-2.7433832123081667</v>
      </c>
      <c r="J56" s="4" t="s">
        <v>204</v>
      </c>
    </row>
    <row r="57" spans="1:10" x14ac:dyDescent="0.35">
      <c r="A57" s="4" t="s">
        <v>0</v>
      </c>
      <c r="B57" s="4">
        <v>20</v>
      </c>
      <c r="C57" s="4">
        <v>30</v>
      </c>
      <c r="D57" s="4">
        <v>31</v>
      </c>
      <c r="E57" s="4">
        <v>30.5</v>
      </c>
      <c r="F57" s="12">
        <v>25.585000000000001</v>
      </c>
      <c r="G57" s="12">
        <v>66.984999999999999</v>
      </c>
      <c r="H57" s="12">
        <v>1.1497421018697618</v>
      </c>
      <c r="I57" s="12">
        <v>-3.0496894409937889</v>
      </c>
      <c r="J57" s="4" t="s">
        <v>204</v>
      </c>
    </row>
    <row r="58" spans="1:10" x14ac:dyDescent="0.35">
      <c r="A58" s="4" t="s">
        <v>0</v>
      </c>
      <c r="B58" s="4">
        <v>20</v>
      </c>
      <c r="C58" s="4">
        <v>49.5</v>
      </c>
      <c r="D58" s="4">
        <v>50</v>
      </c>
      <c r="E58" s="4">
        <v>49.75</v>
      </c>
      <c r="F58" s="12">
        <v>25.7775</v>
      </c>
      <c r="G58" s="12">
        <v>67.177499999999995</v>
      </c>
      <c r="H58" s="12">
        <v>0.75784010315925254</v>
      </c>
      <c r="I58" s="12">
        <v>-2.9632298136645963</v>
      </c>
      <c r="J58" s="4" t="s">
        <v>204</v>
      </c>
    </row>
    <row r="59" spans="1:10" x14ac:dyDescent="0.35">
      <c r="A59" s="4" t="s">
        <v>0</v>
      </c>
      <c r="B59" s="4">
        <v>20</v>
      </c>
      <c r="C59" s="4">
        <v>70</v>
      </c>
      <c r="D59" s="4">
        <v>71</v>
      </c>
      <c r="E59" s="4">
        <v>70.5</v>
      </c>
      <c r="F59" s="12">
        <v>25.984999999999999</v>
      </c>
      <c r="G59" s="12">
        <v>67.384999999999991</v>
      </c>
      <c r="H59" s="12">
        <v>0.93953465518238022</v>
      </c>
      <c r="I59" s="12">
        <v>-3.0212644648368694</v>
      </c>
      <c r="J59" s="4" t="s">
        <v>204</v>
      </c>
    </row>
    <row r="60" spans="1:10" x14ac:dyDescent="0.35">
      <c r="A60" s="4" t="s">
        <v>0</v>
      </c>
      <c r="B60" s="4">
        <v>20</v>
      </c>
      <c r="C60" s="4">
        <v>88</v>
      </c>
      <c r="D60" s="4">
        <v>91</v>
      </c>
      <c r="E60" s="4">
        <v>89.5</v>
      </c>
      <c r="F60" s="12">
        <v>26.175000000000001</v>
      </c>
      <c r="G60" s="12">
        <v>67.575000000000003</v>
      </c>
      <c r="H60" s="12">
        <v>0.77960633562633652</v>
      </c>
      <c r="I60" s="12">
        <v>-2.9964198234756378</v>
      </c>
      <c r="J60" s="4" t="s">
        <v>204</v>
      </c>
    </row>
    <row r="61" spans="1:10" x14ac:dyDescent="0.35">
      <c r="A61" s="4" t="s">
        <v>0</v>
      </c>
      <c r="B61" s="4">
        <v>20</v>
      </c>
      <c r="C61" s="4">
        <v>110</v>
      </c>
      <c r="D61" s="4">
        <v>111</v>
      </c>
      <c r="E61" s="4">
        <v>110.5</v>
      </c>
      <c r="F61" s="12">
        <v>26.385000000000002</v>
      </c>
      <c r="G61" s="12">
        <v>67.784999999999997</v>
      </c>
      <c r="H61" s="12">
        <v>0.8268807445517079</v>
      </c>
      <c r="I61" s="12">
        <v>-2.9984073947845364</v>
      </c>
      <c r="J61" s="4" t="s">
        <v>204</v>
      </c>
    </row>
    <row r="62" spans="1:10" x14ac:dyDescent="0.35">
      <c r="A62" s="4" t="s">
        <v>0</v>
      </c>
      <c r="B62" s="4">
        <v>20</v>
      </c>
      <c r="C62" s="4">
        <v>129</v>
      </c>
      <c r="D62" s="4">
        <v>132</v>
      </c>
      <c r="E62" s="4">
        <v>130.5</v>
      </c>
      <c r="F62" s="12">
        <v>26.585000000000001</v>
      </c>
      <c r="G62" s="12">
        <v>67.984999999999999</v>
      </c>
      <c r="H62" s="12">
        <v>0.73534944216428655</v>
      </c>
      <c r="I62" s="12">
        <v>-3.0182831078735219</v>
      </c>
      <c r="J62" s="4" t="s">
        <v>204</v>
      </c>
    </row>
    <row r="63" spans="1:10" x14ac:dyDescent="0.35">
      <c r="A63" s="4" t="s">
        <v>0</v>
      </c>
      <c r="B63" s="4">
        <v>20</v>
      </c>
      <c r="C63" s="4">
        <v>146.5</v>
      </c>
      <c r="D63" s="4">
        <v>149</v>
      </c>
      <c r="E63" s="4">
        <v>147.75</v>
      </c>
      <c r="F63" s="12">
        <v>26.7575</v>
      </c>
      <c r="G63" s="12">
        <v>68.157499999999999</v>
      </c>
      <c r="H63" s="12">
        <v>0.71322099543326178</v>
      </c>
      <c r="I63" s="12">
        <v>-3.2200215957267218</v>
      </c>
      <c r="J63" s="4" t="s">
        <v>204</v>
      </c>
    </row>
    <row r="64" spans="1:10" x14ac:dyDescent="0.35">
      <c r="A64" s="4"/>
      <c r="B64" s="4"/>
      <c r="C64" s="4"/>
      <c r="D64" s="4"/>
      <c r="E64" s="4"/>
      <c r="F64" s="12"/>
      <c r="G64" s="12"/>
      <c r="H64" s="12"/>
      <c r="I64" s="12"/>
      <c r="J64" s="4"/>
    </row>
    <row r="65" spans="1:10" x14ac:dyDescent="0.35">
      <c r="A65" s="17" t="s">
        <v>4</v>
      </c>
      <c r="B65" s="17">
        <v>2</v>
      </c>
      <c r="C65" s="17">
        <v>45</v>
      </c>
      <c r="D65" s="17">
        <v>46</v>
      </c>
      <c r="E65" s="18">
        <v>45.5</v>
      </c>
      <c r="F65" s="37">
        <v>1.0549999999999999</v>
      </c>
      <c r="G65" s="12">
        <v>14.305</v>
      </c>
      <c r="H65" s="19">
        <v>1.9866659967492399</v>
      </c>
      <c r="I65" s="19">
        <v>-3.771921395746443</v>
      </c>
      <c r="J65" s="4" t="s">
        <v>205</v>
      </c>
    </row>
    <row r="66" spans="1:10" x14ac:dyDescent="0.35">
      <c r="A66" s="17" t="s">
        <v>4</v>
      </c>
      <c r="B66" s="17">
        <v>2</v>
      </c>
      <c r="C66" s="17">
        <v>105</v>
      </c>
      <c r="D66" s="17">
        <v>106</v>
      </c>
      <c r="E66" s="18">
        <v>105.5</v>
      </c>
      <c r="F66" s="37">
        <v>1.6549999999999998</v>
      </c>
      <c r="G66" s="12">
        <v>14.904999999999999</v>
      </c>
      <c r="H66" s="19">
        <v>1.736153830473814</v>
      </c>
      <c r="I66" s="19">
        <v>-3.3932466263663366</v>
      </c>
      <c r="J66" s="4" t="s">
        <v>205</v>
      </c>
    </row>
    <row r="67" spans="1:10" x14ac:dyDescent="0.35">
      <c r="A67" s="17" t="s">
        <v>4</v>
      </c>
      <c r="B67" s="17">
        <v>2</v>
      </c>
      <c r="C67" s="17">
        <v>139</v>
      </c>
      <c r="D67" s="17">
        <v>140</v>
      </c>
      <c r="E67" s="18">
        <v>139.5</v>
      </c>
      <c r="F67" s="37">
        <v>1.9950000000000001</v>
      </c>
      <c r="G67" s="12">
        <v>15.245000000000001</v>
      </c>
      <c r="H67" s="19">
        <v>1.3543248028443342</v>
      </c>
      <c r="I67" s="19">
        <v>-3.0931647336500254</v>
      </c>
      <c r="J67" s="4" t="s">
        <v>205</v>
      </c>
    </row>
    <row r="68" spans="1:10" x14ac:dyDescent="0.35">
      <c r="A68" s="17" t="s">
        <v>4</v>
      </c>
      <c r="B68" s="17">
        <v>3</v>
      </c>
      <c r="C68" s="17">
        <v>25</v>
      </c>
      <c r="D68" s="17">
        <v>26</v>
      </c>
      <c r="E68" s="18">
        <v>25.5</v>
      </c>
      <c r="F68" s="37">
        <v>2.355</v>
      </c>
      <c r="G68" s="12">
        <v>15.555</v>
      </c>
      <c r="H68" s="19">
        <v>1.8593896542060797</v>
      </c>
      <c r="I68" s="19">
        <v>-3.1544059362451913</v>
      </c>
      <c r="J68" s="4" t="s">
        <v>205</v>
      </c>
    </row>
    <row r="69" spans="1:10" x14ac:dyDescent="0.35">
      <c r="A69" s="17" t="s">
        <v>4</v>
      </c>
      <c r="B69" s="17">
        <v>3</v>
      </c>
      <c r="C69" s="20">
        <v>85</v>
      </c>
      <c r="D69" s="20">
        <v>86</v>
      </c>
      <c r="E69" s="18">
        <v>85.5</v>
      </c>
      <c r="F69" s="37">
        <v>2.9550000000000001</v>
      </c>
      <c r="G69" s="12">
        <v>16.155000000000001</v>
      </c>
      <c r="H69" s="19">
        <v>1.8553491353951856</v>
      </c>
      <c r="I69" s="19">
        <v>-3.0972474804897034</v>
      </c>
      <c r="J69" s="4" t="s">
        <v>205</v>
      </c>
    </row>
    <row r="70" spans="1:10" x14ac:dyDescent="0.35">
      <c r="A70" s="17" t="s">
        <v>4</v>
      </c>
      <c r="B70" s="17">
        <v>3</v>
      </c>
      <c r="C70" s="17">
        <v>145</v>
      </c>
      <c r="D70" s="17">
        <v>146</v>
      </c>
      <c r="E70" s="18">
        <v>145.5</v>
      </c>
      <c r="F70" s="37">
        <v>3.5550000000000002</v>
      </c>
      <c r="G70" s="12">
        <v>16.754999999999999</v>
      </c>
      <c r="H70" s="19">
        <v>2.6481951642640817</v>
      </c>
      <c r="I70" s="19">
        <v>-3.1016009641273343</v>
      </c>
      <c r="J70" s="4" t="s">
        <v>205</v>
      </c>
    </row>
    <row r="71" spans="1:10" x14ac:dyDescent="0.35">
      <c r="A71" s="17" t="s">
        <v>4</v>
      </c>
      <c r="B71" s="17">
        <v>4</v>
      </c>
      <c r="C71" s="17">
        <v>16</v>
      </c>
      <c r="D71" s="17">
        <v>19</v>
      </c>
      <c r="E71" s="18">
        <v>17.5</v>
      </c>
      <c r="F71" s="37">
        <v>3.875</v>
      </c>
      <c r="G71" s="12">
        <v>16.994999999999997</v>
      </c>
      <c r="H71" s="19">
        <v>1.7497397619574535</v>
      </c>
      <c r="I71" s="19">
        <v>-2.6193032714063205</v>
      </c>
      <c r="J71" s="4" t="s">
        <v>205</v>
      </c>
    </row>
    <row r="72" spans="1:10" x14ac:dyDescent="0.35">
      <c r="A72" s="17" t="s">
        <v>4</v>
      </c>
      <c r="B72" s="17">
        <v>4</v>
      </c>
      <c r="C72" s="20">
        <v>65</v>
      </c>
      <c r="D72" s="20">
        <v>66</v>
      </c>
      <c r="E72" s="18">
        <v>65.5</v>
      </c>
      <c r="F72" s="37">
        <v>4.3550000000000004</v>
      </c>
      <c r="G72" s="12">
        <v>17.475000000000001</v>
      </c>
      <c r="H72" s="19">
        <v>2.7483037926027527</v>
      </c>
      <c r="I72" s="19">
        <v>-3.523894525236023</v>
      </c>
      <c r="J72" s="4" t="s">
        <v>205</v>
      </c>
    </row>
    <row r="73" spans="1:10" x14ac:dyDescent="0.35">
      <c r="A73" s="17" t="s">
        <v>4</v>
      </c>
      <c r="B73" s="17">
        <v>4</v>
      </c>
      <c r="C73" s="20">
        <v>125</v>
      </c>
      <c r="D73" s="20">
        <v>126</v>
      </c>
      <c r="E73" s="18">
        <v>125.5</v>
      </c>
      <c r="F73" s="37">
        <v>4.9550000000000001</v>
      </c>
      <c r="G73" s="12">
        <v>18.074999999999999</v>
      </c>
      <c r="H73" s="19">
        <v>2.2361680333219423</v>
      </c>
      <c r="I73" s="19">
        <v>-3.1646128033443857</v>
      </c>
      <c r="J73" s="4" t="s">
        <v>205</v>
      </c>
    </row>
    <row r="74" spans="1:10" x14ac:dyDescent="0.35">
      <c r="A74" s="17" t="s">
        <v>4</v>
      </c>
      <c r="B74" s="17">
        <v>5</v>
      </c>
      <c r="C74" s="17">
        <v>45</v>
      </c>
      <c r="D74" s="17">
        <v>46</v>
      </c>
      <c r="E74" s="18">
        <v>45.5</v>
      </c>
      <c r="F74" s="37">
        <v>5.7549999999999999</v>
      </c>
      <c r="G74" s="12">
        <v>18.864999999999998</v>
      </c>
      <c r="H74" s="19">
        <v>2.0096069074676666</v>
      </c>
      <c r="I74" s="19">
        <v>-2.8249890521255767</v>
      </c>
      <c r="J74" s="4" t="s">
        <v>205</v>
      </c>
    </row>
    <row r="75" spans="1:10" x14ac:dyDescent="0.35">
      <c r="A75" s="17" t="s">
        <v>4</v>
      </c>
      <c r="B75" s="17">
        <v>5</v>
      </c>
      <c r="C75" s="17">
        <v>65</v>
      </c>
      <c r="D75" s="17">
        <v>66</v>
      </c>
      <c r="E75" s="18">
        <v>65.5</v>
      </c>
      <c r="F75" s="37">
        <v>5.9550000000000001</v>
      </c>
      <c r="G75" s="12">
        <v>19.064999999999998</v>
      </c>
      <c r="H75" s="19">
        <v>2.5091964585260609</v>
      </c>
      <c r="I75" s="19">
        <v>-2.7115072420735733</v>
      </c>
      <c r="J75" s="4" t="s">
        <v>205</v>
      </c>
    </row>
    <row r="76" spans="1:10" x14ac:dyDescent="0.35">
      <c r="A76" s="17" t="s">
        <v>4</v>
      </c>
      <c r="B76" s="17">
        <v>5</v>
      </c>
      <c r="C76" s="17">
        <v>105</v>
      </c>
      <c r="D76" s="17">
        <v>106</v>
      </c>
      <c r="E76" s="18">
        <v>105.5</v>
      </c>
      <c r="F76" s="37">
        <v>6.3549999999999995</v>
      </c>
      <c r="G76" s="12">
        <v>19.465</v>
      </c>
      <c r="H76" s="19">
        <v>2.0599687573727463</v>
      </c>
      <c r="I76" s="19">
        <v>-3.3285645842313407</v>
      </c>
      <c r="J76" s="4" t="s">
        <v>205</v>
      </c>
    </row>
    <row r="77" spans="1:10" x14ac:dyDescent="0.35">
      <c r="A77" s="17" t="s">
        <v>4</v>
      </c>
      <c r="B77" s="17">
        <v>5</v>
      </c>
      <c r="C77" s="17">
        <v>145</v>
      </c>
      <c r="D77" s="17">
        <v>146</v>
      </c>
      <c r="E77" s="18">
        <v>145.5</v>
      </c>
      <c r="F77" s="37">
        <v>6.7549999999999999</v>
      </c>
      <c r="G77" s="12">
        <v>19.864999999999998</v>
      </c>
      <c r="H77" s="19">
        <v>2.071048364351864</v>
      </c>
      <c r="I77" s="19">
        <v>-3.2160960046262304</v>
      </c>
      <c r="J77" s="4" t="s">
        <v>205</v>
      </c>
    </row>
    <row r="78" spans="1:10" x14ac:dyDescent="0.35">
      <c r="A78" s="17" t="s">
        <v>4</v>
      </c>
      <c r="B78" s="17">
        <v>6</v>
      </c>
      <c r="C78" s="17">
        <v>5</v>
      </c>
      <c r="D78" s="17">
        <v>6</v>
      </c>
      <c r="E78" s="18">
        <v>5.5</v>
      </c>
      <c r="F78" s="37">
        <v>6.9550000000000001</v>
      </c>
      <c r="G78" s="12">
        <v>19.905000000000001</v>
      </c>
      <c r="H78" s="19">
        <v>1.913919392648014</v>
      </c>
      <c r="I78" s="19">
        <v>-2.3487707420859203</v>
      </c>
      <c r="J78" s="4" t="s">
        <v>205</v>
      </c>
    </row>
    <row r="79" spans="1:10" x14ac:dyDescent="0.35">
      <c r="A79" s="17" t="s">
        <v>4</v>
      </c>
      <c r="B79" s="17">
        <v>6</v>
      </c>
      <c r="C79" s="17">
        <v>25</v>
      </c>
      <c r="D79" s="17">
        <v>26</v>
      </c>
      <c r="E79" s="18">
        <v>25.5</v>
      </c>
      <c r="F79" s="37">
        <v>7.1550000000000002</v>
      </c>
      <c r="G79" s="12">
        <v>20.105</v>
      </c>
      <c r="H79" s="19">
        <v>2.134504295232265</v>
      </c>
      <c r="I79" s="19">
        <v>-2.5504036010176048</v>
      </c>
      <c r="J79" s="4" t="s">
        <v>205</v>
      </c>
    </row>
    <row r="80" spans="1:10" x14ac:dyDescent="0.35">
      <c r="A80" s="17" t="s">
        <v>4</v>
      </c>
      <c r="B80" s="17">
        <v>6</v>
      </c>
      <c r="C80" s="17">
        <v>45</v>
      </c>
      <c r="D80" s="17">
        <v>46</v>
      </c>
      <c r="E80" s="18">
        <v>45.5</v>
      </c>
      <c r="F80" s="37">
        <v>7.3550000000000004</v>
      </c>
      <c r="G80" s="12">
        <v>20.305</v>
      </c>
      <c r="H80" s="19">
        <v>1.8917601786897791</v>
      </c>
      <c r="I80" s="19">
        <v>-2.4581996303503519</v>
      </c>
      <c r="J80" s="4" t="s">
        <v>205</v>
      </c>
    </row>
    <row r="81" spans="1:10" x14ac:dyDescent="0.35">
      <c r="A81" s="17" t="s">
        <v>4</v>
      </c>
      <c r="B81" s="17">
        <v>6</v>
      </c>
      <c r="C81" s="17">
        <v>65</v>
      </c>
      <c r="D81" s="17">
        <v>66</v>
      </c>
      <c r="E81" s="18">
        <v>65.5</v>
      </c>
      <c r="F81" s="37">
        <v>7.5550000000000006</v>
      </c>
      <c r="G81" s="12">
        <v>20.504999999999999</v>
      </c>
      <c r="H81" s="19">
        <v>2.0821279713309817</v>
      </c>
      <c r="I81" s="19">
        <v>-2.6699647937509652</v>
      </c>
      <c r="J81" s="4" t="s">
        <v>205</v>
      </c>
    </row>
    <row r="82" spans="1:10" x14ac:dyDescent="0.35">
      <c r="A82" s="17" t="s">
        <v>4</v>
      </c>
      <c r="B82" s="17">
        <v>6</v>
      </c>
      <c r="C82" s="17">
        <v>105</v>
      </c>
      <c r="D82" s="17">
        <v>106</v>
      </c>
      <c r="E82" s="18">
        <v>105.5</v>
      </c>
      <c r="F82" s="37">
        <v>7.9550000000000001</v>
      </c>
      <c r="G82" s="12">
        <v>20.905000000000001</v>
      </c>
      <c r="H82" s="19">
        <v>1.780964108898603</v>
      </c>
      <c r="I82" s="19">
        <v>-2.969881006031259</v>
      </c>
      <c r="J82" s="4" t="s">
        <v>205</v>
      </c>
    </row>
    <row r="83" spans="1:10" x14ac:dyDescent="0.35">
      <c r="A83" s="17" t="s">
        <v>4</v>
      </c>
      <c r="B83" s="17">
        <v>6</v>
      </c>
      <c r="C83" s="17">
        <v>125</v>
      </c>
      <c r="D83" s="17">
        <v>126</v>
      </c>
      <c r="E83" s="18">
        <v>125.5</v>
      </c>
      <c r="F83" s="37">
        <v>8.1550000000000011</v>
      </c>
      <c r="G83" s="12">
        <v>21.105</v>
      </c>
      <c r="H83" s="19">
        <v>2.2704812899759812</v>
      </c>
      <c r="I83" s="19">
        <v>-3.0610717462516193</v>
      </c>
      <c r="J83" s="4" t="s">
        <v>205</v>
      </c>
    </row>
    <row r="84" spans="1:10" x14ac:dyDescent="0.35">
      <c r="A84" s="17" t="s">
        <v>4</v>
      </c>
      <c r="B84" s="17">
        <v>6</v>
      </c>
      <c r="C84" s="17">
        <v>145</v>
      </c>
      <c r="D84" s="17">
        <v>146</v>
      </c>
      <c r="E84" s="18">
        <v>145.5</v>
      </c>
      <c r="F84" s="37">
        <v>8.3550000000000004</v>
      </c>
      <c r="G84" s="12">
        <v>21.305</v>
      </c>
      <c r="H84" s="19">
        <v>2.1848661451373452</v>
      </c>
      <c r="I84" s="19">
        <v>-3.0945083509990843</v>
      </c>
      <c r="J84" s="4" t="s">
        <v>205</v>
      </c>
    </row>
    <row r="85" spans="1:10" x14ac:dyDescent="0.35">
      <c r="A85" s="17" t="s">
        <v>4</v>
      </c>
      <c r="B85" s="17">
        <v>7</v>
      </c>
      <c r="C85" s="17">
        <v>25</v>
      </c>
      <c r="D85" s="17">
        <v>26</v>
      </c>
      <c r="E85" s="18">
        <v>25.5</v>
      </c>
      <c r="F85" s="37">
        <v>8.7550000000000008</v>
      </c>
      <c r="G85" s="12">
        <v>21.685000000000002</v>
      </c>
      <c r="H85" s="19">
        <v>2.0670194163594577</v>
      </c>
      <c r="I85" s="19">
        <v>-3.0114234543538676</v>
      </c>
      <c r="J85" s="4" t="s">
        <v>205</v>
      </c>
    </row>
    <row r="86" spans="1:10" x14ac:dyDescent="0.35">
      <c r="A86" s="17" t="s">
        <v>4</v>
      </c>
      <c r="B86" s="17">
        <v>7</v>
      </c>
      <c r="C86" s="17">
        <v>45</v>
      </c>
      <c r="D86" s="17">
        <v>46</v>
      </c>
      <c r="E86" s="18">
        <v>45.5</v>
      </c>
      <c r="F86" s="37">
        <v>8.9550000000000001</v>
      </c>
      <c r="G86" s="12">
        <v>21.884999999999998</v>
      </c>
      <c r="H86" s="19">
        <v>2.3107707699000453</v>
      </c>
      <c r="I86" s="19">
        <v>-3.1249052644058706</v>
      </c>
      <c r="J86" s="4" t="s">
        <v>205</v>
      </c>
    </row>
    <row r="87" spans="1:10" x14ac:dyDescent="0.35">
      <c r="A87" s="17" t="s">
        <v>4</v>
      </c>
      <c r="B87" s="17">
        <v>7</v>
      </c>
      <c r="C87" s="17">
        <v>85</v>
      </c>
      <c r="D87" s="17">
        <v>86</v>
      </c>
      <c r="E87" s="18">
        <v>85.5</v>
      </c>
      <c r="F87" s="37">
        <v>9.3550000000000004</v>
      </c>
      <c r="G87" s="12">
        <v>22.285</v>
      </c>
      <c r="H87" s="19">
        <v>2.0891786303176927</v>
      </c>
      <c r="I87" s="19">
        <v>-3.1796197085380866</v>
      </c>
      <c r="J87" s="4" t="s">
        <v>205</v>
      </c>
    </row>
    <row r="88" spans="1:10" x14ac:dyDescent="0.35">
      <c r="A88" s="17" t="s">
        <v>4</v>
      </c>
      <c r="B88" s="17">
        <v>7</v>
      </c>
      <c r="C88" s="17">
        <v>105</v>
      </c>
      <c r="D88" s="17">
        <v>106</v>
      </c>
      <c r="E88" s="18">
        <v>105.5</v>
      </c>
      <c r="F88" s="37">
        <v>9.5549999999999997</v>
      </c>
      <c r="G88" s="12">
        <v>22.484999999999999</v>
      </c>
      <c r="H88" s="19">
        <v>1.9985273004885489</v>
      </c>
      <c r="I88" s="19">
        <v>-2.8239758216786841</v>
      </c>
      <c r="J88" s="4" t="s">
        <v>205</v>
      </c>
    </row>
    <row r="89" spans="1:10" x14ac:dyDescent="0.35">
      <c r="A89" s="17" t="s">
        <v>4</v>
      </c>
      <c r="B89" s="17">
        <v>7</v>
      </c>
      <c r="C89" s="17">
        <v>125</v>
      </c>
      <c r="D89" s="17">
        <v>126</v>
      </c>
      <c r="E89" s="18">
        <v>125.5</v>
      </c>
      <c r="F89" s="37">
        <v>9.754999999999999</v>
      </c>
      <c r="G89" s="12">
        <v>22.684999999999999</v>
      </c>
      <c r="H89" s="19">
        <v>2.7096366211482792</v>
      </c>
      <c r="I89" s="19">
        <v>-3.3093132057403758</v>
      </c>
      <c r="J89" s="4" t="s">
        <v>205</v>
      </c>
    </row>
    <row r="90" spans="1:10" x14ac:dyDescent="0.35">
      <c r="A90" s="17" t="s">
        <v>4</v>
      </c>
      <c r="B90" s="17">
        <v>7</v>
      </c>
      <c r="C90" s="17">
        <v>145</v>
      </c>
      <c r="D90" s="17">
        <v>146</v>
      </c>
      <c r="E90" s="18">
        <v>145.5</v>
      </c>
      <c r="F90" s="37">
        <v>9.9550000000000001</v>
      </c>
      <c r="G90" s="12">
        <v>22.884999999999998</v>
      </c>
      <c r="H90" s="19">
        <v>1.9723391385379072</v>
      </c>
      <c r="I90" s="19">
        <v>-2.9111136401114721</v>
      </c>
      <c r="J90" s="4" t="s">
        <v>205</v>
      </c>
    </row>
    <row r="91" spans="1:10" x14ac:dyDescent="0.35">
      <c r="A91" s="17" t="s">
        <v>4</v>
      </c>
      <c r="B91" s="17">
        <v>8</v>
      </c>
      <c r="C91" s="17">
        <v>5</v>
      </c>
      <c r="D91" s="17">
        <v>6</v>
      </c>
      <c r="E91" s="18">
        <v>5.5</v>
      </c>
      <c r="F91" s="37">
        <v>10.154999999999999</v>
      </c>
      <c r="G91" s="12">
        <v>23.074999999999999</v>
      </c>
      <c r="H91" s="19">
        <v>2.0519108613879338</v>
      </c>
      <c r="I91" s="19">
        <v>-3.0093969934600819</v>
      </c>
      <c r="J91" s="4" t="s">
        <v>205</v>
      </c>
    </row>
    <row r="92" spans="1:10" x14ac:dyDescent="0.35">
      <c r="A92" s="17" t="s">
        <v>4</v>
      </c>
      <c r="B92" s="17">
        <v>8</v>
      </c>
      <c r="C92" s="17">
        <v>33</v>
      </c>
      <c r="D92" s="17">
        <v>36</v>
      </c>
      <c r="E92" s="18">
        <v>34.5</v>
      </c>
      <c r="F92" s="37">
        <v>10.445</v>
      </c>
      <c r="G92" s="12">
        <v>23.365000000000002</v>
      </c>
      <c r="H92" s="19">
        <v>2.1979602261126656</v>
      </c>
      <c r="I92" s="19">
        <v>-3.3579482671912344</v>
      </c>
      <c r="J92" s="4" t="s">
        <v>205</v>
      </c>
    </row>
    <row r="93" spans="1:10" x14ac:dyDescent="0.35">
      <c r="A93" s="17" t="s">
        <v>4</v>
      </c>
      <c r="B93" s="17">
        <v>8</v>
      </c>
      <c r="C93" s="20">
        <v>65</v>
      </c>
      <c r="D93" s="20">
        <v>66</v>
      </c>
      <c r="E93" s="18">
        <v>65.5</v>
      </c>
      <c r="F93" s="37">
        <v>10.754999999999999</v>
      </c>
      <c r="G93" s="12">
        <v>23.674999999999997</v>
      </c>
      <c r="H93" s="19">
        <v>2.188691937293938</v>
      </c>
      <c r="I93" s="19">
        <v>-2.9829305689787278</v>
      </c>
      <c r="J93" s="4" t="s">
        <v>205</v>
      </c>
    </row>
    <row r="94" spans="1:10" x14ac:dyDescent="0.35">
      <c r="A94" s="17" t="s">
        <v>4</v>
      </c>
      <c r="B94" s="17">
        <v>8</v>
      </c>
      <c r="C94" s="20">
        <v>105</v>
      </c>
      <c r="D94" s="20">
        <v>106</v>
      </c>
      <c r="E94" s="18">
        <v>105.5</v>
      </c>
      <c r="F94" s="37">
        <v>11.154999999999999</v>
      </c>
      <c r="G94" s="12">
        <v>24.074999999999999</v>
      </c>
      <c r="H94" s="19">
        <v>2.1816210293748739</v>
      </c>
      <c r="I94" s="19">
        <v>-3.1421576957261581</v>
      </c>
      <c r="J94" s="4" t="s">
        <v>205</v>
      </c>
    </row>
    <row r="95" spans="1:10" x14ac:dyDescent="0.35">
      <c r="A95" s="17" t="s">
        <v>4</v>
      </c>
      <c r="B95" s="17">
        <v>8</v>
      </c>
      <c r="C95" s="20">
        <v>125</v>
      </c>
      <c r="D95" s="20">
        <v>126</v>
      </c>
      <c r="E95" s="18">
        <v>125.5</v>
      </c>
      <c r="F95" s="37">
        <v>11.355</v>
      </c>
      <c r="G95" s="12">
        <v>24.274999999999999</v>
      </c>
      <c r="H95" s="19">
        <v>2.0169698878309448</v>
      </c>
      <c r="I95" s="19">
        <v>-3.1186819013980109</v>
      </c>
      <c r="J95" s="4" t="s">
        <v>205</v>
      </c>
    </row>
    <row r="96" spans="1:10" x14ac:dyDescent="0.35">
      <c r="A96" s="17" t="s">
        <v>4</v>
      </c>
      <c r="B96" s="17">
        <v>8</v>
      </c>
      <c r="C96" s="20">
        <v>145</v>
      </c>
      <c r="D96" s="20">
        <v>146</v>
      </c>
      <c r="E96" s="18">
        <v>145.5</v>
      </c>
      <c r="F96" s="37">
        <v>11.555</v>
      </c>
      <c r="G96" s="12">
        <v>24.475000000000001</v>
      </c>
      <c r="H96" s="19">
        <v>2.0917194858324835</v>
      </c>
      <c r="I96" s="19">
        <v>-3.2391229331685034</v>
      </c>
      <c r="J96" s="4" t="s">
        <v>205</v>
      </c>
    </row>
    <row r="97" spans="1:10" x14ac:dyDescent="0.35">
      <c r="A97" s="17" t="s">
        <v>4</v>
      </c>
      <c r="B97" s="17">
        <v>9</v>
      </c>
      <c r="C97" s="17">
        <v>25</v>
      </c>
      <c r="D97" s="17">
        <v>26</v>
      </c>
      <c r="E97" s="18">
        <v>25.5</v>
      </c>
      <c r="F97" s="37">
        <v>11.955</v>
      </c>
      <c r="G97" s="12">
        <v>24.945</v>
      </c>
      <c r="H97" s="19">
        <v>1.7477252879612502</v>
      </c>
      <c r="I97" s="19">
        <v>-3.0154763761414389</v>
      </c>
      <c r="J97" s="4" t="s">
        <v>205</v>
      </c>
    </row>
    <row r="98" spans="1:10" x14ac:dyDescent="0.35">
      <c r="A98" s="17" t="s">
        <v>4</v>
      </c>
      <c r="B98" s="17">
        <v>9</v>
      </c>
      <c r="C98" s="17">
        <v>45</v>
      </c>
      <c r="D98" s="17">
        <v>46</v>
      </c>
      <c r="E98" s="18">
        <v>45.5</v>
      </c>
      <c r="F98" s="37">
        <v>12.154999999999999</v>
      </c>
      <c r="G98" s="12">
        <v>25.145</v>
      </c>
      <c r="H98" s="19">
        <v>1.9068687336613035</v>
      </c>
      <c r="I98" s="19">
        <v>-3.3164058188686263</v>
      </c>
      <c r="J98" s="4" t="s">
        <v>205</v>
      </c>
    </row>
    <row r="99" spans="1:10" x14ac:dyDescent="0.35">
      <c r="A99" s="17" t="s">
        <v>4</v>
      </c>
      <c r="B99" s="17">
        <v>9</v>
      </c>
      <c r="C99" s="17">
        <v>85</v>
      </c>
      <c r="D99" s="17">
        <v>86</v>
      </c>
      <c r="E99" s="18">
        <v>85.5</v>
      </c>
      <c r="F99" s="37">
        <v>12.555</v>
      </c>
      <c r="G99" s="12">
        <v>25.545000000000002</v>
      </c>
      <c r="H99" s="19">
        <v>2.0287444104315973</v>
      </c>
      <c r="I99" s="19">
        <v>-2.8888225702798285</v>
      </c>
      <c r="J99" s="4" t="s">
        <v>205</v>
      </c>
    </row>
    <row r="100" spans="1:10" x14ac:dyDescent="0.35">
      <c r="A100" s="17" t="s">
        <v>4</v>
      </c>
      <c r="B100" s="17">
        <v>9</v>
      </c>
      <c r="C100" s="17">
        <v>105</v>
      </c>
      <c r="D100" s="17">
        <v>106</v>
      </c>
      <c r="E100" s="18">
        <v>105.5</v>
      </c>
      <c r="F100" s="37">
        <v>12.754999999999999</v>
      </c>
      <c r="G100" s="12">
        <v>25.744999999999997</v>
      </c>
      <c r="H100" s="19">
        <v>2.1747937751563291</v>
      </c>
      <c r="I100" s="19">
        <v>-3.2556119920550528</v>
      </c>
      <c r="J100" s="4" t="s">
        <v>205</v>
      </c>
    </row>
    <row r="101" spans="1:10" x14ac:dyDescent="0.35">
      <c r="A101" s="17" t="s">
        <v>4</v>
      </c>
      <c r="B101" s="17">
        <v>9</v>
      </c>
      <c r="C101" s="17">
        <v>125</v>
      </c>
      <c r="D101" s="17">
        <v>126</v>
      </c>
      <c r="E101" s="18">
        <v>125.5</v>
      </c>
      <c r="F101" s="37">
        <v>12.954999999999998</v>
      </c>
      <c r="G101" s="12">
        <v>25.945</v>
      </c>
      <c r="H101" s="19">
        <v>2.2634306309892698</v>
      </c>
      <c r="I101" s="19">
        <v>-3.3964510241731642</v>
      </c>
      <c r="J101" s="4" t="s">
        <v>205</v>
      </c>
    </row>
    <row r="102" spans="1:10" x14ac:dyDescent="0.35">
      <c r="A102" s="17" t="s">
        <v>4</v>
      </c>
      <c r="B102" s="17">
        <v>9</v>
      </c>
      <c r="C102" s="17">
        <v>145</v>
      </c>
      <c r="D102" s="17">
        <v>146</v>
      </c>
      <c r="E102" s="18">
        <v>145.5</v>
      </c>
      <c r="F102" s="37">
        <v>13.154999999999999</v>
      </c>
      <c r="G102" s="12">
        <v>26.145</v>
      </c>
      <c r="H102" s="19">
        <v>1.8957891266821858</v>
      </c>
      <c r="I102" s="19">
        <v>-3.0002779194380462</v>
      </c>
      <c r="J102" s="4" t="s">
        <v>205</v>
      </c>
    </row>
    <row r="103" spans="1:10" x14ac:dyDescent="0.35">
      <c r="A103" s="17" t="s">
        <v>4</v>
      </c>
      <c r="B103" s="17">
        <v>10</v>
      </c>
      <c r="C103" s="17">
        <v>5</v>
      </c>
      <c r="D103" s="17">
        <v>6</v>
      </c>
      <c r="E103" s="18">
        <v>5.5</v>
      </c>
      <c r="F103" s="37">
        <v>13.355</v>
      </c>
      <c r="G103" s="12">
        <v>26.245000000000001</v>
      </c>
      <c r="H103" s="19">
        <v>2.5917898923703917</v>
      </c>
      <c r="I103" s="19">
        <v>-3.2464929180330171</v>
      </c>
      <c r="J103" s="4" t="s">
        <v>205</v>
      </c>
    </row>
    <row r="104" spans="1:10" x14ac:dyDescent="0.35">
      <c r="A104" s="17" t="s">
        <v>4</v>
      </c>
      <c r="B104" s="17">
        <v>10</v>
      </c>
      <c r="C104" s="17">
        <v>25</v>
      </c>
      <c r="D104" s="17">
        <v>26</v>
      </c>
      <c r="E104" s="18">
        <v>25.5</v>
      </c>
      <c r="F104" s="37">
        <v>13.555000000000001</v>
      </c>
      <c r="G104" s="12">
        <v>26.445</v>
      </c>
      <c r="H104" s="19">
        <v>1.8917601786897791</v>
      </c>
      <c r="I104" s="19">
        <v>-3.1198391121714062</v>
      </c>
      <c r="J104" s="4" t="s">
        <v>205</v>
      </c>
    </row>
    <row r="105" spans="1:10" x14ac:dyDescent="0.35">
      <c r="A105" s="17" t="s">
        <v>4</v>
      </c>
      <c r="B105" s="17">
        <v>10</v>
      </c>
      <c r="C105" s="20">
        <v>65</v>
      </c>
      <c r="D105" s="20">
        <v>66</v>
      </c>
      <c r="E105" s="18">
        <v>65.5</v>
      </c>
      <c r="F105" s="37">
        <v>13.955</v>
      </c>
      <c r="G105" s="12">
        <v>26.844999999999999</v>
      </c>
      <c r="H105" s="19">
        <v>1.9139366581531485</v>
      </c>
      <c r="I105" s="19">
        <v>-3.2156471388403567</v>
      </c>
      <c r="J105" s="4" t="s">
        <v>205</v>
      </c>
    </row>
    <row r="106" spans="1:10" x14ac:dyDescent="0.35">
      <c r="A106" s="17" t="s">
        <v>4</v>
      </c>
      <c r="B106" s="17">
        <v>10</v>
      </c>
      <c r="C106" s="20">
        <v>105</v>
      </c>
      <c r="D106" s="20">
        <v>106</v>
      </c>
      <c r="E106" s="18">
        <v>105.5</v>
      </c>
      <c r="F106" s="37">
        <v>14.355</v>
      </c>
      <c r="G106" s="12">
        <v>27.245000000000001</v>
      </c>
      <c r="H106" s="19">
        <v>1.9189873066667662</v>
      </c>
      <c r="I106" s="19">
        <v>-3.0329442177647796</v>
      </c>
      <c r="J106" s="4" t="s">
        <v>205</v>
      </c>
    </row>
    <row r="107" spans="1:10" x14ac:dyDescent="0.35">
      <c r="A107" s="17" t="s">
        <v>4</v>
      </c>
      <c r="B107" s="17">
        <v>10</v>
      </c>
      <c r="C107" s="17">
        <v>125</v>
      </c>
      <c r="D107" s="17">
        <v>126</v>
      </c>
      <c r="E107" s="18">
        <v>125.5</v>
      </c>
      <c r="F107" s="37">
        <v>14.555</v>
      </c>
      <c r="G107" s="12">
        <v>27.445</v>
      </c>
      <c r="H107" s="19">
        <v>2.1405477172208744</v>
      </c>
      <c r="I107" s="19">
        <v>-3.076270202955012</v>
      </c>
      <c r="J107" s="4" t="s">
        <v>205</v>
      </c>
    </row>
    <row r="108" spans="1:10" x14ac:dyDescent="0.35">
      <c r="A108" s="17" t="s">
        <v>4</v>
      </c>
      <c r="B108" s="17">
        <v>10</v>
      </c>
      <c r="C108" s="17">
        <v>145</v>
      </c>
      <c r="D108" s="17">
        <v>146</v>
      </c>
      <c r="E108" s="18">
        <v>145.5</v>
      </c>
      <c r="F108" s="37">
        <v>14.755000000000001</v>
      </c>
      <c r="G108" s="12">
        <v>27.645000000000003</v>
      </c>
      <c r="H108" s="19">
        <v>1.9753608495322119</v>
      </c>
      <c r="I108" s="19">
        <v>-3.0276351415041538</v>
      </c>
      <c r="J108" s="4" t="s">
        <v>205</v>
      </c>
    </row>
    <row r="109" spans="1:10" x14ac:dyDescent="0.35">
      <c r="A109" s="17" t="s">
        <v>4</v>
      </c>
      <c r="B109" s="17">
        <v>11</v>
      </c>
      <c r="C109" s="20">
        <v>25</v>
      </c>
      <c r="D109" s="20">
        <v>26</v>
      </c>
      <c r="E109" s="18">
        <v>25.5</v>
      </c>
      <c r="F109" s="37">
        <v>15.155000000000001</v>
      </c>
      <c r="G109" s="12">
        <v>28.445</v>
      </c>
      <c r="H109" s="19">
        <v>1.8270655037189281</v>
      </c>
      <c r="I109" s="19">
        <v>-2.8155379485519423</v>
      </c>
      <c r="J109" s="4" t="s">
        <v>205</v>
      </c>
    </row>
    <row r="110" spans="1:10" x14ac:dyDescent="0.35">
      <c r="A110" s="17" t="s">
        <v>4</v>
      </c>
      <c r="B110" s="17">
        <v>11</v>
      </c>
      <c r="C110" s="20">
        <v>45</v>
      </c>
      <c r="D110" s="20">
        <v>46</v>
      </c>
      <c r="E110" s="18">
        <v>45.5</v>
      </c>
      <c r="F110" s="37">
        <v>15.355</v>
      </c>
      <c r="G110" s="12">
        <v>28.645</v>
      </c>
      <c r="H110" s="19">
        <v>1.7098904582030034</v>
      </c>
      <c r="I110" s="19">
        <v>-2.5164767425455508</v>
      </c>
      <c r="J110" s="4" t="s">
        <v>205</v>
      </c>
    </row>
    <row r="111" spans="1:10" x14ac:dyDescent="0.35">
      <c r="A111" s="17" t="s">
        <v>4</v>
      </c>
      <c r="B111" s="17">
        <v>11</v>
      </c>
      <c r="C111" s="20">
        <v>85</v>
      </c>
      <c r="D111" s="20">
        <v>86</v>
      </c>
      <c r="E111" s="18">
        <v>85.5</v>
      </c>
      <c r="F111" s="37">
        <v>15.755000000000001</v>
      </c>
      <c r="G111" s="12">
        <v>29.045000000000002</v>
      </c>
      <c r="H111" s="19">
        <v>1.6179686552551655</v>
      </c>
      <c r="I111" s="19">
        <v>-2.6695797490334643</v>
      </c>
      <c r="J111" s="4" t="s">
        <v>205</v>
      </c>
    </row>
    <row r="112" spans="1:10" x14ac:dyDescent="0.35">
      <c r="A112" s="17" t="s">
        <v>4</v>
      </c>
      <c r="B112" s="17">
        <v>11</v>
      </c>
      <c r="C112" s="20">
        <v>125</v>
      </c>
      <c r="D112" s="20">
        <v>126</v>
      </c>
      <c r="E112" s="18">
        <v>125.5</v>
      </c>
      <c r="F112" s="37">
        <v>16.155000000000001</v>
      </c>
      <c r="G112" s="12">
        <v>29.445</v>
      </c>
      <c r="H112" s="19">
        <v>1.7704982403664127</v>
      </c>
      <c r="I112" s="19">
        <v>-2.7594001795063736</v>
      </c>
      <c r="J112" s="4" t="s">
        <v>205</v>
      </c>
    </row>
    <row r="113" spans="1:10" x14ac:dyDescent="0.35">
      <c r="A113" s="17" t="s">
        <v>4</v>
      </c>
      <c r="B113" s="17">
        <v>11</v>
      </c>
      <c r="C113" s="20">
        <v>145</v>
      </c>
      <c r="D113" s="20">
        <v>146</v>
      </c>
      <c r="E113" s="18">
        <v>145.5</v>
      </c>
      <c r="F113" s="37">
        <v>16.355</v>
      </c>
      <c r="G113" s="12">
        <v>29.645</v>
      </c>
      <c r="H113" s="19">
        <v>1.6917081235539806</v>
      </c>
      <c r="I113" s="19">
        <v>-2.831868935910653</v>
      </c>
      <c r="J113" s="4" t="s">
        <v>205</v>
      </c>
    </row>
    <row r="114" spans="1:10" x14ac:dyDescent="0.35">
      <c r="A114" s="17" t="s">
        <v>4</v>
      </c>
      <c r="B114" s="17">
        <v>12</v>
      </c>
      <c r="C114" s="20">
        <v>5</v>
      </c>
      <c r="D114" s="20">
        <v>6</v>
      </c>
      <c r="E114" s="18">
        <v>5.5</v>
      </c>
      <c r="F114" s="37">
        <v>16.555</v>
      </c>
      <c r="G114" s="12">
        <v>29.695</v>
      </c>
      <c r="H114" s="19">
        <v>1.819994595799864</v>
      </c>
      <c r="I114" s="19">
        <v>-2.8145172618420227</v>
      </c>
      <c r="J114" s="4" t="s">
        <v>205</v>
      </c>
    </row>
    <row r="115" spans="1:10" x14ac:dyDescent="0.35">
      <c r="A115" s="17" t="s">
        <v>4</v>
      </c>
      <c r="B115" s="17">
        <v>12</v>
      </c>
      <c r="C115" s="20">
        <v>35</v>
      </c>
      <c r="D115" s="20">
        <v>36</v>
      </c>
      <c r="E115" s="18">
        <v>35.5</v>
      </c>
      <c r="F115" s="37">
        <v>16.855</v>
      </c>
      <c r="G115" s="12">
        <v>29.995000000000001</v>
      </c>
      <c r="H115" s="19">
        <v>1.6987790314730449</v>
      </c>
      <c r="I115" s="19">
        <v>-2.1286157927761695</v>
      </c>
      <c r="J115" s="4" t="s">
        <v>205</v>
      </c>
    </row>
    <row r="116" spans="1:10" x14ac:dyDescent="0.35">
      <c r="A116" s="17" t="s">
        <v>4</v>
      </c>
      <c r="B116" s="17">
        <v>12</v>
      </c>
      <c r="C116" s="20">
        <v>65</v>
      </c>
      <c r="D116" s="20">
        <v>66</v>
      </c>
      <c r="E116" s="18">
        <v>65.5</v>
      </c>
      <c r="F116" s="37">
        <v>17.155000000000001</v>
      </c>
      <c r="G116" s="12">
        <v>30.295000000000002</v>
      </c>
      <c r="H116" s="19">
        <v>1.4108920661968498</v>
      </c>
      <c r="I116" s="19">
        <v>-2.6389591477358816</v>
      </c>
      <c r="J116" s="4" t="s">
        <v>205</v>
      </c>
    </row>
    <row r="117" spans="1:10" x14ac:dyDescent="0.35">
      <c r="A117" s="17" t="s">
        <v>4</v>
      </c>
      <c r="B117" s="17">
        <v>12</v>
      </c>
      <c r="C117" s="20">
        <v>105</v>
      </c>
      <c r="D117" s="20">
        <v>106</v>
      </c>
      <c r="E117" s="18">
        <v>105.5</v>
      </c>
      <c r="F117" s="37">
        <v>17.555</v>
      </c>
      <c r="G117" s="12">
        <v>30.695</v>
      </c>
      <c r="H117" s="19">
        <v>1.8280756334216517</v>
      </c>
      <c r="I117" s="19">
        <v>-2.8696343441776717</v>
      </c>
      <c r="J117" s="4" t="s">
        <v>205</v>
      </c>
    </row>
    <row r="118" spans="1:10" x14ac:dyDescent="0.35">
      <c r="A118" s="17" t="s">
        <v>4</v>
      </c>
      <c r="B118" s="17">
        <v>12</v>
      </c>
      <c r="C118" s="20">
        <v>125</v>
      </c>
      <c r="D118" s="20">
        <v>126</v>
      </c>
      <c r="E118" s="18">
        <v>125.5</v>
      </c>
      <c r="F118" s="37">
        <v>17.754999999999999</v>
      </c>
      <c r="G118" s="12">
        <v>30.895</v>
      </c>
      <c r="H118" s="19">
        <v>2.0705067620752895</v>
      </c>
      <c r="I118" s="19">
        <v>-2.4582976000801438</v>
      </c>
      <c r="J118" s="4" t="s">
        <v>205</v>
      </c>
    </row>
    <row r="119" spans="1:10" x14ac:dyDescent="0.35">
      <c r="A119" s="17" t="s">
        <v>4</v>
      </c>
      <c r="B119" s="17">
        <v>12</v>
      </c>
      <c r="C119" s="20">
        <v>145</v>
      </c>
      <c r="D119" s="20">
        <v>146</v>
      </c>
      <c r="E119" s="18">
        <v>145.5</v>
      </c>
      <c r="F119" s="37">
        <v>17.954999999999998</v>
      </c>
      <c r="G119" s="12">
        <v>31.094999999999999</v>
      </c>
      <c r="H119" s="19">
        <v>1.6371611196069118</v>
      </c>
      <c r="I119" s="19">
        <v>-2.6675383756136255</v>
      </c>
      <c r="J119" s="4" t="s">
        <v>205</v>
      </c>
    </row>
    <row r="120" spans="1:10" x14ac:dyDescent="0.35">
      <c r="A120" s="17" t="s">
        <v>4</v>
      </c>
      <c r="B120" s="17">
        <v>13</v>
      </c>
      <c r="C120" s="20">
        <v>5</v>
      </c>
      <c r="D120" s="20">
        <v>6</v>
      </c>
      <c r="E120" s="18">
        <v>5.5</v>
      </c>
      <c r="F120" s="37">
        <v>18.155000000000001</v>
      </c>
      <c r="G120" s="12">
        <v>31.605</v>
      </c>
      <c r="H120" s="19">
        <v>2.0694966323725663</v>
      </c>
      <c r="I120" s="19">
        <v>-3.1564473096650301</v>
      </c>
      <c r="J120" s="4" t="s">
        <v>205</v>
      </c>
    </row>
    <row r="121" spans="1:10" x14ac:dyDescent="0.35">
      <c r="A121" s="17" t="s">
        <v>4</v>
      </c>
      <c r="B121" s="17">
        <v>13</v>
      </c>
      <c r="C121" s="20">
        <v>45</v>
      </c>
      <c r="D121" s="20">
        <v>46</v>
      </c>
      <c r="E121" s="18">
        <v>45.5</v>
      </c>
      <c r="F121" s="37">
        <v>18.555</v>
      </c>
      <c r="G121" s="12">
        <v>32.004999999999995</v>
      </c>
      <c r="H121" s="19">
        <v>1.9028252314231899</v>
      </c>
      <c r="I121" s="19">
        <v>-2.6838693629723367</v>
      </c>
      <c r="J121" s="4" t="s">
        <v>205</v>
      </c>
    </row>
    <row r="122" spans="1:10" x14ac:dyDescent="0.35">
      <c r="A122" s="17" t="s">
        <v>4</v>
      </c>
      <c r="B122" s="17">
        <v>13</v>
      </c>
      <c r="C122" s="20">
        <v>75</v>
      </c>
      <c r="D122" s="20">
        <v>76</v>
      </c>
      <c r="E122" s="18">
        <v>75.5</v>
      </c>
      <c r="F122" s="37">
        <v>18.855</v>
      </c>
      <c r="G122" s="12">
        <v>32.305</v>
      </c>
      <c r="H122" s="19">
        <v>2.4068799530822127</v>
      </c>
      <c r="I122" s="19">
        <v>-2.8951515119256572</v>
      </c>
      <c r="J122" s="4" t="s">
        <v>205</v>
      </c>
    </row>
    <row r="123" spans="1:10" x14ac:dyDescent="0.35">
      <c r="A123" s="17" t="s">
        <v>4</v>
      </c>
      <c r="B123" s="17">
        <v>13</v>
      </c>
      <c r="C123" s="20">
        <v>105</v>
      </c>
      <c r="D123" s="20">
        <v>106</v>
      </c>
      <c r="E123" s="18">
        <v>105.5</v>
      </c>
      <c r="F123" s="37">
        <v>19.155000000000001</v>
      </c>
      <c r="G123" s="12">
        <v>32.605000000000004</v>
      </c>
      <c r="H123" s="19">
        <v>1.690697993851257</v>
      </c>
      <c r="I123" s="19">
        <v>-2.4746285874388545</v>
      </c>
      <c r="J123" s="4" t="s">
        <v>205</v>
      </c>
    </row>
    <row r="124" spans="1:10" x14ac:dyDescent="0.35">
      <c r="A124" s="17" t="s">
        <v>4</v>
      </c>
      <c r="B124" s="17">
        <v>13</v>
      </c>
      <c r="C124" s="20">
        <v>125</v>
      </c>
      <c r="D124" s="20">
        <v>126</v>
      </c>
      <c r="E124" s="18">
        <v>125.5</v>
      </c>
      <c r="F124" s="37">
        <v>19.355</v>
      </c>
      <c r="G124" s="12">
        <v>32.805</v>
      </c>
      <c r="H124" s="19">
        <v>1.8280756334216517</v>
      </c>
      <c r="I124" s="19">
        <v>-2.5542421508125694</v>
      </c>
      <c r="J124" s="4" t="s">
        <v>205</v>
      </c>
    </row>
    <row r="125" spans="1:10" x14ac:dyDescent="0.35">
      <c r="A125" s="17" t="s">
        <v>4</v>
      </c>
      <c r="B125" s="17">
        <v>13</v>
      </c>
      <c r="C125" s="20">
        <v>145</v>
      </c>
      <c r="D125" s="20">
        <v>146</v>
      </c>
      <c r="E125" s="18">
        <v>145.5</v>
      </c>
      <c r="F125" s="37">
        <v>19.555</v>
      </c>
      <c r="G125" s="12">
        <v>33.004999999999995</v>
      </c>
      <c r="H125" s="19">
        <v>1.8210047255025874</v>
      </c>
      <c r="I125" s="19">
        <v>-2.5542421508125694</v>
      </c>
      <c r="J125" s="4" t="s">
        <v>205</v>
      </c>
    </row>
    <row r="126" spans="1:10" x14ac:dyDescent="0.35">
      <c r="A126" s="17" t="s">
        <v>4</v>
      </c>
      <c r="B126" s="17">
        <v>14</v>
      </c>
      <c r="C126" s="20">
        <v>25</v>
      </c>
      <c r="D126" s="20">
        <v>26</v>
      </c>
      <c r="E126" s="18">
        <v>25.5</v>
      </c>
      <c r="F126" s="37">
        <v>19.954999999999998</v>
      </c>
      <c r="G126" s="12">
        <v>33.295000000000002</v>
      </c>
      <c r="H126" s="19">
        <v>1.5513000948754152</v>
      </c>
      <c r="I126" s="19">
        <v>-2.3143807739815045</v>
      </c>
      <c r="J126" s="4" t="s">
        <v>205</v>
      </c>
    </row>
    <row r="127" spans="1:10" x14ac:dyDescent="0.35">
      <c r="A127" s="17" t="s">
        <v>4</v>
      </c>
      <c r="B127" s="20">
        <v>14</v>
      </c>
      <c r="C127" s="17">
        <v>55</v>
      </c>
      <c r="D127" s="20">
        <v>56</v>
      </c>
      <c r="E127" s="18">
        <v>55.5</v>
      </c>
      <c r="F127" s="37">
        <v>20.254999999999999</v>
      </c>
      <c r="G127" s="12">
        <v>33.594999999999999</v>
      </c>
      <c r="H127" s="19">
        <v>1.7901321687849172</v>
      </c>
      <c r="I127" s="19">
        <v>-2.4387293867919246</v>
      </c>
      <c r="J127" s="4" t="s">
        <v>205</v>
      </c>
    </row>
    <row r="128" spans="1:10" x14ac:dyDescent="0.35">
      <c r="A128" s="17" t="s">
        <v>4</v>
      </c>
      <c r="B128" s="17">
        <v>14</v>
      </c>
      <c r="C128" s="20">
        <v>85</v>
      </c>
      <c r="D128" s="20">
        <v>86</v>
      </c>
      <c r="E128" s="18">
        <v>85.5</v>
      </c>
      <c r="F128" s="37">
        <v>20.555</v>
      </c>
      <c r="G128" s="12">
        <v>33.894999999999996</v>
      </c>
      <c r="H128" s="19">
        <v>1.6775663077158516</v>
      </c>
      <c r="I128" s="19">
        <v>-2.6103799198581377</v>
      </c>
      <c r="J128" s="4" t="s">
        <v>205</v>
      </c>
    </row>
    <row r="129" spans="1:10" x14ac:dyDescent="0.35">
      <c r="A129" s="17" t="s">
        <v>4</v>
      </c>
      <c r="B129" s="20">
        <v>14</v>
      </c>
      <c r="C129" s="17">
        <v>105</v>
      </c>
      <c r="D129" s="20">
        <v>106</v>
      </c>
      <c r="E129" s="18">
        <v>105.5</v>
      </c>
      <c r="F129" s="37">
        <v>20.754999999999999</v>
      </c>
      <c r="G129" s="12">
        <v>34.094999999999999</v>
      </c>
      <c r="H129" s="19">
        <v>1.7659286306898041</v>
      </c>
      <c r="I129" s="19">
        <v>-2.5331848023750707</v>
      </c>
      <c r="J129" s="4" t="s">
        <v>205</v>
      </c>
    </row>
    <row r="130" spans="1:10" x14ac:dyDescent="0.35">
      <c r="A130" s="17" t="s">
        <v>4</v>
      </c>
      <c r="B130" s="20">
        <v>14</v>
      </c>
      <c r="C130" s="17">
        <v>125</v>
      </c>
      <c r="D130" s="20">
        <v>126</v>
      </c>
      <c r="E130" s="18">
        <v>125.5</v>
      </c>
      <c r="F130" s="37">
        <v>20.954999999999998</v>
      </c>
      <c r="G130" s="12">
        <v>34.295000000000002</v>
      </c>
      <c r="H130" s="19">
        <v>1.8133272261260676</v>
      </c>
      <c r="I130" s="19">
        <v>-2.4905275179181658</v>
      </c>
      <c r="J130" s="4" t="s">
        <v>205</v>
      </c>
    </row>
    <row r="131" spans="1:10" x14ac:dyDescent="0.35">
      <c r="A131" s="17" t="s">
        <v>4</v>
      </c>
      <c r="B131" s="20">
        <v>14</v>
      </c>
      <c r="C131" s="17">
        <v>145</v>
      </c>
      <c r="D131" s="20">
        <v>146</v>
      </c>
      <c r="E131" s="18">
        <v>145.5</v>
      </c>
      <c r="F131" s="37">
        <v>21.155000000000001</v>
      </c>
      <c r="G131" s="12">
        <v>34.495000000000005</v>
      </c>
      <c r="H131" s="19">
        <v>1.574317287436825</v>
      </c>
      <c r="I131" s="19">
        <v>-2.5859985831312384</v>
      </c>
      <c r="J131" s="4" t="s">
        <v>205</v>
      </c>
    </row>
    <row r="132" spans="1:10" x14ac:dyDescent="0.35">
      <c r="A132" s="17" t="s">
        <v>4</v>
      </c>
      <c r="B132" s="20">
        <v>15</v>
      </c>
      <c r="C132" s="17">
        <v>5</v>
      </c>
      <c r="D132" s="20">
        <v>6</v>
      </c>
      <c r="E132" s="18">
        <v>5.5</v>
      </c>
      <c r="F132" s="37">
        <v>21.355</v>
      </c>
      <c r="G132" s="12">
        <v>34.685000000000002</v>
      </c>
      <c r="H132" s="19">
        <v>1.6015462677938275</v>
      </c>
      <c r="I132" s="19">
        <v>-2.6306871668479954</v>
      </c>
      <c r="J132" s="4" t="s">
        <v>205</v>
      </c>
    </row>
    <row r="133" spans="1:10" x14ac:dyDescent="0.35">
      <c r="A133" s="17" t="s">
        <v>4</v>
      </c>
      <c r="B133" s="17">
        <v>15</v>
      </c>
      <c r="C133" s="20">
        <v>35</v>
      </c>
      <c r="D133" s="20">
        <v>36</v>
      </c>
      <c r="E133" s="18">
        <v>35.5</v>
      </c>
      <c r="F133" s="37">
        <v>21.655000000000001</v>
      </c>
      <c r="G133" s="12">
        <v>34.984999999999999</v>
      </c>
      <c r="H133" s="19">
        <v>1.6634244918777228</v>
      </c>
      <c r="I133" s="19">
        <v>-2.3194842075311017</v>
      </c>
      <c r="J133" s="4" t="s">
        <v>205</v>
      </c>
    </row>
    <row r="134" spans="1:10" x14ac:dyDescent="0.35">
      <c r="A134" s="17" t="s">
        <v>4</v>
      </c>
      <c r="B134" s="17">
        <v>15</v>
      </c>
      <c r="C134" s="20">
        <v>65</v>
      </c>
      <c r="D134" s="20">
        <v>66</v>
      </c>
      <c r="E134" s="18">
        <v>65.5</v>
      </c>
      <c r="F134" s="37">
        <v>21.955000000000002</v>
      </c>
      <c r="G134" s="12">
        <v>35.285000000000004</v>
      </c>
      <c r="H134" s="19">
        <v>1.7199917552302382</v>
      </c>
      <c r="I134" s="19">
        <v>-2.8992342587653348</v>
      </c>
      <c r="J134" s="4" t="s">
        <v>205</v>
      </c>
    </row>
    <row r="135" spans="1:10" x14ac:dyDescent="0.35">
      <c r="A135" s="17" t="s">
        <v>4</v>
      </c>
      <c r="B135" s="17">
        <v>15</v>
      </c>
      <c r="C135" s="20">
        <v>105</v>
      </c>
      <c r="D135" s="20">
        <v>106</v>
      </c>
      <c r="E135" s="18">
        <v>105.5</v>
      </c>
      <c r="F135" s="37">
        <v>22.355</v>
      </c>
      <c r="G135" s="12">
        <v>35.685000000000002</v>
      </c>
      <c r="H135" s="19">
        <v>1.8240351146107578</v>
      </c>
      <c r="I135" s="19">
        <v>-2.7410278187278245</v>
      </c>
      <c r="J135" s="4" t="s">
        <v>205</v>
      </c>
    </row>
    <row r="136" spans="1:10" x14ac:dyDescent="0.35">
      <c r="A136" s="17" t="s">
        <v>4</v>
      </c>
      <c r="B136" s="17">
        <v>15</v>
      </c>
      <c r="C136" s="20">
        <v>125</v>
      </c>
      <c r="D136" s="20">
        <v>126</v>
      </c>
      <c r="E136" s="18">
        <v>125.5</v>
      </c>
      <c r="F136" s="37">
        <v>22.555</v>
      </c>
      <c r="G136" s="12">
        <v>35.884999999999998</v>
      </c>
      <c r="H136" s="19">
        <v>1.6634244918777228</v>
      </c>
      <c r="I136" s="19">
        <v>-2.7532760592468573</v>
      </c>
      <c r="J136" s="4" t="s">
        <v>205</v>
      </c>
    </row>
    <row r="137" spans="1:10" x14ac:dyDescent="0.35">
      <c r="A137" s="17" t="s">
        <v>4</v>
      </c>
      <c r="B137" s="17">
        <v>15</v>
      </c>
      <c r="C137" s="20">
        <v>145</v>
      </c>
      <c r="D137" s="20">
        <v>146</v>
      </c>
      <c r="E137" s="18">
        <v>145.5</v>
      </c>
      <c r="F137" s="37">
        <v>22.755000000000003</v>
      </c>
      <c r="G137" s="12">
        <v>36.085000000000001</v>
      </c>
      <c r="H137" s="19">
        <v>1.4270541414404256</v>
      </c>
      <c r="I137" s="19">
        <v>-2.8012483346130699</v>
      </c>
      <c r="J137" s="4" t="s">
        <v>205</v>
      </c>
    </row>
    <row r="138" spans="1:10" x14ac:dyDescent="0.35">
      <c r="A138" s="17" t="s">
        <v>4</v>
      </c>
      <c r="B138" s="20">
        <v>16</v>
      </c>
      <c r="C138" s="17">
        <v>25</v>
      </c>
      <c r="D138" s="20">
        <v>26</v>
      </c>
      <c r="E138" s="18">
        <v>25.5</v>
      </c>
      <c r="F138" s="37">
        <v>23.154999999999998</v>
      </c>
      <c r="G138" s="12">
        <v>36.524999999999999</v>
      </c>
      <c r="H138" s="19">
        <v>1.8496325332687373</v>
      </c>
      <c r="I138" s="19">
        <v>-3.0603069603068209</v>
      </c>
      <c r="J138" s="4" t="s">
        <v>205</v>
      </c>
    </row>
    <row r="139" spans="1:10" x14ac:dyDescent="0.35">
      <c r="A139" s="17" t="s">
        <v>4</v>
      </c>
      <c r="B139" s="20">
        <v>16</v>
      </c>
      <c r="C139" s="17">
        <v>45</v>
      </c>
      <c r="D139" s="20">
        <v>46</v>
      </c>
      <c r="E139" s="18">
        <v>45.5</v>
      </c>
      <c r="F139" s="37">
        <v>23.354999999999997</v>
      </c>
      <c r="G139" s="12">
        <v>36.724999999999994</v>
      </c>
      <c r="H139" s="19">
        <v>1.7578607846580998</v>
      </c>
      <c r="I139" s="19">
        <v>-3.0389783180783683</v>
      </c>
      <c r="J139" s="4" t="s">
        <v>205</v>
      </c>
    </row>
    <row r="140" spans="1:10" x14ac:dyDescent="0.35">
      <c r="A140" s="17" t="s">
        <v>4</v>
      </c>
      <c r="B140" s="20">
        <v>16</v>
      </c>
      <c r="C140" s="17">
        <v>65</v>
      </c>
      <c r="D140" s="20">
        <v>66</v>
      </c>
      <c r="E140" s="18">
        <v>65.5</v>
      </c>
      <c r="F140" s="37">
        <v>23.555</v>
      </c>
      <c r="G140" s="12">
        <v>36.924999999999997</v>
      </c>
      <c r="H140" s="19">
        <v>1.7185300352535409</v>
      </c>
      <c r="I140" s="19">
        <v>-2.9028812676682443</v>
      </c>
      <c r="J140" s="4" t="s">
        <v>205</v>
      </c>
    </row>
    <row r="141" spans="1:10" x14ac:dyDescent="0.35">
      <c r="A141" s="17" t="s">
        <v>4</v>
      </c>
      <c r="B141" s="20">
        <v>16</v>
      </c>
      <c r="C141" s="17">
        <v>85</v>
      </c>
      <c r="D141" s="20">
        <v>86</v>
      </c>
      <c r="E141" s="18">
        <v>85.5</v>
      </c>
      <c r="F141" s="37">
        <v>23.754999999999999</v>
      </c>
      <c r="G141" s="12">
        <v>37.125</v>
      </c>
      <c r="H141" s="19">
        <v>1.5622155183892685</v>
      </c>
      <c r="I141" s="19">
        <v>-2.8602239832113399</v>
      </c>
      <c r="J141" s="4" t="s">
        <v>205</v>
      </c>
    </row>
    <row r="142" spans="1:10" x14ac:dyDescent="0.35">
      <c r="A142" s="17" t="s">
        <v>4</v>
      </c>
      <c r="B142" s="20">
        <v>16</v>
      </c>
      <c r="C142" s="17">
        <v>105</v>
      </c>
      <c r="D142" s="20">
        <v>106</v>
      </c>
      <c r="E142" s="18">
        <v>105.5</v>
      </c>
      <c r="F142" s="37">
        <v>23.954999999999998</v>
      </c>
      <c r="G142" s="12">
        <v>37.324999999999996</v>
      </c>
      <c r="H142" s="19">
        <v>1.5652409606511577</v>
      </c>
      <c r="I142" s="19">
        <v>-2.6845165972340896</v>
      </c>
      <c r="J142" s="4" t="s">
        <v>205</v>
      </c>
    </row>
    <row r="143" spans="1:10" x14ac:dyDescent="0.35">
      <c r="A143" s="17" t="s">
        <v>4</v>
      </c>
      <c r="B143" s="20">
        <v>16</v>
      </c>
      <c r="C143" s="17">
        <v>135</v>
      </c>
      <c r="D143" s="20">
        <v>136</v>
      </c>
      <c r="E143" s="18">
        <v>135.5</v>
      </c>
      <c r="F143" s="37">
        <v>24.254999999999999</v>
      </c>
      <c r="G143" s="12">
        <v>37.625</v>
      </c>
      <c r="H143" s="19">
        <v>1.7447505348565802</v>
      </c>
      <c r="I143" s="19">
        <v>-3.077573004015568</v>
      </c>
      <c r="J143" s="4" t="s">
        <v>205</v>
      </c>
    </row>
    <row r="144" spans="1:10" x14ac:dyDescent="0.35">
      <c r="A144" s="17" t="s">
        <v>4</v>
      </c>
      <c r="B144" s="20">
        <v>17</v>
      </c>
      <c r="C144" s="17">
        <v>25</v>
      </c>
      <c r="D144" s="20">
        <v>26</v>
      </c>
      <c r="E144" s="18">
        <v>25.5</v>
      </c>
      <c r="F144" s="37">
        <v>24.654999999999998</v>
      </c>
      <c r="G144" s="12">
        <v>38.074999999999996</v>
      </c>
      <c r="H144" s="19">
        <v>1.3474091177951395</v>
      </c>
      <c r="I144" s="19">
        <v>-2.4234946423430301</v>
      </c>
      <c r="J144" s="4" t="s">
        <v>205</v>
      </c>
    </row>
    <row r="145" spans="1:10" x14ac:dyDescent="0.35">
      <c r="A145" s="17" t="s">
        <v>4</v>
      </c>
      <c r="B145" s="20">
        <v>17</v>
      </c>
      <c r="C145" s="17">
        <v>45</v>
      </c>
      <c r="D145" s="20">
        <v>46</v>
      </c>
      <c r="E145" s="18">
        <v>45.5</v>
      </c>
      <c r="F145" s="37">
        <v>24.854999999999997</v>
      </c>
      <c r="G145" s="12">
        <v>38.274999999999999</v>
      </c>
      <c r="H145" s="19">
        <v>1.3534600023189178</v>
      </c>
      <c r="I145" s="19">
        <v>-2.5149031090363971</v>
      </c>
      <c r="J145" s="4" t="s">
        <v>205</v>
      </c>
    </row>
    <row r="146" spans="1:10" x14ac:dyDescent="0.35">
      <c r="A146" s="17" t="s">
        <v>4</v>
      </c>
      <c r="B146" s="20">
        <v>17</v>
      </c>
      <c r="C146" s="17">
        <v>85</v>
      </c>
      <c r="D146" s="20">
        <v>86</v>
      </c>
      <c r="E146" s="18">
        <v>85.5</v>
      </c>
      <c r="F146" s="37">
        <v>25.254999999999999</v>
      </c>
      <c r="G146" s="12">
        <v>38.674999999999997</v>
      </c>
      <c r="H146" s="19">
        <v>1.3917822709695133</v>
      </c>
      <c r="I146" s="19">
        <v>-3.1669501714490829</v>
      </c>
      <c r="J146" s="4" t="s">
        <v>205</v>
      </c>
    </row>
    <row r="147" spans="1:10" x14ac:dyDescent="0.35">
      <c r="A147" s="17" t="s">
        <v>4</v>
      </c>
      <c r="B147" s="17">
        <v>17</v>
      </c>
      <c r="C147" s="17">
        <v>105</v>
      </c>
      <c r="D147" s="17">
        <v>106</v>
      </c>
      <c r="E147" s="18">
        <v>105.5</v>
      </c>
      <c r="F147" s="37">
        <v>25.454999999999998</v>
      </c>
      <c r="G147" s="12">
        <v>38.875</v>
      </c>
      <c r="H147" s="19">
        <v>1.298497586807936</v>
      </c>
      <c r="I147" s="19">
        <v>-3.3751731847884132</v>
      </c>
      <c r="J147" s="4" t="s">
        <v>205</v>
      </c>
    </row>
    <row r="148" spans="1:10" x14ac:dyDescent="0.35">
      <c r="A148" s="17" t="s">
        <v>4</v>
      </c>
      <c r="B148" s="20">
        <v>17</v>
      </c>
      <c r="C148" s="17">
        <v>125</v>
      </c>
      <c r="D148" s="20">
        <v>126</v>
      </c>
      <c r="E148" s="18">
        <v>125.5</v>
      </c>
      <c r="F148" s="37">
        <v>25.654999999999998</v>
      </c>
      <c r="G148" s="12">
        <v>39.074999999999996</v>
      </c>
      <c r="H148" s="19">
        <v>1.3010190031128392</v>
      </c>
      <c r="I148" s="19">
        <v>-3.2939063751898705</v>
      </c>
      <c r="J148" s="4" t="s">
        <v>205</v>
      </c>
    </row>
    <row r="149" spans="1:10" x14ac:dyDescent="0.35">
      <c r="A149" s="17" t="s">
        <v>4</v>
      </c>
      <c r="B149" s="20">
        <v>17</v>
      </c>
      <c r="C149" s="17">
        <v>145</v>
      </c>
      <c r="D149" s="20">
        <v>146</v>
      </c>
      <c r="E149" s="18">
        <v>145.5</v>
      </c>
      <c r="F149" s="37">
        <v>25.854999999999997</v>
      </c>
      <c r="G149" s="12">
        <v>39.274999999999999</v>
      </c>
      <c r="H149" s="19">
        <v>1.2011794084704974</v>
      </c>
      <c r="I149" s="19">
        <v>-3.108042492913357</v>
      </c>
      <c r="J149" s="4" t="s">
        <v>205</v>
      </c>
    </row>
    <row r="150" spans="1:10" x14ac:dyDescent="0.35">
      <c r="A150" s="17" t="s">
        <v>4</v>
      </c>
      <c r="B150" s="20">
        <v>18</v>
      </c>
      <c r="C150" s="17">
        <v>25</v>
      </c>
      <c r="D150" s="20">
        <v>26</v>
      </c>
      <c r="E150" s="18">
        <v>25.5</v>
      </c>
      <c r="F150" s="37">
        <v>26.254999999999999</v>
      </c>
      <c r="G150" s="12">
        <v>39.854999999999997</v>
      </c>
      <c r="H150" s="19">
        <v>1.3746380981521416</v>
      </c>
      <c r="I150" s="19">
        <v>-3.01663402621999</v>
      </c>
      <c r="J150" s="4" t="s">
        <v>205</v>
      </c>
    </row>
    <row r="151" spans="1:10" x14ac:dyDescent="0.35">
      <c r="A151" s="17" t="s">
        <v>4</v>
      </c>
      <c r="B151" s="20">
        <v>18</v>
      </c>
      <c r="C151" s="17">
        <v>45</v>
      </c>
      <c r="D151" s="20">
        <v>46</v>
      </c>
      <c r="E151" s="18">
        <v>45.5</v>
      </c>
      <c r="F151" s="37">
        <v>26.454999999999998</v>
      </c>
      <c r="G151" s="12">
        <v>40.055</v>
      </c>
      <c r="H151" s="19">
        <v>1.338332791009472</v>
      </c>
      <c r="I151" s="19">
        <v>-2.862255282471192</v>
      </c>
      <c r="J151" s="4" t="s">
        <v>205</v>
      </c>
    </row>
    <row r="152" spans="1:10" x14ac:dyDescent="0.35">
      <c r="A152" s="17" t="s">
        <v>4</v>
      </c>
      <c r="B152" s="20">
        <v>18</v>
      </c>
      <c r="C152" s="17">
        <v>85</v>
      </c>
      <c r="D152" s="20">
        <v>86</v>
      </c>
      <c r="E152" s="18">
        <v>85.5</v>
      </c>
      <c r="F152" s="37">
        <v>26.855</v>
      </c>
      <c r="G152" s="12">
        <v>40.454999999999998</v>
      </c>
      <c r="H152" s="19">
        <v>1.5934784217621232</v>
      </c>
      <c r="I152" s="19">
        <v>-3.3314854114971433</v>
      </c>
      <c r="J152" s="4" t="s">
        <v>205</v>
      </c>
    </row>
    <row r="153" spans="1:10" x14ac:dyDescent="0.35">
      <c r="A153" s="17" t="s">
        <v>4</v>
      </c>
      <c r="B153" s="20">
        <v>18</v>
      </c>
      <c r="C153" s="17">
        <v>105</v>
      </c>
      <c r="D153" s="20">
        <v>106</v>
      </c>
      <c r="E153" s="18">
        <v>105.5</v>
      </c>
      <c r="F153" s="37">
        <v>27.055</v>
      </c>
      <c r="G153" s="12">
        <v>40.655000000000001</v>
      </c>
      <c r="H153" s="19">
        <v>2.0351929919979379</v>
      </c>
      <c r="I153" s="19">
        <v>-3.7590739056961158</v>
      </c>
      <c r="J153" s="4" t="s">
        <v>205</v>
      </c>
    </row>
    <row r="154" spans="1:10" x14ac:dyDescent="0.35">
      <c r="A154" s="17" t="s">
        <v>4</v>
      </c>
      <c r="B154" s="20">
        <v>18</v>
      </c>
      <c r="C154" s="17">
        <v>125</v>
      </c>
      <c r="D154" s="20">
        <v>126</v>
      </c>
      <c r="E154" s="18">
        <v>125.5</v>
      </c>
      <c r="F154" s="37">
        <v>27.254999999999999</v>
      </c>
      <c r="G154" s="12">
        <v>40.854999999999997</v>
      </c>
      <c r="H154" s="19">
        <v>1.4139688475567005</v>
      </c>
      <c r="I154" s="19">
        <v>-3.1110894418031361</v>
      </c>
      <c r="J154" s="4" t="s">
        <v>205</v>
      </c>
    </row>
    <row r="155" spans="1:10" x14ac:dyDescent="0.35">
      <c r="A155" s="17" t="s">
        <v>4</v>
      </c>
      <c r="B155" s="20">
        <v>18</v>
      </c>
      <c r="C155" s="17">
        <v>145</v>
      </c>
      <c r="D155" s="20">
        <v>146</v>
      </c>
      <c r="E155" s="18">
        <v>145.5</v>
      </c>
      <c r="F155" s="37">
        <v>27.454999999999998</v>
      </c>
      <c r="G155" s="12">
        <v>41.055</v>
      </c>
      <c r="H155" s="19">
        <v>1.4986812308895965</v>
      </c>
      <c r="I155" s="19">
        <v>-3.0897607995746839</v>
      </c>
      <c r="J155" s="4" t="s">
        <v>205</v>
      </c>
    </row>
    <row r="156" spans="1:10" x14ac:dyDescent="0.35">
      <c r="A156" s="17" t="s">
        <v>4</v>
      </c>
      <c r="B156" s="20">
        <v>19</v>
      </c>
      <c r="C156" s="17">
        <v>25</v>
      </c>
      <c r="D156" s="20">
        <v>26</v>
      </c>
      <c r="E156" s="18">
        <v>25.5</v>
      </c>
      <c r="F156" s="37">
        <v>27.855</v>
      </c>
      <c r="G156" s="12">
        <v>41.454999999999998</v>
      </c>
      <c r="H156" s="19">
        <v>1.2475695231527977</v>
      </c>
      <c r="I156" s="19">
        <v>-2.6093585246195428</v>
      </c>
      <c r="J156" s="4" t="s">
        <v>205</v>
      </c>
    </row>
    <row r="157" spans="1:10" x14ac:dyDescent="0.35">
      <c r="A157" s="17" t="s">
        <v>4</v>
      </c>
      <c r="B157" s="20">
        <v>19</v>
      </c>
      <c r="C157" s="17">
        <v>45</v>
      </c>
      <c r="D157" s="20">
        <v>46</v>
      </c>
      <c r="E157" s="18">
        <v>45.5</v>
      </c>
      <c r="F157" s="37">
        <v>28.055</v>
      </c>
      <c r="G157" s="12">
        <v>41.655000000000001</v>
      </c>
      <c r="H157" s="19">
        <v>1.2092472545022019</v>
      </c>
      <c r="I157" s="19">
        <v>-2.2589594022949693</v>
      </c>
      <c r="J157" s="4" t="s">
        <v>205</v>
      </c>
    </row>
    <row r="158" spans="1:10" x14ac:dyDescent="0.35">
      <c r="A158" s="17" t="s">
        <v>4</v>
      </c>
      <c r="B158" s="20">
        <v>19</v>
      </c>
      <c r="C158" s="17">
        <v>85</v>
      </c>
      <c r="D158" s="20">
        <v>86</v>
      </c>
      <c r="E158" s="18">
        <v>85.5</v>
      </c>
      <c r="F158" s="37">
        <v>28.455000000000002</v>
      </c>
      <c r="G158" s="12">
        <v>42.055</v>
      </c>
      <c r="H158" s="19">
        <v>1.506749076921301</v>
      </c>
      <c r="I158" s="19">
        <v>-2.9516324499047064</v>
      </c>
      <c r="J158" s="4" t="s">
        <v>205</v>
      </c>
    </row>
    <row r="159" spans="1:10" x14ac:dyDescent="0.35">
      <c r="A159" s="17" t="s">
        <v>4</v>
      </c>
      <c r="B159" s="20">
        <v>19</v>
      </c>
      <c r="C159" s="17">
        <v>105</v>
      </c>
      <c r="D159" s="20">
        <v>106</v>
      </c>
      <c r="E159" s="18">
        <v>105.5</v>
      </c>
      <c r="F159" s="37">
        <v>28.655000000000001</v>
      </c>
      <c r="G159" s="12">
        <v>42.255000000000003</v>
      </c>
      <c r="H159" s="19">
        <v>1.6277667673968665</v>
      </c>
      <c r="I159" s="19">
        <v>-3.1314024344016618</v>
      </c>
      <c r="J159" s="4" t="s">
        <v>205</v>
      </c>
    </row>
    <row r="160" spans="1:10" x14ac:dyDescent="0.35">
      <c r="A160" s="17" t="s">
        <v>4</v>
      </c>
      <c r="B160" s="20">
        <v>19</v>
      </c>
      <c r="C160" s="17">
        <v>125</v>
      </c>
      <c r="D160" s="20">
        <v>126</v>
      </c>
      <c r="E160" s="18">
        <v>125.5</v>
      </c>
      <c r="F160" s="37">
        <v>28.855</v>
      </c>
      <c r="G160" s="12">
        <v>42.454999999999998</v>
      </c>
      <c r="H160" s="19">
        <v>1.318163175930211</v>
      </c>
      <c r="I160" s="19">
        <v>-2.7545964216990044</v>
      </c>
      <c r="J160" s="4" t="s">
        <v>205</v>
      </c>
    </row>
    <row r="161" spans="1:10" x14ac:dyDescent="0.35">
      <c r="A161" s="17" t="s">
        <v>4</v>
      </c>
      <c r="B161" s="20">
        <v>19</v>
      </c>
      <c r="C161" s="17">
        <v>145</v>
      </c>
      <c r="D161" s="20">
        <v>146</v>
      </c>
      <c r="E161" s="18">
        <v>145.5</v>
      </c>
      <c r="F161" s="37">
        <v>29.055</v>
      </c>
      <c r="G161" s="12">
        <v>42.655000000000001</v>
      </c>
      <c r="H161" s="19">
        <v>1.4613674429929639</v>
      </c>
      <c r="I161" s="19">
        <v>-2.7789720128172353</v>
      </c>
      <c r="J161" s="4" t="s">
        <v>205</v>
      </c>
    </row>
    <row r="162" spans="1:10" x14ac:dyDescent="0.35">
      <c r="A162" s="17" t="s">
        <v>4</v>
      </c>
      <c r="B162" s="20">
        <v>20</v>
      </c>
      <c r="C162" s="17">
        <v>25</v>
      </c>
      <c r="D162" s="20">
        <v>26</v>
      </c>
      <c r="E162" s="18">
        <v>25.5</v>
      </c>
      <c r="F162" s="37">
        <v>29.454999999999998</v>
      </c>
      <c r="G162" s="12">
        <v>43.055</v>
      </c>
      <c r="H162" s="19">
        <v>1.1154585443836385</v>
      </c>
      <c r="I162" s="19">
        <v>-2.7312364802106992</v>
      </c>
      <c r="J162" s="4" t="s">
        <v>205</v>
      </c>
    </row>
    <row r="163" spans="1:10" x14ac:dyDescent="0.35">
      <c r="A163" s="17" t="s">
        <v>4</v>
      </c>
      <c r="B163" s="20">
        <v>20</v>
      </c>
      <c r="C163" s="17">
        <v>45</v>
      </c>
      <c r="D163" s="20">
        <v>46</v>
      </c>
      <c r="E163" s="18">
        <v>45.5</v>
      </c>
      <c r="F163" s="37">
        <v>29.654999999999998</v>
      </c>
      <c r="G163" s="12">
        <v>43.254999999999995</v>
      </c>
      <c r="H163" s="19">
        <v>1.2647136959701695</v>
      </c>
      <c r="I163" s="19">
        <v>-2.8886621728492763</v>
      </c>
      <c r="J163" s="4" t="s">
        <v>205</v>
      </c>
    </row>
    <row r="164" spans="1:10" x14ac:dyDescent="0.35">
      <c r="A164" s="17" t="s">
        <v>4</v>
      </c>
      <c r="B164" s="20">
        <v>20</v>
      </c>
      <c r="C164" s="17">
        <v>85</v>
      </c>
      <c r="D164" s="20">
        <v>86</v>
      </c>
      <c r="E164" s="18">
        <v>85.5</v>
      </c>
      <c r="F164" s="37">
        <v>30.055</v>
      </c>
      <c r="G164" s="12">
        <v>43.655000000000001</v>
      </c>
      <c r="H164" s="19">
        <v>0.99847477692392483</v>
      </c>
      <c r="I164" s="19">
        <v>-2.7424086261398886</v>
      </c>
      <c r="J164" s="4" t="s">
        <v>205</v>
      </c>
    </row>
    <row r="165" spans="1:10" x14ac:dyDescent="0.35">
      <c r="A165" s="17" t="s">
        <v>4</v>
      </c>
      <c r="B165" s="20">
        <v>20</v>
      </c>
      <c r="C165" s="17">
        <v>105</v>
      </c>
      <c r="D165" s="20">
        <v>106</v>
      </c>
      <c r="E165" s="18">
        <v>105.5</v>
      </c>
      <c r="F165" s="37">
        <v>30.254999999999999</v>
      </c>
      <c r="G165" s="12">
        <v>43.854999999999997</v>
      </c>
      <c r="H165" s="19">
        <v>1.0085595844635553</v>
      </c>
      <c r="I165" s="19">
        <v>-2.6052959260998376</v>
      </c>
      <c r="J165" s="4" t="s">
        <v>205</v>
      </c>
    </row>
    <row r="166" spans="1:10" x14ac:dyDescent="0.35">
      <c r="A166" s="17" t="s">
        <v>4</v>
      </c>
      <c r="B166" s="20">
        <v>20</v>
      </c>
      <c r="C166" s="17">
        <v>125</v>
      </c>
      <c r="D166" s="20">
        <v>126</v>
      </c>
      <c r="E166" s="18">
        <v>125.5</v>
      </c>
      <c r="F166" s="37">
        <v>30.454999999999998</v>
      </c>
      <c r="G166" s="12">
        <v>44.055</v>
      </c>
      <c r="H166" s="19">
        <v>1.0327631225586684</v>
      </c>
      <c r="I166" s="19">
        <v>-2.5504508460838178</v>
      </c>
      <c r="J166" s="4" t="s">
        <v>205</v>
      </c>
    </row>
    <row r="167" spans="1:10" x14ac:dyDescent="0.35">
      <c r="A167" s="17" t="s">
        <v>4</v>
      </c>
      <c r="B167" s="20">
        <v>20</v>
      </c>
      <c r="C167" s="17">
        <v>145</v>
      </c>
      <c r="D167" s="20">
        <v>146</v>
      </c>
      <c r="E167" s="18">
        <v>145.5</v>
      </c>
      <c r="F167" s="37">
        <v>30.655000000000001</v>
      </c>
      <c r="G167" s="12">
        <v>44.255000000000003</v>
      </c>
      <c r="H167" s="19">
        <v>1.0731023527171903</v>
      </c>
      <c r="I167" s="19">
        <v>-2.5941237801706487</v>
      </c>
      <c r="J167" s="4" t="s">
        <v>205</v>
      </c>
    </row>
    <row r="168" spans="1:10" x14ac:dyDescent="0.35">
      <c r="A168" s="17" t="s">
        <v>4</v>
      </c>
      <c r="B168" s="20">
        <v>21</v>
      </c>
      <c r="C168" s="17">
        <v>25</v>
      </c>
      <c r="D168" s="20">
        <v>26</v>
      </c>
      <c r="E168" s="18">
        <v>25.5</v>
      </c>
      <c r="F168" s="37">
        <v>31.055</v>
      </c>
      <c r="G168" s="12">
        <v>44.655000000000001</v>
      </c>
      <c r="H168" s="19">
        <v>1.0509157761300034</v>
      </c>
      <c r="I168" s="19">
        <v>-2.726158232061068</v>
      </c>
      <c r="J168" s="4" t="s">
        <v>205</v>
      </c>
    </row>
    <row r="169" spans="1:10" x14ac:dyDescent="0.35">
      <c r="A169" s="17" t="s">
        <v>4</v>
      </c>
      <c r="B169" s="20">
        <v>21</v>
      </c>
      <c r="C169" s="17">
        <v>46</v>
      </c>
      <c r="D169" s="20">
        <v>47</v>
      </c>
      <c r="E169" s="18">
        <v>46.5</v>
      </c>
      <c r="F169" s="37">
        <v>31.265000000000001</v>
      </c>
      <c r="G169" s="12">
        <v>44.865000000000002</v>
      </c>
      <c r="H169" s="19">
        <v>1.0098873442202176</v>
      </c>
      <c r="I169" s="19">
        <v>-2.7732536420453169</v>
      </c>
      <c r="J169" s="4" t="s">
        <v>205</v>
      </c>
    </row>
    <row r="170" spans="1:10" x14ac:dyDescent="0.35">
      <c r="A170" s="17" t="s">
        <v>4</v>
      </c>
      <c r="B170" s="20">
        <v>21</v>
      </c>
      <c r="C170" s="17">
        <v>85</v>
      </c>
      <c r="D170" s="20">
        <v>86</v>
      </c>
      <c r="E170" s="18">
        <v>85.5</v>
      </c>
      <c r="F170" s="37">
        <v>31.655000000000001</v>
      </c>
      <c r="G170" s="12">
        <v>45.255000000000003</v>
      </c>
      <c r="H170" s="19">
        <v>1.1164670251376014</v>
      </c>
      <c r="I170" s="19">
        <v>-3.0115557780703583</v>
      </c>
      <c r="J170" s="4" t="s">
        <v>205</v>
      </c>
    </row>
    <row r="171" spans="1:10" x14ac:dyDescent="0.35">
      <c r="A171" s="17" t="s">
        <v>4</v>
      </c>
      <c r="B171" s="20">
        <v>21</v>
      </c>
      <c r="C171" s="17">
        <v>105</v>
      </c>
      <c r="D171" s="20">
        <v>106</v>
      </c>
      <c r="E171" s="18">
        <v>105.5</v>
      </c>
      <c r="F171" s="37">
        <v>31.855</v>
      </c>
      <c r="G171" s="12">
        <v>45.454999999999998</v>
      </c>
      <c r="H171" s="19">
        <v>1.0226783150190379</v>
      </c>
      <c r="I171" s="19">
        <v>-2.9242099098966965</v>
      </c>
      <c r="J171" s="4" t="s">
        <v>205</v>
      </c>
    </row>
    <row r="172" spans="1:10" x14ac:dyDescent="0.35">
      <c r="A172" s="17" t="s">
        <v>4</v>
      </c>
      <c r="B172" s="20">
        <v>21</v>
      </c>
      <c r="C172" s="17">
        <v>125</v>
      </c>
      <c r="D172" s="20">
        <v>126</v>
      </c>
      <c r="E172" s="18">
        <v>125.5</v>
      </c>
      <c r="F172" s="37">
        <v>32.055</v>
      </c>
      <c r="G172" s="12">
        <v>45.655000000000001</v>
      </c>
      <c r="H172" s="19">
        <v>1.0119112510363877</v>
      </c>
      <c r="I172" s="19">
        <v>-3.0431765883369506</v>
      </c>
      <c r="J172" s="4" t="s">
        <v>205</v>
      </c>
    </row>
    <row r="173" spans="1:10" x14ac:dyDescent="0.35">
      <c r="A173" s="17" t="s">
        <v>4</v>
      </c>
      <c r="B173" s="20">
        <v>21</v>
      </c>
      <c r="C173" s="17">
        <v>145</v>
      </c>
      <c r="D173" s="20">
        <v>146</v>
      </c>
      <c r="E173" s="18">
        <v>145.5</v>
      </c>
      <c r="F173" s="37">
        <v>32.255000000000003</v>
      </c>
      <c r="G173" s="12">
        <v>45.855000000000004</v>
      </c>
      <c r="H173" s="19">
        <v>0.754875085382816</v>
      </c>
      <c r="I173" s="19">
        <v>-2.7446254507719621</v>
      </c>
      <c r="J173" s="4" t="s">
        <v>205</v>
      </c>
    </row>
    <row r="174" spans="1:10" x14ac:dyDescent="0.35">
      <c r="A174" s="17" t="s">
        <v>4</v>
      </c>
      <c r="B174" s="20">
        <v>22</v>
      </c>
      <c r="C174" s="17">
        <v>25</v>
      </c>
      <c r="D174" s="20">
        <v>26</v>
      </c>
      <c r="E174" s="18">
        <v>25.5</v>
      </c>
      <c r="F174" s="37">
        <v>32.655000000000001</v>
      </c>
      <c r="G174" s="12">
        <v>46.255000000000003</v>
      </c>
      <c r="H174" s="19">
        <v>0.810532522827487</v>
      </c>
      <c r="I174" s="19">
        <v>-2.3949525430759819</v>
      </c>
      <c r="J174" s="4" t="s">
        <v>205</v>
      </c>
    </row>
    <row r="175" spans="1:10" x14ac:dyDescent="0.35">
      <c r="A175" s="17" t="s">
        <v>4</v>
      </c>
      <c r="B175" s="20">
        <v>22</v>
      </c>
      <c r="C175" s="17">
        <v>45</v>
      </c>
      <c r="D175" s="20">
        <v>46</v>
      </c>
      <c r="E175" s="18">
        <v>45.5</v>
      </c>
      <c r="F175" s="37">
        <v>32.854999999999997</v>
      </c>
      <c r="G175" s="12">
        <v>46.454999999999998</v>
      </c>
      <c r="H175" s="19">
        <v>1.0574491544002096</v>
      </c>
      <c r="I175" s="19">
        <v>-2.7466703215772017</v>
      </c>
      <c r="J175" s="4" t="s">
        <v>205</v>
      </c>
    </row>
    <row r="176" spans="1:10" x14ac:dyDescent="0.35">
      <c r="A176" s="17" t="s">
        <v>4</v>
      </c>
      <c r="B176" s="20">
        <v>22</v>
      </c>
      <c r="C176" s="17">
        <v>85</v>
      </c>
      <c r="D176" s="20">
        <v>86</v>
      </c>
      <c r="E176" s="18">
        <v>85.5</v>
      </c>
      <c r="F176" s="37">
        <v>33.254999999999995</v>
      </c>
      <c r="G176" s="12">
        <v>46.854999999999997</v>
      </c>
      <c r="H176" s="19">
        <v>0.80446080237897744</v>
      </c>
      <c r="I176" s="19">
        <v>-2.4010871554917013</v>
      </c>
      <c r="J176" s="4" t="s">
        <v>205</v>
      </c>
    </row>
    <row r="177" spans="1:10" x14ac:dyDescent="0.35">
      <c r="A177" s="17" t="s">
        <v>4</v>
      </c>
      <c r="B177" s="20">
        <v>22</v>
      </c>
      <c r="C177" s="17">
        <v>85</v>
      </c>
      <c r="D177" s="20">
        <v>86</v>
      </c>
      <c r="E177" s="18">
        <v>85.5</v>
      </c>
      <c r="F177" s="37">
        <v>33.254999999999995</v>
      </c>
      <c r="G177" s="12">
        <v>46.854999999999997</v>
      </c>
      <c r="H177" s="19">
        <v>0.83279549780535544</v>
      </c>
      <c r="I177" s="19">
        <v>-2.7650741588243584</v>
      </c>
      <c r="J177" s="4" t="s">
        <v>205</v>
      </c>
    </row>
    <row r="178" spans="1:10" x14ac:dyDescent="0.35">
      <c r="A178" s="17" t="s">
        <v>4</v>
      </c>
      <c r="B178" s="20">
        <v>22</v>
      </c>
      <c r="C178" s="17">
        <v>105</v>
      </c>
      <c r="D178" s="20">
        <v>106</v>
      </c>
      <c r="E178" s="18">
        <v>105.5</v>
      </c>
      <c r="F178" s="37">
        <v>33.454999999999998</v>
      </c>
      <c r="G178" s="12">
        <v>47.055</v>
      </c>
      <c r="H178" s="19">
        <v>0.79636517511429805</v>
      </c>
      <c r="I178" s="19">
        <v>-2.7722312066426973</v>
      </c>
      <c r="J178" s="4" t="s">
        <v>205</v>
      </c>
    </row>
    <row r="179" spans="1:10" x14ac:dyDescent="0.35">
      <c r="A179" s="17" t="s">
        <v>4</v>
      </c>
      <c r="B179" s="20">
        <v>22</v>
      </c>
      <c r="C179" s="17">
        <v>125</v>
      </c>
      <c r="D179" s="20">
        <v>126</v>
      </c>
      <c r="E179" s="18">
        <v>125.5</v>
      </c>
      <c r="F179" s="37">
        <v>33.655000000000001</v>
      </c>
      <c r="G179" s="12">
        <v>47.255000000000003</v>
      </c>
      <c r="H179" s="19">
        <v>0.76600657287175022</v>
      </c>
      <c r="I179" s="19">
        <v>-2.4655005858567498</v>
      </c>
      <c r="J179" s="4" t="s">
        <v>205</v>
      </c>
    </row>
    <row r="180" spans="1:10" x14ac:dyDescent="0.35">
      <c r="A180" s="17" t="s">
        <v>4</v>
      </c>
      <c r="B180" s="20">
        <v>22</v>
      </c>
      <c r="C180" s="17">
        <v>145</v>
      </c>
      <c r="D180" s="20">
        <v>146</v>
      </c>
      <c r="E180" s="18">
        <v>145.5</v>
      </c>
      <c r="F180" s="37">
        <v>33.854999999999997</v>
      </c>
      <c r="G180" s="12">
        <v>47.454999999999998</v>
      </c>
      <c r="H180" s="19">
        <v>1.0331622726061711</v>
      </c>
      <c r="I180" s="19">
        <v>-2.7446254507719621</v>
      </c>
      <c r="J180" s="4" t="s">
        <v>205</v>
      </c>
    </row>
    <row r="181" spans="1:10" x14ac:dyDescent="0.35">
      <c r="A181" s="17" t="s">
        <v>4</v>
      </c>
      <c r="B181" s="20">
        <v>23</v>
      </c>
      <c r="C181" s="17">
        <v>5</v>
      </c>
      <c r="D181" s="20">
        <v>6</v>
      </c>
      <c r="E181" s="18">
        <v>5.5</v>
      </c>
      <c r="F181" s="37">
        <v>34.055</v>
      </c>
      <c r="G181" s="12">
        <v>47.655000000000001</v>
      </c>
      <c r="H181" s="19">
        <v>0.91476372386023463</v>
      </c>
      <c r="I181" s="19">
        <v>-2.9491125312959272</v>
      </c>
      <c r="J181" s="4" t="s">
        <v>205</v>
      </c>
    </row>
    <row r="182" spans="1:10" x14ac:dyDescent="0.35">
      <c r="A182" s="17" t="s">
        <v>4</v>
      </c>
      <c r="B182" s="20">
        <v>23</v>
      </c>
      <c r="C182" s="17">
        <v>15</v>
      </c>
      <c r="D182" s="20">
        <v>16</v>
      </c>
      <c r="E182" s="18">
        <v>15.5</v>
      </c>
      <c r="F182" s="37">
        <v>34.155000000000001</v>
      </c>
      <c r="G182" s="12">
        <v>47.755000000000003</v>
      </c>
      <c r="H182" s="19">
        <v>1.0149471112606425</v>
      </c>
      <c r="I182" s="19">
        <v>-2.8744747469046801</v>
      </c>
      <c r="J182" s="4" t="s">
        <v>205</v>
      </c>
    </row>
    <row r="183" spans="1:10" x14ac:dyDescent="0.35">
      <c r="A183" s="17" t="s">
        <v>4</v>
      </c>
      <c r="B183" s="20">
        <v>23</v>
      </c>
      <c r="C183" s="17">
        <v>25</v>
      </c>
      <c r="D183" s="20">
        <v>26</v>
      </c>
      <c r="E183" s="18">
        <v>25.5</v>
      </c>
      <c r="F183" s="37">
        <v>34.255000000000003</v>
      </c>
      <c r="G183" s="12">
        <v>47.855000000000004</v>
      </c>
      <c r="H183" s="19">
        <v>0.74171969107771196</v>
      </c>
      <c r="I183" s="19">
        <v>-2.5616095137030137</v>
      </c>
      <c r="J183" s="4" t="s">
        <v>205</v>
      </c>
    </row>
    <row r="184" spans="1:10" x14ac:dyDescent="0.35">
      <c r="A184" s="17" t="s">
        <v>4</v>
      </c>
      <c r="B184" s="20">
        <v>23</v>
      </c>
      <c r="C184" s="17">
        <v>35</v>
      </c>
      <c r="D184" s="20">
        <v>36</v>
      </c>
      <c r="E184" s="18">
        <v>35.5</v>
      </c>
      <c r="F184" s="37">
        <v>34.354999999999997</v>
      </c>
      <c r="G184" s="12">
        <v>47.954999999999998</v>
      </c>
      <c r="H184" s="19">
        <v>0.71844476269175861</v>
      </c>
      <c r="I184" s="19">
        <v>-2.7119075178881276</v>
      </c>
      <c r="J184" s="4" t="s">
        <v>205</v>
      </c>
    </row>
    <row r="185" spans="1:10" x14ac:dyDescent="0.35">
      <c r="A185" s="17" t="s">
        <v>4</v>
      </c>
      <c r="B185" s="20">
        <v>23</v>
      </c>
      <c r="C185" s="17">
        <v>45</v>
      </c>
      <c r="D185" s="20">
        <v>46</v>
      </c>
      <c r="E185" s="18">
        <v>45.5</v>
      </c>
      <c r="F185" s="37">
        <v>34.454999999999998</v>
      </c>
      <c r="G185" s="12">
        <v>48.055</v>
      </c>
      <c r="H185" s="19">
        <v>0.53730510264455666</v>
      </c>
      <c r="I185" s="19">
        <v>-2.3366737251266518</v>
      </c>
      <c r="J185" s="4" t="s">
        <v>205</v>
      </c>
    </row>
    <row r="186" spans="1:10" x14ac:dyDescent="0.35">
      <c r="A186" s="17" t="s">
        <v>4</v>
      </c>
      <c r="B186" s="20">
        <v>23</v>
      </c>
      <c r="C186" s="17">
        <v>55</v>
      </c>
      <c r="D186" s="20">
        <v>56</v>
      </c>
      <c r="E186" s="18">
        <v>55.5</v>
      </c>
      <c r="F186" s="37">
        <v>34.555</v>
      </c>
      <c r="G186" s="12">
        <v>48.155000000000001</v>
      </c>
      <c r="H186" s="19">
        <v>-8.3022336511504147E-2</v>
      </c>
      <c r="I186" s="19">
        <v>-1.6864048090604435</v>
      </c>
      <c r="J186" s="4" t="s">
        <v>205</v>
      </c>
    </row>
    <row r="187" spans="1:10" x14ac:dyDescent="0.35">
      <c r="A187" s="17" t="s">
        <v>4</v>
      </c>
      <c r="B187" s="20">
        <v>23</v>
      </c>
      <c r="C187" s="17">
        <v>65</v>
      </c>
      <c r="D187" s="20">
        <v>66</v>
      </c>
      <c r="E187" s="18">
        <v>65.5</v>
      </c>
      <c r="F187" s="37">
        <v>34.655000000000001</v>
      </c>
      <c r="G187" s="12">
        <v>48.255000000000003</v>
      </c>
      <c r="H187" s="19">
        <v>0.58385495941646326</v>
      </c>
      <c r="I187" s="19">
        <v>-2.3908628014655027</v>
      </c>
      <c r="J187" s="4" t="s">
        <v>205</v>
      </c>
    </row>
    <row r="188" spans="1:10" x14ac:dyDescent="0.35">
      <c r="A188" s="17" t="s">
        <v>4</v>
      </c>
      <c r="B188" s="20">
        <v>23</v>
      </c>
      <c r="C188" s="17">
        <v>75</v>
      </c>
      <c r="D188" s="20">
        <v>77</v>
      </c>
      <c r="E188" s="18">
        <v>76</v>
      </c>
      <c r="F188" s="37">
        <v>34.76</v>
      </c>
      <c r="G188" s="12">
        <v>48.36</v>
      </c>
      <c r="H188" s="19">
        <v>0.72856429677260792</v>
      </c>
      <c r="I188" s="19">
        <v>-2.3601897393869082</v>
      </c>
      <c r="J188" s="4" t="s">
        <v>205</v>
      </c>
    </row>
    <row r="189" spans="1:10" x14ac:dyDescent="0.35">
      <c r="A189" s="17" t="s">
        <v>4</v>
      </c>
      <c r="B189" s="20">
        <v>23</v>
      </c>
      <c r="C189" s="17">
        <v>95</v>
      </c>
      <c r="D189" s="20">
        <v>96</v>
      </c>
      <c r="E189" s="18">
        <v>95.5</v>
      </c>
      <c r="F189" s="37">
        <v>34.954999999999998</v>
      </c>
      <c r="G189" s="12">
        <v>48.555</v>
      </c>
      <c r="H189" s="19">
        <v>0.91273981704406482</v>
      </c>
      <c r="I189" s="19">
        <v>-2.7200870011090861</v>
      </c>
      <c r="J189" s="4" t="s">
        <v>205</v>
      </c>
    </row>
    <row r="190" spans="1:10" x14ac:dyDescent="0.35">
      <c r="A190" s="17" t="s">
        <v>4</v>
      </c>
      <c r="B190" s="20">
        <v>23</v>
      </c>
      <c r="C190" s="17">
        <v>103</v>
      </c>
      <c r="D190" s="20">
        <v>103.5</v>
      </c>
      <c r="E190" s="18">
        <v>103.25</v>
      </c>
      <c r="F190" s="37">
        <v>35.032499999999999</v>
      </c>
      <c r="G190" s="12">
        <v>48.6325</v>
      </c>
      <c r="H190" s="19">
        <v>0.92994302498150838</v>
      </c>
      <c r="I190" s="19">
        <v>-2.8519811680470437</v>
      </c>
      <c r="J190" s="4" t="s">
        <v>205</v>
      </c>
    </row>
    <row r="191" spans="1:10" x14ac:dyDescent="0.35">
      <c r="A191" s="17" t="s">
        <v>4</v>
      </c>
      <c r="B191" s="20">
        <v>23</v>
      </c>
      <c r="C191" s="17">
        <v>115</v>
      </c>
      <c r="D191" s="20">
        <v>116</v>
      </c>
      <c r="E191" s="18">
        <v>115.5</v>
      </c>
      <c r="F191" s="37">
        <v>35.155000000000001</v>
      </c>
      <c r="G191" s="12">
        <v>48.755000000000003</v>
      </c>
      <c r="H191" s="19">
        <v>0.97244506812107545</v>
      </c>
      <c r="I191" s="19">
        <v>-2.7660965942269784</v>
      </c>
      <c r="J191" s="4" t="s">
        <v>205</v>
      </c>
    </row>
    <row r="192" spans="1:10" x14ac:dyDescent="0.35">
      <c r="A192" s="17" t="s">
        <v>4</v>
      </c>
      <c r="B192" s="20">
        <v>23</v>
      </c>
      <c r="C192" s="17">
        <v>125</v>
      </c>
      <c r="D192" s="20">
        <v>126</v>
      </c>
      <c r="E192" s="18">
        <v>125.5</v>
      </c>
      <c r="F192" s="37">
        <v>35.255000000000003</v>
      </c>
      <c r="G192" s="12">
        <v>48.855000000000004</v>
      </c>
      <c r="H192" s="19">
        <v>0.69820569453006009</v>
      </c>
      <c r="I192" s="19">
        <v>-2.7456478861745817</v>
      </c>
      <c r="J192" s="4" t="s">
        <v>205</v>
      </c>
    </row>
    <row r="193" spans="1:10" x14ac:dyDescent="0.35">
      <c r="A193" s="17" t="s">
        <v>4</v>
      </c>
      <c r="B193" s="17">
        <v>23</v>
      </c>
      <c r="C193" s="17">
        <v>135</v>
      </c>
      <c r="D193" s="17">
        <v>136</v>
      </c>
      <c r="E193" s="18">
        <v>135.5</v>
      </c>
      <c r="F193" s="37">
        <v>35.354999999999997</v>
      </c>
      <c r="G193" s="12">
        <v>48.954999999999998</v>
      </c>
      <c r="H193" s="19">
        <v>0.60350405811783125</v>
      </c>
      <c r="I193" s="19">
        <v>-2.3872734990678501</v>
      </c>
      <c r="J193" s="4" t="s">
        <v>205</v>
      </c>
    </row>
    <row r="194" spans="1:10" x14ac:dyDescent="0.35">
      <c r="A194" s="17" t="s">
        <v>4</v>
      </c>
      <c r="B194" s="17">
        <v>23</v>
      </c>
      <c r="C194" s="17">
        <v>145</v>
      </c>
      <c r="D194" s="17">
        <v>146</v>
      </c>
      <c r="E194" s="18">
        <v>145.5</v>
      </c>
      <c r="F194" s="37">
        <v>35.454999999999998</v>
      </c>
      <c r="G194" s="12">
        <v>49.055</v>
      </c>
      <c r="H194" s="19">
        <v>0.58940274014440885</v>
      </c>
      <c r="I194" s="19">
        <v>-2.6061312755967134</v>
      </c>
      <c r="J194" s="4" t="s">
        <v>205</v>
      </c>
    </row>
    <row r="195" spans="1:10" x14ac:dyDescent="0.35">
      <c r="A195" s="4"/>
      <c r="B195" s="4"/>
      <c r="C195" s="4"/>
      <c r="D195" s="4"/>
      <c r="E195" s="4"/>
      <c r="F195" s="12"/>
      <c r="G195" s="12"/>
      <c r="H195" s="12"/>
      <c r="I195" s="12"/>
      <c r="J195" s="4"/>
    </row>
    <row r="196" spans="1:10" x14ac:dyDescent="0.35">
      <c r="A196" s="4" t="s">
        <v>5</v>
      </c>
      <c r="B196" s="4">
        <v>4</v>
      </c>
      <c r="C196" s="4">
        <v>10</v>
      </c>
      <c r="D196" s="4">
        <v>10</v>
      </c>
      <c r="E196" s="4">
        <v>10</v>
      </c>
      <c r="F196" s="37">
        <v>7.9899999999999993</v>
      </c>
      <c r="G196" s="37">
        <v>23.169999999999998</v>
      </c>
      <c r="H196" s="12">
        <v>2.0204999999999997</v>
      </c>
      <c r="I196" s="12">
        <v>-2.34</v>
      </c>
      <c r="J196" s="4" t="s">
        <v>205</v>
      </c>
    </row>
    <row r="197" spans="1:10" x14ac:dyDescent="0.35">
      <c r="A197" s="4" t="s">
        <v>5</v>
      </c>
      <c r="B197" s="4">
        <v>4</v>
      </c>
      <c r="C197" s="4">
        <v>110</v>
      </c>
      <c r="D197" s="4">
        <v>110</v>
      </c>
      <c r="E197" s="4">
        <v>110</v>
      </c>
      <c r="F197" s="37">
        <v>8.99</v>
      </c>
      <c r="G197" s="37">
        <v>24.17</v>
      </c>
      <c r="H197" s="12">
        <v>2.64366667</v>
      </c>
      <c r="I197" s="12">
        <v>-2.8839999999999999</v>
      </c>
      <c r="J197" s="4" t="s">
        <v>205</v>
      </c>
    </row>
    <row r="198" spans="1:10" x14ac:dyDescent="0.35">
      <c r="A198" s="21" t="s">
        <v>5</v>
      </c>
      <c r="B198" s="21">
        <v>4</v>
      </c>
      <c r="C198" s="21">
        <v>150</v>
      </c>
      <c r="D198" s="21">
        <v>150</v>
      </c>
      <c r="E198" s="21">
        <v>150</v>
      </c>
      <c r="F198" s="37">
        <v>9.39</v>
      </c>
      <c r="G198" s="37">
        <v>24.57</v>
      </c>
      <c r="H198" s="12">
        <v>2.0815000000000001</v>
      </c>
      <c r="I198" s="12">
        <v>-3.048</v>
      </c>
      <c r="J198" s="4" t="s">
        <v>205</v>
      </c>
    </row>
    <row r="199" spans="1:10" x14ac:dyDescent="0.35">
      <c r="A199" s="4" t="s">
        <v>5</v>
      </c>
      <c r="B199" s="4">
        <v>5</v>
      </c>
      <c r="C199" s="4">
        <v>110</v>
      </c>
      <c r="D199" s="4">
        <v>110</v>
      </c>
      <c r="E199" s="4">
        <v>110</v>
      </c>
      <c r="F199" s="37">
        <v>10.52</v>
      </c>
      <c r="G199" s="37">
        <v>25.7</v>
      </c>
      <c r="H199" s="12">
        <v>2.3363333330000002</v>
      </c>
      <c r="I199" s="12">
        <v>-2.964</v>
      </c>
      <c r="J199" s="4" t="s">
        <v>205</v>
      </c>
    </row>
    <row r="200" spans="1:10" x14ac:dyDescent="0.35">
      <c r="A200" s="4" t="s">
        <v>5</v>
      </c>
      <c r="B200" s="4">
        <v>5</v>
      </c>
      <c r="C200" s="4">
        <v>150</v>
      </c>
      <c r="D200" s="4">
        <v>150</v>
      </c>
      <c r="E200" s="4">
        <v>150</v>
      </c>
      <c r="F200" s="37">
        <v>10.92</v>
      </c>
      <c r="G200" s="37">
        <v>26.1</v>
      </c>
      <c r="H200" s="12">
        <v>2.01066667</v>
      </c>
      <c r="I200" s="12">
        <v>-2.774</v>
      </c>
      <c r="J200" s="4" t="s">
        <v>205</v>
      </c>
    </row>
    <row r="201" spans="1:10" x14ac:dyDescent="0.35">
      <c r="A201" s="29" t="s">
        <v>5</v>
      </c>
      <c r="B201" s="29">
        <v>6</v>
      </c>
      <c r="C201" s="29">
        <v>10</v>
      </c>
      <c r="D201" s="29">
        <v>10</v>
      </c>
      <c r="E201" s="29">
        <v>10</v>
      </c>
      <c r="F201" s="37">
        <v>11.15</v>
      </c>
      <c r="G201" s="37">
        <v>26.33</v>
      </c>
      <c r="H201" s="12">
        <v>1.7066669999999999</v>
      </c>
      <c r="I201" s="12">
        <v>-5.1879999999999997</v>
      </c>
      <c r="J201" s="4" t="s">
        <v>205</v>
      </c>
    </row>
    <row r="202" spans="1:10" x14ac:dyDescent="0.35">
      <c r="A202" s="4" t="s">
        <v>5</v>
      </c>
      <c r="B202" s="4">
        <v>6</v>
      </c>
      <c r="C202" s="4">
        <v>60</v>
      </c>
      <c r="D202" s="4">
        <v>60</v>
      </c>
      <c r="E202" s="4">
        <v>60</v>
      </c>
      <c r="F202" s="37">
        <v>11.65</v>
      </c>
      <c r="G202" s="37">
        <v>26.83</v>
      </c>
      <c r="H202" s="12">
        <v>2.391666667</v>
      </c>
      <c r="I202" s="12">
        <v>-2.9809999999999999</v>
      </c>
      <c r="J202" s="4" t="s">
        <v>205</v>
      </c>
    </row>
    <row r="203" spans="1:10" x14ac:dyDescent="0.35">
      <c r="A203" s="4" t="s">
        <v>5</v>
      </c>
      <c r="B203" s="4">
        <v>6</v>
      </c>
      <c r="C203" s="4">
        <v>110</v>
      </c>
      <c r="D203" s="4">
        <v>110</v>
      </c>
      <c r="E203" s="4">
        <v>110</v>
      </c>
      <c r="F203" s="37">
        <v>12.15</v>
      </c>
      <c r="G203" s="37">
        <v>27.33</v>
      </c>
      <c r="H203" s="12">
        <v>1.5536666700000001</v>
      </c>
      <c r="I203" s="12">
        <v>-2.484</v>
      </c>
      <c r="J203" s="4" t="s">
        <v>205</v>
      </c>
    </row>
    <row r="204" spans="1:10" x14ac:dyDescent="0.35">
      <c r="A204" s="21" t="s">
        <v>5</v>
      </c>
      <c r="B204" s="21">
        <v>6</v>
      </c>
      <c r="C204" s="21">
        <v>150</v>
      </c>
      <c r="D204" s="21">
        <v>150</v>
      </c>
      <c r="E204" s="21">
        <v>150</v>
      </c>
      <c r="F204" s="37">
        <v>12.55</v>
      </c>
      <c r="G204" s="37">
        <v>27.73</v>
      </c>
      <c r="H204" s="12">
        <v>1.7444999999999999</v>
      </c>
      <c r="I204" s="12">
        <v>-2.5779999999999998</v>
      </c>
      <c r="J204" s="4" t="s">
        <v>205</v>
      </c>
    </row>
    <row r="205" spans="1:10" x14ac:dyDescent="0.35">
      <c r="A205" s="21" t="s">
        <v>5</v>
      </c>
      <c r="B205" s="21">
        <v>7</v>
      </c>
      <c r="C205" s="21">
        <v>10</v>
      </c>
      <c r="D205" s="21">
        <v>10</v>
      </c>
      <c r="E205" s="21">
        <v>10</v>
      </c>
      <c r="F205" s="37">
        <v>12.79</v>
      </c>
      <c r="G205" s="37">
        <v>27.97</v>
      </c>
      <c r="H205" s="12">
        <v>3.0375000000000001</v>
      </c>
      <c r="I205" s="12">
        <v>-3.0649999999999999</v>
      </c>
      <c r="J205" s="4" t="s">
        <v>205</v>
      </c>
    </row>
    <row r="206" spans="1:10" x14ac:dyDescent="0.35">
      <c r="A206" s="4" t="s">
        <v>5</v>
      </c>
      <c r="B206" s="4">
        <v>7</v>
      </c>
      <c r="C206" s="4">
        <v>60</v>
      </c>
      <c r="D206" s="4">
        <v>60</v>
      </c>
      <c r="E206" s="4">
        <v>60</v>
      </c>
      <c r="F206" s="37">
        <v>13.29</v>
      </c>
      <c r="G206" s="37">
        <v>28.47</v>
      </c>
      <c r="H206" s="12">
        <v>1.7576666700000001</v>
      </c>
      <c r="I206" s="12">
        <v>-2.5259999999999998</v>
      </c>
      <c r="J206" s="4" t="s">
        <v>205</v>
      </c>
    </row>
    <row r="207" spans="1:10" x14ac:dyDescent="0.35">
      <c r="A207" s="4" t="s">
        <v>5</v>
      </c>
      <c r="B207" s="4">
        <v>7</v>
      </c>
      <c r="C207" s="4">
        <v>110</v>
      </c>
      <c r="D207" s="4">
        <v>110</v>
      </c>
      <c r="E207" s="4">
        <v>110</v>
      </c>
      <c r="F207" s="37">
        <v>13.79</v>
      </c>
      <c r="G207" s="37">
        <v>28.97</v>
      </c>
      <c r="H207" s="12">
        <v>2.3496666670000002</v>
      </c>
      <c r="I207" s="12">
        <v>-2.63</v>
      </c>
      <c r="J207" s="4" t="s">
        <v>205</v>
      </c>
    </row>
    <row r="208" spans="1:10" x14ac:dyDescent="0.35">
      <c r="A208" s="21" t="s">
        <v>5</v>
      </c>
      <c r="B208" s="21">
        <v>7</v>
      </c>
      <c r="C208" s="21">
        <v>150</v>
      </c>
      <c r="D208" s="21">
        <v>150</v>
      </c>
      <c r="E208" s="21">
        <v>150</v>
      </c>
      <c r="F208" s="37">
        <v>14.19</v>
      </c>
      <c r="G208" s="37">
        <v>29.369999999999997</v>
      </c>
      <c r="H208" s="12">
        <v>1.7934999999999999</v>
      </c>
      <c r="I208" s="12">
        <v>-2.3490000000000002</v>
      </c>
      <c r="J208" s="4" t="s">
        <v>205</v>
      </c>
    </row>
    <row r="209" spans="1:10" x14ac:dyDescent="0.35">
      <c r="A209" s="29" t="s">
        <v>5</v>
      </c>
      <c r="B209" s="29">
        <v>8</v>
      </c>
      <c r="C209" s="29">
        <v>10</v>
      </c>
      <c r="D209" s="29">
        <v>10</v>
      </c>
      <c r="E209" s="29">
        <v>10</v>
      </c>
      <c r="F209" s="37">
        <v>14.42</v>
      </c>
      <c r="G209" s="37">
        <v>57.7</v>
      </c>
      <c r="H209" s="12">
        <v>1.6786669999999999</v>
      </c>
      <c r="I209" s="12">
        <v>-2.2010000000000001</v>
      </c>
      <c r="J209" s="4" t="s">
        <v>205</v>
      </c>
    </row>
    <row r="210" spans="1:10" x14ac:dyDescent="0.35">
      <c r="A210" s="4" t="s">
        <v>5</v>
      </c>
      <c r="B210" s="4">
        <v>8</v>
      </c>
      <c r="C210" s="4">
        <v>60</v>
      </c>
      <c r="D210" s="4">
        <v>60</v>
      </c>
      <c r="E210" s="4">
        <v>60</v>
      </c>
      <c r="F210" s="37">
        <v>14.92</v>
      </c>
      <c r="G210" s="37">
        <v>58.2</v>
      </c>
      <c r="H210" s="12">
        <v>-0.90433333299999996</v>
      </c>
      <c r="I210" s="12">
        <v>-2.5939999999999999</v>
      </c>
      <c r="J210" s="4" t="s">
        <v>205</v>
      </c>
    </row>
    <row r="211" spans="1:10" x14ac:dyDescent="0.35">
      <c r="A211" s="4" t="s">
        <v>5</v>
      </c>
      <c r="B211" s="4">
        <v>8</v>
      </c>
      <c r="C211" s="4">
        <v>110</v>
      </c>
      <c r="D211" s="4">
        <v>110</v>
      </c>
      <c r="E211" s="4">
        <v>110</v>
      </c>
      <c r="F211" s="37">
        <v>15.42</v>
      </c>
      <c r="G211" s="37">
        <v>58.7</v>
      </c>
      <c r="H211" s="12">
        <v>-1.139666667</v>
      </c>
      <c r="I211" s="12">
        <v>-2.4790000000000001</v>
      </c>
      <c r="J211" s="4" t="s">
        <v>205</v>
      </c>
    </row>
    <row r="212" spans="1:10" x14ac:dyDescent="0.35">
      <c r="A212" s="4" t="s">
        <v>5</v>
      </c>
      <c r="B212" s="4">
        <v>8</v>
      </c>
      <c r="C212" s="4">
        <v>150</v>
      </c>
      <c r="D212" s="4">
        <v>150</v>
      </c>
      <c r="E212" s="4">
        <v>150</v>
      </c>
      <c r="F212" s="37">
        <v>15.82</v>
      </c>
      <c r="G212" s="37">
        <v>59.1</v>
      </c>
      <c r="H212" s="12">
        <v>-1.06233333</v>
      </c>
      <c r="I212" s="12">
        <v>-2.5920000000000001</v>
      </c>
      <c r="J212" s="4" t="s">
        <v>205</v>
      </c>
    </row>
    <row r="213" spans="1:10" x14ac:dyDescent="0.35">
      <c r="A213" s="4" t="s">
        <v>5</v>
      </c>
      <c r="B213" s="4">
        <v>9</v>
      </c>
      <c r="C213" s="4">
        <v>10</v>
      </c>
      <c r="D213" s="4">
        <v>10</v>
      </c>
      <c r="E213" s="4">
        <v>10</v>
      </c>
      <c r="F213" s="37">
        <v>16.05</v>
      </c>
      <c r="G213" s="37">
        <v>59.269999999999996</v>
      </c>
      <c r="H213" s="12">
        <v>-1.3394999999999999</v>
      </c>
      <c r="I213" s="12">
        <v>-2.1589999999999998</v>
      </c>
      <c r="J213" s="4" t="s">
        <v>205</v>
      </c>
    </row>
    <row r="214" spans="1:10" x14ac:dyDescent="0.35">
      <c r="A214" s="4" t="s">
        <v>5</v>
      </c>
      <c r="B214" s="4">
        <v>9</v>
      </c>
      <c r="C214" s="4">
        <v>60</v>
      </c>
      <c r="D214" s="4">
        <v>60</v>
      </c>
      <c r="E214" s="4">
        <v>60</v>
      </c>
      <c r="F214" s="37">
        <v>16.55</v>
      </c>
      <c r="G214" s="37">
        <v>59.769999999999996</v>
      </c>
      <c r="H214" s="12">
        <v>-1.159666667</v>
      </c>
      <c r="I214" s="12">
        <v>-2.726</v>
      </c>
      <c r="J214" s="4" t="s">
        <v>205</v>
      </c>
    </row>
    <row r="215" spans="1:10" x14ac:dyDescent="0.35">
      <c r="A215" s="4" t="s">
        <v>5</v>
      </c>
      <c r="B215" s="4">
        <v>9</v>
      </c>
      <c r="C215" s="4">
        <v>110</v>
      </c>
      <c r="D215" s="4">
        <v>110</v>
      </c>
      <c r="E215" s="4">
        <v>110</v>
      </c>
      <c r="F215" s="37">
        <v>17.05</v>
      </c>
      <c r="G215" s="37">
        <v>60.269999999999996</v>
      </c>
      <c r="H215" s="12">
        <v>-1.0133333299999998</v>
      </c>
      <c r="I215" s="12">
        <v>-3.5990000000000002</v>
      </c>
      <c r="J215" s="4" t="s">
        <v>205</v>
      </c>
    </row>
    <row r="216" spans="1:10" x14ac:dyDescent="0.35">
      <c r="A216" s="4" t="s">
        <v>5</v>
      </c>
      <c r="B216" s="4">
        <v>9</v>
      </c>
      <c r="C216" s="4">
        <v>150</v>
      </c>
      <c r="D216" s="4">
        <v>150</v>
      </c>
      <c r="E216" s="4">
        <v>150</v>
      </c>
      <c r="F216" s="37">
        <v>17.45</v>
      </c>
      <c r="G216" s="37">
        <v>60.67</v>
      </c>
      <c r="H216" s="12">
        <v>-1.7616666669999999</v>
      </c>
      <c r="I216" s="12">
        <v>-2.5640000000000001</v>
      </c>
      <c r="J216" s="4" t="s">
        <v>205</v>
      </c>
    </row>
    <row r="217" spans="1:10" x14ac:dyDescent="0.35">
      <c r="A217" s="4" t="s">
        <v>5</v>
      </c>
      <c r="B217" s="4">
        <v>10</v>
      </c>
      <c r="C217" s="4">
        <v>10</v>
      </c>
      <c r="D217" s="4">
        <v>10</v>
      </c>
      <c r="E217" s="4">
        <v>10</v>
      </c>
      <c r="F217" s="37">
        <v>17.68</v>
      </c>
      <c r="G217" s="37">
        <v>60.839999999999996</v>
      </c>
      <c r="H217" s="12">
        <v>-0.72833333300000003</v>
      </c>
      <c r="I217" s="12">
        <v>-3.427</v>
      </c>
      <c r="J217" s="4" t="s">
        <v>205</v>
      </c>
    </row>
    <row r="218" spans="1:10" x14ac:dyDescent="0.35">
      <c r="A218" s="21" t="s">
        <v>5</v>
      </c>
      <c r="B218" s="21">
        <v>10</v>
      </c>
      <c r="C218" s="21">
        <v>60</v>
      </c>
      <c r="D218" s="21">
        <v>60</v>
      </c>
      <c r="E218" s="21">
        <v>60</v>
      </c>
      <c r="F218" s="37">
        <v>18.18</v>
      </c>
      <c r="G218" s="37">
        <v>61.339999999999996</v>
      </c>
      <c r="H218" s="12">
        <v>-9.5500000000000002E-2</v>
      </c>
      <c r="I218" s="12">
        <v>-3.5670000000000002</v>
      </c>
      <c r="J218" s="4" t="s">
        <v>205</v>
      </c>
    </row>
    <row r="219" spans="1:10" x14ac:dyDescent="0.35">
      <c r="A219" s="4" t="s">
        <v>5</v>
      </c>
      <c r="B219" s="4">
        <v>10</v>
      </c>
      <c r="C219" s="4">
        <v>110</v>
      </c>
      <c r="D219" s="4">
        <v>110</v>
      </c>
      <c r="E219" s="4">
        <v>110</v>
      </c>
      <c r="F219" s="37">
        <v>18.68</v>
      </c>
      <c r="G219" s="37">
        <v>61.839999999999996</v>
      </c>
      <c r="H219" s="12">
        <v>1.17766667</v>
      </c>
      <c r="I219" s="12">
        <v>-3.2410000000000001</v>
      </c>
      <c r="J219" s="4" t="s">
        <v>205</v>
      </c>
    </row>
    <row r="220" spans="1:10" x14ac:dyDescent="0.35">
      <c r="A220" s="21" t="s">
        <v>5</v>
      </c>
      <c r="B220" s="21">
        <v>10</v>
      </c>
      <c r="C220" s="21">
        <v>150</v>
      </c>
      <c r="D220" s="21">
        <v>150</v>
      </c>
      <c r="E220" s="21">
        <v>150</v>
      </c>
      <c r="F220" s="37">
        <v>19.079999999999998</v>
      </c>
      <c r="G220" s="37">
        <v>62.239999999999995</v>
      </c>
      <c r="H220" s="12">
        <v>1.0965</v>
      </c>
      <c r="I220" s="12">
        <v>-2.9359999999999999</v>
      </c>
      <c r="J220" s="4" t="s">
        <v>205</v>
      </c>
    </row>
    <row r="221" spans="1:10" x14ac:dyDescent="0.35">
      <c r="A221" s="29" t="s">
        <v>5</v>
      </c>
      <c r="B221" s="29">
        <v>11</v>
      </c>
      <c r="C221" s="29">
        <v>10</v>
      </c>
      <c r="D221" s="29">
        <v>10</v>
      </c>
      <c r="E221" s="29">
        <v>10</v>
      </c>
      <c r="F221" s="37">
        <v>19.310000000000002</v>
      </c>
      <c r="G221" s="37">
        <v>62.47</v>
      </c>
      <c r="H221" s="12">
        <v>0.89466699999999999</v>
      </c>
      <c r="I221" s="12">
        <v>-2.5409999999999999</v>
      </c>
      <c r="J221" s="4" t="s">
        <v>205</v>
      </c>
    </row>
    <row r="222" spans="1:10" x14ac:dyDescent="0.35">
      <c r="A222" s="29" t="s">
        <v>5</v>
      </c>
      <c r="B222" s="29">
        <v>11</v>
      </c>
      <c r="C222" s="29">
        <v>10</v>
      </c>
      <c r="D222" s="29">
        <v>10</v>
      </c>
      <c r="E222" s="29">
        <v>10</v>
      </c>
      <c r="F222" s="37">
        <v>19.310000000000002</v>
      </c>
      <c r="G222" s="37">
        <v>62.47</v>
      </c>
      <c r="H222" s="12">
        <v>0.96366999999999992</v>
      </c>
      <c r="I222" s="12">
        <v>-2.8759999999999999</v>
      </c>
      <c r="J222" s="4" t="s">
        <v>205</v>
      </c>
    </row>
    <row r="223" spans="1:10" x14ac:dyDescent="0.35">
      <c r="A223" s="4" t="s">
        <v>5</v>
      </c>
      <c r="B223" s="4">
        <v>11</v>
      </c>
      <c r="C223" s="4">
        <v>60</v>
      </c>
      <c r="D223" s="4">
        <v>60</v>
      </c>
      <c r="E223" s="4">
        <v>60</v>
      </c>
      <c r="F223" s="37">
        <v>19.810000000000002</v>
      </c>
      <c r="G223" s="37">
        <v>62.97</v>
      </c>
      <c r="H223" s="12">
        <v>1.0173333330000001</v>
      </c>
      <c r="I223" s="12">
        <v>-2.9980000000000002</v>
      </c>
      <c r="J223" s="4" t="s">
        <v>205</v>
      </c>
    </row>
    <row r="224" spans="1:10" x14ac:dyDescent="0.35">
      <c r="A224" s="4" t="s">
        <v>5</v>
      </c>
      <c r="B224" s="4">
        <v>11</v>
      </c>
      <c r="C224" s="4">
        <v>110</v>
      </c>
      <c r="D224" s="4">
        <v>110</v>
      </c>
      <c r="E224" s="4">
        <v>110</v>
      </c>
      <c r="F224" s="37">
        <v>20.310000000000002</v>
      </c>
      <c r="G224" s="37">
        <v>63.47</v>
      </c>
      <c r="H224" s="12">
        <v>0.99333333299999993</v>
      </c>
      <c r="I224" s="12">
        <v>-3.1560000000000001</v>
      </c>
      <c r="J224" s="4" t="s">
        <v>205</v>
      </c>
    </row>
    <row r="225" spans="1:10" x14ac:dyDescent="0.35">
      <c r="A225" s="29" t="s">
        <v>5</v>
      </c>
      <c r="B225" s="29">
        <v>12</v>
      </c>
      <c r="C225" s="29">
        <v>8</v>
      </c>
      <c r="D225" s="29">
        <v>8</v>
      </c>
      <c r="E225" s="29">
        <v>8</v>
      </c>
      <c r="F225" s="37">
        <v>20.919999999999998</v>
      </c>
      <c r="G225" s="37">
        <v>64.039999999999992</v>
      </c>
      <c r="H225" s="12">
        <v>0.92066700000000001</v>
      </c>
      <c r="I225" s="12">
        <v>-3.262</v>
      </c>
      <c r="J225" s="4" t="s">
        <v>205</v>
      </c>
    </row>
    <row r="226" spans="1:10" x14ac:dyDescent="0.35">
      <c r="A226" s="29" t="s">
        <v>5</v>
      </c>
      <c r="B226" s="29">
        <v>12</v>
      </c>
      <c r="C226" s="29">
        <v>60</v>
      </c>
      <c r="D226" s="29">
        <v>60</v>
      </c>
      <c r="E226" s="29">
        <v>60</v>
      </c>
      <c r="F226" s="37">
        <v>21.44</v>
      </c>
      <c r="G226" s="37">
        <v>64.56</v>
      </c>
      <c r="H226" s="12">
        <v>1.0856700000000001</v>
      </c>
      <c r="I226" s="12">
        <v>-3.1190000000000002</v>
      </c>
      <c r="J226" s="4" t="s">
        <v>205</v>
      </c>
    </row>
    <row r="227" spans="1:10" x14ac:dyDescent="0.35">
      <c r="A227" s="4" t="s">
        <v>5</v>
      </c>
      <c r="B227" s="4">
        <v>12</v>
      </c>
      <c r="C227" s="4">
        <v>110</v>
      </c>
      <c r="D227" s="4">
        <v>110</v>
      </c>
      <c r="E227" s="4">
        <v>110</v>
      </c>
      <c r="F227" s="37">
        <v>21.94</v>
      </c>
      <c r="G227" s="37">
        <v>65.06</v>
      </c>
      <c r="H227" s="12">
        <v>1.080666667</v>
      </c>
      <c r="I227" s="12">
        <v>-3.1480000000000001</v>
      </c>
      <c r="J227" s="4" t="s">
        <v>205</v>
      </c>
    </row>
    <row r="228" spans="1:10" x14ac:dyDescent="0.35">
      <c r="A228" s="4" t="s">
        <v>5</v>
      </c>
      <c r="B228" s="4">
        <v>12</v>
      </c>
      <c r="C228" s="4">
        <v>150</v>
      </c>
      <c r="D228" s="4">
        <v>150</v>
      </c>
      <c r="E228" s="4">
        <v>150</v>
      </c>
      <c r="F228" s="37">
        <v>22.34</v>
      </c>
      <c r="G228" s="37">
        <v>65.459999999999994</v>
      </c>
      <c r="H228" s="12">
        <v>0.70750000000000002</v>
      </c>
      <c r="I228" s="12">
        <v>-3.1619999999999999</v>
      </c>
      <c r="J228" s="4" t="s">
        <v>205</v>
      </c>
    </row>
    <row r="229" spans="1:10" x14ac:dyDescent="0.35">
      <c r="A229" s="29" t="s">
        <v>5</v>
      </c>
      <c r="B229" s="29">
        <v>13</v>
      </c>
      <c r="C229" s="29">
        <v>10</v>
      </c>
      <c r="D229" s="29">
        <v>10</v>
      </c>
      <c r="E229" s="29">
        <v>10</v>
      </c>
      <c r="F229" s="37">
        <v>22.57</v>
      </c>
      <c r="G229" s="37">
        <v>66.19</v>
      </c>
      <c r="H229" s="12">
        <v>0.62866999999999995</v>
      </c>
      <c r="I229" s="12">
        <v>-3.1509999999999998</v>
      </c>
      <c r="J229" s="4" t="s">
        <v>205</v>
      </c>
    </row>
    <row r="230" spans="1:10" x14ac:dyDescent="0.35">
      <c r="A230" s="4" t="s">
        <v>5</v>
      </c>
      <c r="B230" s="4">
        <v>13</v>
      </c>
      <c r="C230" s="4">
        <v>60</v>
      </c>
      <c r="D230" s="4">
        <v>60</v>
      </c>
      <c r="E230" s="4">
        <v>60</v>
      </c>
      <c r="F230" s="37">
        <v>23.07</v>
      </c>
      <c r="G230" s="37">
        <v>66.69</v>
      </c>
      <c r="H230" s="12">
        <v>0.92099999999999993</v>
      </c>
      <c r="I230" s="12">
        <v>-3.0289999999999999</v>
      </c>
      <c r="J230" s="4" t="s">
        <v>205</v>
      </c>
    </row>
    <row r="231" spans="1:10" x14ac:dyDescent="0.35">
      <c r="A231" s="4" t="s">
        <v>5</v>
      </c>
      <c r="B231" s="4">
        <v>13</v>
      </c>
      <c r="C231" s="4">
        <v>110</v>
      </c>
      <c r="D231" s="4">
        <v>110</v>
      </c>
      <c r="E231" s="4">
        <v>110</v>
      </c>
      <c r="F231" s="37">
        <v>23.57</v>
      </c>
      <c r="G231" s="37">
        <v>67.19</v>
      </c>
      <c r="H231" s="12">
        <v>0.94366666999999993</v>
      </c>
      <c r="I231" s="12">
        <v>-2.847</v>
      </c>
      <c r="J231" s="4" t="s">
        <v>205</v>
      </c>
    </row>
    <row r="232" spans="1:10" x14ac:dyDescent="0.35">
      <c r="A232" s="4" t="s">
        <v>5</v>
      </c>
      <c r="B232" s="4">
        <v>13</v>
      </c>
      <c r="C232" s="4">
        <v>150</v>
      </c>
      <c r="D232" s="4">
        <v>150</v>
      </c>
      <c r="E232" s="4">
        <v>150</v>
      </c>
      <c r="F232" s="37">
        <v>23.97</v>
      </c>
      <c r="G232" s="37">
        <v>67.59</v>
      </c>
      <c r="H232" s="12">
        <v>0.77050000000000007</v>
      </c>
      <c r="I232" s="12">
        <v>-3.1629999999999998</v>
      </c>
      <c r="J232" s="4" t="s">
        <v>205</v>
      </c>
    </row>
    <row r="233" spans="1:10" x14ac:dyDescent="0.35">
      <c r="A233" s="29" t="s">
        <v>5</v>
      </c>
      <c r="B233" s="29">
        <v>14</v>
      </c>
      <c r="C233" s="29">
        <v>10</v>
      </c>
      <c r="D233" s="29">
        <v>10</v>
      </c>
      <c r="E233" s="29">
        <v>10</v>
      </c>
      <c r="F233" s="37">
        <v>24.200000000000003</v>
      </c>
      <c r="G233" s="37">
        <v>68.300000000000011</v>
      </c>
      <c r="H233" s="12">
        <v>0.73766999999999994</v>
      </c>
      <c r="I233" s="12">
        <v>-3.07</v>
      </c>
      <c r="J233" s="4" t="s">
        <v>205</v>
      </c>
    </row>
    <row r="234" spans="1:10" x14ac:dyDescent="0.35">
      <c r="A234" s="4" t="s">
        <v>5</v>
      </c>
      <c r="B234" s="4">
        <v>14</v>
      </c>
      <c r="C234" s="4">
        <v>60</v>
      </c>
      <c r="D234" s="4">
        <v>60</v>
      </c>
      <c r="E234" s="4">
        <v>60</v>
      </c>
      <c r="F234" s="37">
        <v>24.700000000000003</v>
      </c>
      <c r="G234" s="37">
        <v>68.800000000000011</v>
      </c>
      <c r="H234" s="12">
        <v>0.199333333</v>
      </c>
      <c r="I234" s="12">
        <v>-3.129</v>
      </c>
      <c r="J234" s="4" t="s">
        <v>205</v>
      </c>
    </row>
    <row r="235" spans="1:10" x14ac:dyDescent="0.35">
      <c r="A235" s="21" t="s">
        <v>5</v>
      </c>
      <c r="B235" s="21">
        <v>14</v>
      </c>
      <c r="C235" s="21">
        <v>110</v>
      </c>
      <c r="D235" s="21">
        <v>110</v>
      </c>
      <c r="E235" s="21">
        <v>110</v>
      </c>
      <c r="F235" s="37">
        <v>25.200000000000003</v>
      </c>
      <c r="G235" s="37">
        <v>69.300000000000011</v>
      </c>
      <c r="H235" s="12">
        <v>-0.3105</v>
      </c>
      <c r="I235" s="12">
        <v>-3.29</v>
      </c>
      <c r="J235" s="4" t="s">
        <v>205</v>
      </c>
    </row>
    <row r="236" spans="1:10" x14ac:dyDescent="0.35">
      <c r="A236" s="4" t="s">
        <v>5</v>
      </c>
      <c r="B236" s="4">
        <v>15</v>
      </c>
      <c r="C236" s="4">
        <v>10</v>
      </c>
      <c r="D236" s="4">
        <v>10</v>
      </c>
      <c r="E236" s="4">
        <v>10</v>
      </c>
      <c r="F236" s="37">
        <v>25.400000000000002</v>
      </c>
      <c r="G236" s="37">
        <v>69.78</v>
      </c>
      <c r="H236" s="12">
        <v>-0.161333333</v>
      </c>
      <c r="I236" s="12">
        <v>-2.778</v>
      </c>
      <c r="J236" s="4" t="s">
        <v>205</v>
      </c>
    </row>
    <row r="237" spans="1:10" x14ac:dyDescent="0.35">
      <c r="A237" s="4" t="s">
        <v>5</v>
      </c>
      <c r="B237" s="4">
        <v>15</v>
      </c>
      <c r="C237" s="4">
        <v>60</v>
      </c>
      <c r="D237" s="4">
        <v>60</v>
      </c>
      <c r="E237" s="4">
        <v>60</v>
      </c>
      <c r="F237" s="37">
        <v>25.900000000000002</v>
      </c>
      <c r="G237" s="37">
        <v>70.28</v>
      </c>
      <c r="H237" s="12">
        <v>-0.16266666699999999</v>
      </c>
      <c r="I237" s="12">
        <v>-3.35</v>
      </c>
      <c r="J237" s="4" t="s">
        <v>205</v>
      </c>
    </row>
    <row r="238" spans="1:10" x14ac:dyDescent="0.35">
      <c r="A238" s="4" t="s">
        <v>5</v>
      </c>
      <c r="B238" s="4">
        <v>16</v>
      </c>
      <c r="C238" s="4">
        <v>10</v>
      </c>
      <c r="D238" s="4">
        <v>10</v>
      </c>
      <c r="E238" s="4">
        <v>10</v>
      </c>
      <c r="F238" s="37">
        <v>26.71</v>
      </c>
      <c r="G238" s="37">
        <v>71.27000000000001</v>
      </c>
      <c r="H238" s="12">
        <v>-0.57750000000000001</v>
      </c>
      <c r="I238" s="12">
        <v>-2.677</v>
      </c>
      <c r="J238" s="4" t="s">
        <v>205</v>
      </c>
    </row>
    <row r="239" spans="1:10" x14ac:dyDescent="0.35">
      <c r="A239" s="4" t="s">
        <v>5</v>
      </c>
      <c r="B239" s="4">
        <v>16</v>
      </c>
      <c r="C239" s="4">
        <v>110</v>
      </c>
      <c r="D239" s="4">
        <v>110</v>
      </c>
      <c r="E239" s="4">
        <v>110</v>
      </c>
      <c r="F239" s="37">
        <v>27.71</v>
      </c>
      <c r="G239" s="37">
        <v>72.27000000000001</v>
      </c>
      <c r="H239" s="12">
        <v>0.29066667000000002</v>
      </c>
      <c r="I239" s="12">
        <v>-3.157</v>
      </c>
      <c r="J239" s="4" t="s">
        <v>205</v>
      </c>
    </row>
    <row r="240" spans="1:10" x14ac:dyDescent="0.35">
      <c r="A240" s="4" t="s">
        <v>5</v>
      </c>
      <c r="B240" s="4">
        <v>16</v>
      </c>
      <c r="C240" s="4">
        <v>150</v>
      </c>
      <c r="D240" s="4">
        <v>150</v>
      </c>
      <c r="E240" s="4">
        <v>150</v>
      </c>
      <c r="F240" s="37">
        <v>28.11</v>
      </c>
      <c r="G240" s="37">
        <v>72.67</v>
      </c>
      <c r="H240" s="12">
        <v>0.13266666700000002</v>
      </c>
      <c r="I240" s="12">
        <v>-3.04</v>
      </c>
      <c r="J240" s="4" t="s">
        <v>205</v>
      </c>
    </row>
    <row r="241" spans="1:10" x14ac:dyDescent="0.35">
      <c r="A241" s="4"/>
      <c r="B241" s="4"/>
      <c r="C241" s="4"/>
      <c r="D241" s="4"/>
      <c r="E241" s="4"/>
      <c r="F241" s="12"/>
      <c r="G241" s="37"/>
      <c r="H241" s="12"/>
      <c r="I241" s="12"/>
      <c r="J241" s="4"/>
    </row>
    <row r="242" spans="1:10" x14ac:dyDescent="0.35">
      <c r="A242" s="22" t="s">
        <v>6</v>
      </c>
      <c r="B242" s="23">
        <v>1</v>
      </c>
      <c r="C242" s="23">
        <v>5</v>
      </c>
      <c r="D242" s="23">
        <v>6</v>
      </c>
      <c r="E242" s="24">
        <f t="shared" ref="E242:E257" si="0">((D242-C242)/2)+C242</f>
        <v>5.5</v>
      </c>
      <c r="F242" s="96">
        <f>4+(E242/100)</f>
        <v>4.0549999999999997</v>
      </c>
      <c r="G242" s="37">
        <v>46.234999999999999</v>
      </c>
      <c r="H242" s="25">
        <v>2.4578606965174128</v>
      </c>
      <c r="I242" s="25">
        <v>-2.7603203132291942</v>
      </c>
      <c r="J242" s="4" t="s">
        <v>204</v>
      </c>
    </row>
    <row r="243" spans="1:10" x14ac:dyDescent="0.35">
      <c r="A243" s="22" t="s">
        <v>6</v>
      </c>
      <c r="B243" s="23">
        <v>1</v>
      </c>
      <c r="C243" s="23">
        <v>49</v>
      </c>
      <c r="D243" s="23">
        <v>51</v>
      </c>
      <c r="E243" s="24">
        <f t="shared" si="0"/>
        <v>50</v>
      </c>
      <c r="F243" s="96">
        <f>4+(E243/100)</f>
        <v>4.5</v>
      </c>
      <c r="G243" s="37">
        <v>46.68</v>
      </c>
      <c r="H243" s="25">
        <v>2.2987306928984386</v>
      </c>
      <c r="I243" s="25">
        <v>-3.2485084206694412</v>
      </c>
      <c r="J243" s="4" t="s">
        <v>204</v>
      </c>
    </row>
    <row r="244" spans="1:10" x14ac:dyDescent="0.35">
      <c r="A244" s="22" t="s">
        <v>6</v>
      </c>
      <c r="B244" s="23">
        <v>1</v>
      </c>
      <c r="C244" s="23">
        <v>99</v>
      </c>
      <c r="D244" s="23">
        <v>100</v>
      </c>
      <c r="E244" s="24">
        <f t="shared" si="0"/>
        <v>99.5</v>
      </c>
      <c r="F244" s="96">
        <f>4+(E244/100)</f>
        <v>4.9950000000000001</v>
      </c>
      <c r="G244" s="37">
        <v>47.174999999999997</v>
      </c>
      <c r="H244" s="25">
        <v>2.5863313865455333</v>
      </c>
      <c r="I244" s="25">
        <v>-2.8787960013497957</v>
      </c>
      <c r="J244" s="4" t="s">
        <v>204</v>
      </c>
    </row>
    <row r="245" spans="1:10" x14ac:dyDescent="0.35">
      <c r="A245" s="22" t="s">
        <v>6</v>
      </c>
      <c r="B245" s="23">
        <v>1</v>
      </c>
      <c r="C245" s="23">
        <v>101</v>
      </c>
      <c r="D245" s="23">
        <v>102</v>
      </c>
      <c r="E245" s="24">
        <f t="shared" si="0"/>
        <v>101.5</v>
      </c>
      <c r="F245" s="96">
        <f>4+(E245/100)</f>
        <v>5.0149999999999997</v>
      </c>
      <c r="G245" s="37">
        <v>47.195</v>
      </c>
      <c r="H245" s="25">
        <v>0.17352793499999969</v>
      </c>
      <c r="I245" s="25">
        <v>-3.3719523437500003</v>
      </c>
      <c r="J245" s="4" t="s">
        <v>204</v>
      </c>
    </row>
    <row r="246" spans="1:10" x14ac:dyDescent="0.35">
      <c r="A246" s="22" t="s">
        <v>6</v>
      </c>
      <c r="B246" s="23">
        <v>2</v>
      </c>
      <c r="C246" s="23">
        <v>5</v>
      </c>
      <c r="D246" s="23">
        <v>6</v>
      </c>
      <c r="E246" s="24">
        <f t="shared" si="0"/>
        <v>5.5</v>
      </c>
      <c r="F246" s="96">
        <f>5.01+(E246/100)</f>
        <v>5.0649999999999995</v>
      </c>
      <c r="G246" s="37">
        <v>47.244999999999997</v>
      </c>
      <c r="H246" s="25">
        <v>2.6505667315595933</v>
      </c>
      <c r="I246" s="25">
        <v>-3.1008134673236945</v>
      </c>
      <c r="J246" s="4" t="s">
        <v>204</v>
      </c>
    </row>
    <row r="247" spans="1:10" x14ac:dyDescent="0.35">
      <c r="A247" s="22" t="s">
        <v>6</v>
      </c>
      <c r="B247" s="23">
        <v>2</v>
      </c>
      <c r="C247" s="23">
        <v>50</v>
      </c>
      <c r="D247" s="23">
        <v>51</v>
      </c>
      <c r="E247" s="24">
        <f t="shared" si="0"/>
        <v>50.5</v>
      </c>
      <c r="F247" s="96">
        <f>5.01+(E247/100)</f>
        <v>5.5149999999999997</v>
      </c>
      <c r="G247" s="37">
        <v>47.695</v>
      </c>
      <c r="H247" s="25">
        <v>2.1386913259788018</v>
      </c>
      <c r="I247" s="25">
        <v>-2.7224877405520278</v>
      </c>
      <c r="J247" s="4" t="s">
        <v>204</v>
      </c>
    </row>
    <row r="248" spans="1:10" x14ac:dyDescent="0.35">
      <c r="A248" s="22" t="s">
        <v>6</v>
      </c>
      <c r="B248" s="23">
        <v>2</v>
      </c>
      <c r="C248" s="23">
        <v>100</v>
      </c>
      <c r="D248" s="23">
        <v>101</v>
      </c>
      <c r="E248" s="24">
        <f t="shared" si="0"/>
        <v>100.5</v>
      </c>
      <c r="F248" s="96">
        <f>5.01+(E248/100)</f>
        <v>6.0149999999999997</v>
      </c>
      <c r="G248" s="37">
        <v>48.195</v>
      </c>
      <c r="H248" s="25">
        <v>2.6756586632057102</v>
      </c>
      <c r="I248" s="25">
        <v>-2.6488137832333347</v>
      </c>
      <c r="J248" s="4" t="s">
        <v>204</v>
      </c>
    </row>
    <row r="249" spans="1:10" x14ac:dyDescent="0.35">
      <c r="A249" s="22" t="s">
        <v>6</v>
      </c>
      <c r="B249" s="23">
        <v>2</v>
      </c>
      <c r="C249" s="23">
        <v>115</v>
      </c>
      <c r="D249" s="23">
        <v>116</v>
      </c>
      <c r="E249" s="24">
        <f t="shared" si="0"/>
        <v>115.5</v>
      </c>
      <c r="F249" s="96">
        <f>5.01+(E249/100)</f>
        <v>6.165</v>
      </c>
      <c r="G249" s="37">
        <v>48.344999999999999</v>
      </c>
      <c r="H249" s="25">
        <v>1.3804271874999996</v>
      </c>
      <c r="I249" s="25">
        <v>-3.1150413281250002</v>
      </c>
      <c r="J249" s="4" t="s">
        <v>204</v>
      </c>
    </row>
    <row r="250" spans="1:10" x14ac:dyDescent="0.35">
      <c r="A250" s="22" t="s">
        <v>6</v>
      </c>
      <c r="B250" s="23">
        <v>2</v>
      </c>
      <c r="C250" s="23">
        <v>149</v>
      </c>
      <c r="D250" s="23">
        <v>150</v>
      </c>
      <c r="E250" s="24">
        <f t="shared" si="0"/>
        <v>149.5</v>
      </c>
      <c r="F250" s="96">
        <f>5.01+(E250/100)</f>
        <v>6.5049999999999999</v>
      </c>
      <c r="G250" s="37">
        <v>48.685000000000002</v>
      </c>
      <c r="H250" s="25">
        <v>2.2290222799048238</v>
      </c>
      <c r="I250" s="25">
        <v>-2.9693950569714311</v>
      </c>
      <c r="J250" s="4" t="s">
        <v>204</v>
      </c>
    </row>
    <row r="251" spans="1:10" x14ac:dyDescent="0.35">
      <c r="A251" s="22" t="s">
        <v>6</v>
      </c>
      <c r="B251" s="23">
        <v>3</v>
      </c>
      <c r="C251" s="23">
        <v>3</v>
      </c>
      <c r="D251" s="23">
        <v>4</v>
      </c>
      <c r="E251" s="24">
        <f t="shared" si="0"/>
        <v>3.5</v>
      </c>
      <c r="F251" s="96">
        <f t="shared" ref="F251:F256" si="1">6.64+(E251/100)</f>
        <v>6.6749999999999998</v>
      </c>
      <c r="G251" s="37">
        <v>48.854999999999997</v>
      </c>
      <c r="H251" s="25">
        <v>2.4367834739346743</v>
      </c>
      <c r="I251" s="25">
        <v>-2.9534655526863083</v>
      </c>
      <c r="J251" s="4" t="s">
        <v>204</v>
      </c>
    </row>
    <row r="252" spans="1:10" x14ac:dyDescent="0.35">
      <c r="A252" s="22" t="s">
        <v>6</v>
      </c>
      <c r="B252" s="23">
        <v>3</v>
      </c>
      <c r="C252" s="23">
        <v>50</v>
      </c>
      <c r="D252" s="23">
        <v>51</v>
      </c>
      <c r="E252" s="24">
        <f t="shared" si="0"/>
        <v>50.5</v>
      </c>
      <c r="F252" s="96">
        <f t="shared" si="1"/>
        <v>7.1449999999999996</v>
      </c>
      <c r="G252" s="37">
        <v>49.325000000000003</v>
      </c>
      <c r="H252" s="25">
        <v>1.8365844689595501</v>
      </c>
      <c r="I252" s="25">
        <v>-2.7354304627836901</v>
      </c>
      <c r="J252" s="4" t="s">
        <v>204</v>
      </c>
    </row>
    <row r="253" spans="1:10" x14ac:dyDescent="0.35">
      <c r="A253" s="22" t="s">
        <v>6</v>
      </c>
      <c r="B253" s="23">
        <v>3</v>
      </c>
      <c r="C253" s="23">
        <v>63</v>
      </c>
      <c r="D253" s="23">
        <v>64</v>
      </c>
      <c r="E253" s="24">
        <f t="shared" si="0"/>
        <v>63.5</v>
      </c>
      <c r="F253" s="96">
        <f t="shared" si="1"/>
        <v>7.2749999999999995</v>
      </c>
      <c r="G253" s="37">
        <v>49.454999999999998</v>
      </c>
      <c r="H253" s="25">
        <v>0.15259234999999963</v>
      </c>
      <c r="I253" s="25">
        <v>-3.0482503125000004</v>
      </c>
      <c r="J253" s="4" t="s">
        <v>204</v>
      </c>
    </row>
    <row r="254" spans="1:10" x14ac:dyDescent="0.35">
      <c r="A254" s="22" t="s">
        <v>6</v>
      </c>
      <c r="B254" s="23">
        <v>3</v>
      </c>
      <c r="C254" s="23">
        <v>100</v>
      </c>
      <c r="D254" s="23">
        <v>101</v>
      </c>
      <c r="E254" s="24">
        <f t="shared" si="0"/>
        <v>100.5</v>
      </c>
      <c r="F254" s="96">
        <f t="shared" si="1"/>
        <v>7.6449999999999996</v>
      </c>
      <c r="G254" s="37">
        <v>49.825000000000003</v>
      </c>
      <c r="H254" s="25">
        <v>1.3909517629245078</v>
      </c>
      <c r="I254" s="25">
        <v>-2.1679418726261903</v>
      </c>
      <c r="J254" s="4" t="s">
        <v>204</v>
      </c>
    </row>
    <row r="255" spans="1:10" x14ac:dyDescent="0.35">
      <c r="A255" s="22" t="s">
        <v>6</v>
      </c>
      <c r="B255" s="22">
        <v>3</v>
      </c>
      <c r="C255" s="22">
        <v>100</v>
      </c>
      <c r="D255" s="22">
        <v>101</v>
      </c>
      <c r="E255" s="24">
        <f t="shared" si="0"/>
        <v>100.5</v>
      </c>
      <c r="F255" s="96">
        <f t="shared" si="1"/>
        <v>7.6449999999999996</v>
      </c>
      <c r="G255" s="37">
        <v>49.825000000000003</v>
      </c>
      <c r="H255" s="26">
        <v>1.3909517629245078</v>
      </c>
      <c r="I255" s="26">
        <v>-2.1679418726261903</v>
      </c>
      <c r="J255" s="4" t="s">
        <v>204</v>
      </c>
    </row>
    <row r="256" spans="1:10" x14ac:dyDescent="0.35">
      <c r="A256" s="22" t="s">
        <v>6</v>
      </c>
      <c r="B256" s="23">
        <v>3</v>
      </c>
      <c r="C256" s="23">
        <v>148</v>
      </c>
      <c r="D256" s="23">
        <v>149</v>
      </c>
      <c r="E256" s="24">
        <f t="shared" si="0"/>
        <v>148.5</v>
      </c>
      <c r="F256" s="96">
        <f t="shared" si="1"/>
        <v>8.125</v>
      </c>
      <c r="G256" s="37">
        <v>50.305</v>
      </c>
      <c r="H256" s="25">
        <v>1.8192760376218831</v>
      </c>
      <c r="I256" s="25">
        <v>-2.3269288985112975</v>
      </c>
      <c r="J256" s="4" t="s">
        <v>204</v>
      </c>
    </row>
    <row r="257" spans="1:10" x14ac:dyDescent="0.35">
      <c r="A257" s="22" t="s">
        <v>6</v>
      </c>
      <c r="B257" s="23">
        <v>4</v>
      </c>
      <c r="C257" s="23">
        <v>5</v>
      </c>
      <c r="D257" s="23">
        <v>6</v>
      </c>
      <c r="E257" s="24">
        <f t="shared" si="0"/>
        <v>5.5</v>
      </c>
      <c r="F257" s="96">
        <f t="shared" ref="F257:F267" si="2">8.24+(E257/100)</f>
        <v>8.2949999999999999</v>
      </c>
      <c r="G257" s="37">
        <v>50.475000000000001</v>
      </c>
      <c r="H257" s="25">
        <v>2.1336729396495779</v>
      </c>
      <c r="I257" s="25">
        <v>-2.6677300695719182</v>
      </c>
      <c r="J257" s="4" t="s">
        <v>204</v>
      </c>
    </row>
    <row r="258" spans="1:10" x14ac:dyDescent="0.35">
      <c r="A258" s="23" t="s">
        <v>6</v>
      </c>
      <c r="B258" s="23">
        <v>4</v>
      </c>
      <c r="C258" s="23">
        <v>10</v>
      </c>
      <c r="D258" s="23">
        <v>10</v>
      </c>
      <c r="E258" s="23">
        <v>10</v>
      </c>
      <c r="F258" s="25">
        <f t="shared" si="2"/>
        <v>8.34</v>
      </c>
      <c r="G258" s="37">
        <v>50.519999999999996</v>
      </c>
      <c r="H258" s="25">
        <v>1.955333333</v>
      </c>
      <c r="I258" s="27">
        <v>-2.5339999999999998</v>
      </c>
      <c r="J258" s="4" t="s">
        <v>205</v>
      </c>
    </row>
    <row r="259" spans="1:10" x14ac:dyDescent="0.35">
      <c r="A259" s="23" t="s">
        <v>6</v>
      </c>
      <c r="B259" s="23">
        <v>4</v>
      </c>
      <c r="C259" s="23">
        <v>30</v>
      </c>
      <c r="D259" s="23">
        <v>30</v>
      </c>
      <c r="E259" s="23">
        <v>30</v>
      </c>
      <c r="F259" s="25">
        <f t="shared" si="2"/>
        <v>8.5400000000000009</v>
      </c>
      <c r="G259" s="37">
        <v>50.72</v>
      </c>
      <c r="H259" s="25">
        <v>2.2836666669999999</v>
      </c>
      <c r="I259" s="27">
        <v>-2.6749999999999998</v>
      </c>
      <c r="J259" s="4" t="s">
        <v>205</v>
      </c>
    </row>
    <row r="260" spans="1:10" x14ac:dyDescent="0.35">
      <c r="A260" s="22" t="s">
        <v>6</v>
      </c>
      <c r="B260" s="23">
        <v>4</v>
      </c>
      <c r="C260" s="23">
        <v>34</v>
      </c>
      <c r="D260" s="23">
        <v>35</v>
      </c>
      <c r="E260" s="24">
        <f>((D260-C260)/2)+C260</f>
        <v>34.5</v>
      </c>
      <c r="F260" s="96">
        <f t="shared" si="2"/>
        <v>8.5850000000000009</v>
      </c>
      <c r="G260" s="37">
        <v>50.765000000000001</v>
      </c>
      <c r="H260" s="25">
        <v>-1.0244296875000005</v>
      </c>
      <c r="I260" s="25">
        <v>-3.1094592968750003</v>
      </c>
      <c r="J260" s="4" t="s">
        <v>204</v>
      </c>
    </row>
    <row r="261" spans="1:10" x14ac:dyDescent="0.35">
      <c r="A261" s="23" t="s">
        <v>6</v>
      </c>
      <c r="B261" s="23">
        <v>4</v>
      </c>
      <c r="C261" s="23">
        <v>50</v>
      </c>
      <c r="D261" s="23">
        <v>50</v>
      </c>
      <c r="E261" s="23">
        <v>50</v>
      </c>
      <c r="F261" s="25">
        <f t="shared" si="2"/>
        <v>8.74</v>
      </c>
      <c r="G261" s="37">
        <v>50.92</v>
      </c>
      <c r="H261" s="25">
        <v>2.78466667</v>
      </c>
      <c r="I261" s="27">
        <v>-3.2050000000000001</v>
      </c>
      <c r="J261" s="4" t="s">
        <v>205</v>
      </c>
    </row>
    <row r="262" spans="1:10" x14ac:dyDescent="0.35">
      <c r="A262" s="22" t="s">
        <v>6</v>
      </c>
      <c r="B262" s="23">
        <v>4</v>
      </c>
      <c r="C262" s="23">
        <v>50</v>
      </c>
      <c r="D262" s="23">
        <v>51</v>
      </c>
      <c r="E262" s="24">
        <f>((D262-C262)/2)+C262</f>
        <v>50.5</v>
      </c>
      <c r="F262" s="96">
        <f t="shared" si="2"/>
        <v>8.745000000000001</v>
      </c>
      <c r="G262" s="37">
        <v>50.924999999999997</v>
      </c>
      <c r="H262" s="25">
        <v>1.9991801860263898</v>
      </c>
      <c r="I262" s="25">
        <v>-2.5154041848454312</v>
      </c>
      <c r="J262" s="4" t="s">
        <v>204</v>
      </c>
    </row>
    <row r="263" spans="1:10" x14ac:dyDescent="0.35">
      <c r="A263" s="23" t="s">
        <v>6</v>
      </c>
      <c r="B263" s="23">
        <v>4</v>
      </c>
      <c r="C263" s="23">
        <v>70</v>
      </c>
      <c r="D263" s="23">
        <v>70</v>
      </c>
      <c r="E263" s="23">
        <v>70</v>
      </c>
      <c r="F263" s="25">
        <f t="shared" si="2"/>
        <v>8.94</v>
      </c>
      <c r="G263" s="37">
        <v>51.12</v>
      </c>
      <c r="H263" s="25">
        <v>1.8335000000000001</v>
      </c>
      <c r="I263" s="27">
        <v>-2.2919999999999998</v>
      </c>
      <c r="J263" s="4" t="s">
        <v>205</v>
      </c>
    </row>
    <row r="264" spans="1:10" x14ac:dyDescent="0.35">
      <c r="A264" s="22" t="s">
        <v>6</v>
      </c>
      <c r="B264" s="23">
        <v>4</v>
      </c>
      <c r="C264" s="23">
        <v>100</v>
      </c>
      <c r="D264" s="23">
        <v>101</v>
      </c>
      <c r="E264" s="24">
        <f>((D264-C264)/2)+C264</f>
        <v>100.5</v>
      </c>
      <c r="F264" s="96">
        <f t="shared" si="2"/>
        <v>9.245000000000001</v>
      </c>
      <c r="G264" s="37">
        <v>51.424999999999997</v>
      </c>
      <c r="H264" s="25">
        <v>1.3808602985589786</v>
      </c>
      <c r="I264" s="25">
        <v>-3.5563657961795667</v>
      </c>
      <c r="J264" s="4" t="s">
        <v>204</v>
      </c>
    </row>
    <row r="265" spans="1:10" x14ac:dyDescent="0.35">
      <c r="A265" s="23" t="s">
        <v>6</v>
      </c>
      <c r="B265" s="23">
        <v>4</v>
      </c>
      <c r="C265" s="23">
        <v>110</v>
      </c>
      <c r="D265" s="23">
        <v>110</v>
      </c>
      <c r="E265" s="23">
        <v>110</v>
      </c>
      <c r="F265" s="25">
        <f t="shared" si="2"/>
        <v>9.34</v>
      </c>
      <c r="G265" s="37">
        <v>51.519999999999996</v>
      </c>
      <c r="H265" s="25">
        <v>1.3496666670000002</v>
      </c>
      <c r="I265" s="27">
        <v>-3.085</v>
      </c>
      <c r="J265" s="4" t="s">
        <v>205</v>
      </c>
    </row>
    <row r="266" spans="1:10" x14ac:dyDescent="0.35">
      <c r="A266" s="23" t="s">
        <v>6</v>
      </c>
      <c r="B266" s="23">
        <v>4</v>
      </c>
      <c r="C266" s="23">
        <v>130</v>
      </c>
      <c r="D266" s="23">
        <v>130</v>
      </c>
      <c r="E266" s="23">
        <v>130</v>
      </c>
      <c r="F266" s="25">
        <f t="shared" si="2"/>
        <v>9.5400000000000009</v>
      </c>
      <c r="G266" s="37">
        <v>51.72</v>
      </c>
      <c r="H266" s="25">
        <v>1.2326666700000002</v>
      </c>
      <c r="I266" s="27">
        <v>-3.15</v>
      </c>
      <c r="J266" s="4" t="s">
        <v>205</v>
      </c>
    </row>
    <row r="267" spans="1:10" x14ac:dyDescent="0.35">
      <c r="A267" s="22" t="s">
        <v>6</v>
      </c>
      <c r="B267" s="23">
        <v>4</v>
      </c>
      <c r="C267" s="23">
        <v>150</v>
      </c>
      <c r="D267" s="23">
        <v>150</v>
      </c>
      <c r="E267" s="24">
        <f>((D267-C267)/2)+C267</f>
        <v>150</v>
      </c>
      <c r="F267" s="96">
        <f t="shared" si="2"/>
        <v>9.74</v>
      </c>
      <c r="G267" s="37">
        <v>51.92</v>
      </c>
      <c r="H267" s="25">
        <v>1.4642202033311702</v>
      </c>
      <c r="I267" s="25">
        <v>-3.0639764886643484</v>
      </c>
      <c r="J267" s="4" t="s">
        <v>204</v>
      </c>
    </row>
    <row r="268" spans="1:10" x14ac:dyDescent="0.35">
      <c r="A268" s="22" t="s">
        <v>6</v>
      </c>
      <c r="B268" s="23">
        <v>5</v>
      </c>
      <c r="C268" s="23">
        <v>5</v>
      </c>
      <c r="D268" s="23">
        <v>6</v>
      </c>
      <c r="E268" s="24">
        <f>((D268-C268)/2)+C268</f>
        <v>5.5</v>
      </c>
      <c r="F268" s="96">
        <f t="shared" ref="F268:F283" si="3">9.87+(E268/100)</f>
        <v>9.9249999999999989</v>
      </c>
      <c r="G268" s="37">
        <v>52.104999999999997</v>
      </c>
      <c r="H268" s="25">
        <v>0.75662773091066404</v>
      </c>
      <c r="I268" s="25">
        <v>-3.0380910442010234</v>
      </c>
      <c r="J268" s="4" t="s">
        <v>204</v>
      </c>
    </row>
    <row r="269" spans="1:10" x14ac:dyDescent="0.35">
      <c r="A269" s="22" t="s">
        <v>6</v>
      </c>
      <c r="B269" s="23">
        <v>5</v>
      </c>
      <c r="C269" s="23">
        <v>7</v>
      </c>
      <c r="D269" s="23">
        <v>8</v>
      </c>
      <c r="E269" s="24">
        <f>((D269-C269)/2)+C269</f>
        <v>7.5</v>
      </c>
      <c r="F269" s="96">
        <f t="shared" si="3"/>
        <v>9.9449999999999985</v>
      </c>
      <c r="G269" s="37">
        <v>52.125</v>
      </c>
      <c r="H269" s="25">
        <v>-1.1348081250000004</v>
      </c>
      <c r="I269" s="25">
        <v>-2.94767828125</v>
      </c>
      <c r="J269" s="4" t="s">
        <v>204</v>
      </c>
    </row>
    <row r="270" spans="1:10" x14ac:dyDescent="0.35">
      <c r="A270" s="23" t="s">
        <v>6</v>
      </c>
      <c r="B270" s="23">
        <v>5</v>
      </c>
      <c r="C270" s="23">
        <v>10</v>
      </c>
      <c r="D270" s="23">
        <v>10</v>
      </c>
      <c r="E270" s="23">
        <v>10</v>
      </c>
      <c r="F270" s="25">
        <f t="shared" si="3"/>
        <v>9.9699999999999989</v>
      </c>
      <c r="G270" s="37">
        <v>52.15</v>
      </c>
      <c r="H270" s="25">
        <v>0.6823333330000001</v>
      </c>
      <c r="I270" s="27">
        <v>-2.669</v>
      </c>
      <c r="J270" s="4" t="s">
        <v>205</v>
      </c>
    </row>
    <row r="271" spans="1:10" x14ac:dyDescent="0.35">
      <c r="A271" s="22" t="s">
        <v>6</v>
      </c>
      <c r="B271" s="23">
        <v>5</v>
      </c>
      <c r="C271" s="23">
        <v>10</v>
      </c>
      <c r="D271" s="23">
        <v>11</v>
      </c>
      <c r="E271" s="24">
        <f>((D271-C271)/2)+C271</f>
        <v>10.5</v>
      </c>
      <c r="F271" s="96">
        <f t="shared" si="3"/>
        <v>9.9749999999999996</v>
      </c>
      <c r="G271" s="37">
        <v>52.155000000000001</v>
      </c>
      <c r="H271" s="25">
        <v>0.83089984858317101</v>
      </c>
      <c r="I271" s="25">
        <v>-2.6557829413580762</v>
      </c>
      <c r="J271" s="4" t="s">
        <v>204</v>
      </c>
    </row>
    <row r="272" spans="1:10" x14ac:dyDescent="0.35">
      <c r="A272" s="22" t="s">
        <v>6</v>
      </c>
      <c r="B272" s="23">
        <v>5</v>
      </c>
      <c r="C272" s="23">
        <v>30</v>
      </c>
      <c r="D272" s="23">
        <v>31</v>
      </c>
      <c r="E272" s="24">
        <f>((D272-C272)/2)+C272</f>
        <v>30.5</v>
      </c>
      <c r="F272" s="96">
        <f t="shared" si="3"/>
        <v>10.174999999999999</v>
      </c>
      <c r="G272" s="37">
        <v>52.354999999999997</v>
      </c>
      <c r="H272" s="25">
        <v>0.18051698031581231</v>
      </c>
      <c r="I272" s="25">
        <v>-2.9654126809001506</v>
      </c>
      <c r="J272" s="4" t="s">
        <v>204</v>
      </c>
    </row>
    <row r="273" spans="1:10" x14ac:dyDescent="0.35">
      <c r="A273" s="22" t="s">
        <v>6</v>
      </c>
      <c r="B273" s="23">
        <v>5</v>
      </c>
      <c r="C273" s="23">
        <v>50</v>
      </c>
      <c r="D273" s="23">
        <v>51</v>
      </c>
      <c r="E273" s="24">
        <f>((D273-C273)/2)+C273</f>
        <v>50.5</v>
      </c>
      <c r="F273" s="96">
        <f t="shared" si="3"/>
        <v>10.375</v>
      </c>
      <c r="G273" s="37">
        <v>52.555</v>
      </c>
      <c r="H273" s="25">
        <v>-7.3518854085770607E-2</v>
      </c>
      <c r="I273" s="25">
        <v>-3.5493916808767483</v>
      </c>
      <c r="J273" s="4" t="s">
        <v>204</v>
      </c>
    </row>
    <row r="274" spans="1:10" x14ac:dyDescent="0.35">
      <c r="A274" s="23" t="s">
        <v>6</v>
      </c>
      <c r="B274" s="23">
        <v>5</v>
      </c>
      <c r="C274" s="23">
        <v>70</v>
      </c>
      <c r="D274" s="23">
        <v>70</v>
      </c>
      <c r="E274" s="23">
        <v>70</v>
      </c>
      <c r="F274" s="25">
        <f t="shared" si="3"/>
        <v>10.569999999999999</v>
      </c>
      <c r="G274" s="37">
        <v>52.75</v>
      </c>
      <c r="H274" s="25">
        <v>9.8666669999999998E-2</v>
      </c>
      <c r="I274" s="27">
        <v>-2.6309999999999998</v>
      </c>
      <c r="J274" s="4" t="s">
        <v>205</v>
      </c>
    </row>
    <row r="275" spans="1:10" x14ac:dyDescent="0.35">
      <c r="A275" s="22" t="s">
        <v>6</v>
      </c>
      <c r="B275" s="23">
        <v>5</v>
      </c>
      <c r="C275" s="23">
        <v>70</v>
      </c>
      <c r="D275" s="23">
        <v>72</v>
      </c>
      <c r="E275" s="24">
        <f>((D275-C275)/2)+C275</f>
        <v>71</v>
      </c>
      <c r="F275" s="96">
        <f t="shared" si="3"/>
        <v>10.579999999999998</v>
      </c>
      <c r="G275" s="37">
        <v>52.76</v>
      </c>
      <c r="H275" s="25">
        <v>0.21765303915206569</v>
      </c>
      <c r="I275" s="25">
        <v>-2.4267963172594356</v>
      </c>
      <c r="J275" s="4" t="s">
        <v>204</v>
      </c>
    </row>
    <row r="276" spans="1:10" x14ac:dyDescent="0.35">
      <c r="A276" s="22" t="s">
        <v>6</v>
      </c>
      <c r="B276" s="23">
        <v>5</v>
      </c>
      <c r="C276" s="23">
        <v>90</v>
      </c>
      <c r="D276" s="23">
        <v>91.5</v>
      </c>
      <c r="E276" s="24">
        <f>((D276-C276)/2)+C276</f>
        <v>90.75</v>
      </c>
      <c r="F276" s="96">
        <f t="shared" si="3"/>
        <v>10.7775</v>
      </c>
      <c r="G276" s="37">
        <v>52.957499999999996</v>
      </c>
      <c r="H276" s="25">
        <v>0.24174129353233831</v>
      </c>
      <c r="I276" s="25">
        <v>-2.5562235395760582</v>
      </c>
      <c r="J276" s="4" t="s">
        <v>204</v>
      </c>
    </row>
    <row r="277" spans="1:10" x14ac:dyDescent="0.35">
      <c r="A277" s="22" t="s">
        <v>6</v>
      </c>
      <c r="B277" s="23">
        <v>5</v>
      </c>
      <c r="C277" s="23">
        <v>100</v>
      </c>
      <c r="D277" s="23">
        <v>100.5</v>
      </c>
      <c r="E277" s="24">
        <f>((D277-C277)/2)+C277</f>
        <v>100.25</v>
      </c>
      <c r="F277" s="96">
        <f t="shared" si="3"/>
        <v>10.872499999999999</v>
      </c>
      <c r="G277" s="37">
        <v>53.052499999999995</v>
      </c>
      <c r="H277" s="25">
        <v>0.20661258922777426</v>
      </c>
      <c r="I277" s="25">
        <v>-2.5930605182354047</v>
      </c>
      <c r="J277" s="4" t="s">
        <v>204</v>
      </c>
    </row>
    <row r="278" spans="1:10" x14ac:dyDescent="0.35">
      <c r="A278" s="23" t="s">
        <v>6</v>
      </c>
      <c r="B278" s="23">
        <v>5</v>
      </c>
      <c r="C278" s="23">
        <v>110</v>
      </c>
      <c r="D278" s="23">
        <v>110</v>
      </c>
      <c r="E278" s="23">
        <v>110</v>
      </c>
      <c r="F278" s="25">
        <f t="shared" si="3"/>
        <v>10.969999999999999</v>
      </c>
      <c r="G278" s="37">
        <v>53.15</v>
      </c>
      <c r="H278" s="25">
        <v>9.8333333000000009E-2</v>
      </c>
      <c r="I278" s="27">
        <v>-2.6469999999999998</v>
      </c>
      <c r="J278" s="4" t="s">
        <v>205</v>
      </c>
    </row>
    <row r="279" spans="1:10" x14ac:dyDescent="0.35">
      <c r="A279" s="22" t="s">
        <v>6</v>
      </c>
      <c r="B279" s="23">
        <v>5</v>
      </c>
      <c r="C279" s="23">
        <v>110</v>
      </c>
      <c r="D279" s="23">
        <v>111.5</v>
      </c>
      <c r="E279" s="24">
        <f>((D279-C279)/2)+C279</f>
        <v>110.75</v>
      </c>
      <c r="F279" s="96">
        <f t="shared" si="3"/>
        <v>10.977499999999999</v>
      </c>
      <c r="G279" s="37">
        <v>53.157499999999999</v>
      </c>
      <c r="H279" s="25">
        <v>0.14538827601124804</v>
      </c>
      <c r="I279" s="25">
        <v>-2.7224877405520278</v>
      </c>
      <c r="J279" s="4" t="s">
        <v>204</v>
      </c>
    </row>
    <row r="280" spans="1:10" x14ac:dyDescent="0.35">
      <c r="A280" s="23" t="s">
        <v>6</v>
      </c>
      <c r="B280" s="23">
        <v>5</v>
      </c>
      <c r="C280" s="23">
        <v>130</v>
      </c>
      <c r="D280" s="23">
        <v>130</v>
      </c>
      <c r="E280" s="23">
        <v>130</v>
      </c>
      <c r="F280" s="25">
        <f t="shared" si="3"/>
        <v>11.17</v>
      </c>
      <c r="G280" s="37">
        <v>53.35</v>
      </c>
      <c r="H280" s="25">
        <v>-0.09</v>
      </c>
      <c r="I280" s="26">
        <v>-2.5609999999999999</v>
      </c>
      <c r="J280" s="4" t="s">
        <v>205</v>
      </c>
    </row>
    <row r="281" spans="1:10" x14ac:dyDescent="0.35">
      <c r="A281" s="22" t="s">
        <v>6</v>
      </c>
      <c r="B281" s="23">
        <v>5</v>
      </c>
      <c r="C281" s="23">
        <v>130</v>
      </c>
      <c r="D281" s="23">
        <v>131.5</v>
      </c>
      <c r="E281" s="24">
        <f>((D281-C281)/2)+C281</f>
        <v>130.75</v>
      </c>
      <c r="F281" s="96">
        <f t="shared" si="3"/>
        <v>11.177499999999998</v>
      </c>
      <c r="G281" s="37">
        <v>53.357500000000002</v>
      </c>
      <c r="H281" s="25">
        <v>4.7027903958468564E-2</v>
      </c>
      <c r="I281" s="25">
        <v>-2.739412838854971</v>
      </c>
      <c r="J281" s="4" t="s">
        <v>204</v>
      </c>
    </row>
    <row r="282" spans="1:10" x14ac:dyDescent="0.35">
      <c r="A282" s="22" t="s">
        <v>6</v>
      </c>
      <c r="B282" s="23">
        <v>5</v>
      </c>
      <c r="C282" s="23">
        <v>148.5</v>
      </c>
      <c r="D282" s="23">
        <v>150</v>
      </c>
      <c r="E282" s="24">
        <f>((D282-C282)/2)+C282</f>
        <v>149.25</v>
      </c>
      <c r="F282" s="96">
        <f t="shared" si="3"/>
        <v>11.362499999999999</v>
      </c>
      <c r="G282" s="37">
        <v>53.542499999999997</v>
      </c>
      <c r="H282" s="25">
        <v>0.41035907419424611</v>
      </c>
      <c r="I282" s="25">
        <v>-2.9235977321517033</v>
      </c>
      <c r="J282" s="4" t="s">
        <v>204</v>
      </c>
    </row>
    <row r="283" spans="1:10" x14ac:dyDescent="0.35">
      <c r="A283" s="23" t="s">
        <v>6</v>
      </c>
      <c r="B283" s="23">
        <v>5</v>
      </c>
      <c r="C283" s="23">
        <v>150</v>
      </c>
      <c r="D283" s="23">
        <v>150</v>
      </c>
      <c r="E283" s="23">
        <v>150</v>
      </c>
      <c r="F283" s="25">
        <f t="shared" si="3"/>
        <v>11.37</v>
      </c>
      <c r="G283" s="37">
        <v>53.55</v>
      </c>
      <c r="H283" s="25">
        <v>-5.3333333000000004E-2</v>
      </c>
      <c r="I283" s="27">
        <v>-2.867</v>
      </c>
      <c r="J283" s="4" t="s">
        <v>205</v>
      </c>
    </row>
    <row r="284" spans="1:10" x14ac:dyDescent="0.35">
      <c r="A284" s="22" t="s">
        <v>6</v>
      </c>
      <c r="B284" s="23">
        <v>6</v>
      </c>
      <c r="C284" s="23">
        <v>2</v>
      </c>
      <c r="D284" s="23">
        <v>4</v>
      </c>
      <c r="E284" s="24">
        <f>((D284-C284)/2)+C284</f>
        <v>3</v>
      </c>
      <c r="F284" s="96">
        <f t="shared" ref="F284:F301" si="4">11.47+(E284/100)</f>
        <v>11.5</v>
      </c>
      <c r="G284" s="37">
        <v>53.68</v>
      </c>
      <c r="H284" s="25">
        <v>0.41035907419424611</v>
      </c>
      <c r="I284" s="25">
        <v>-3.1406372280365016</v>
      </c>
      <c r="J284" s="4" t="s">
        <v>204</v>
      </c>
    </row>
    <row r="285" spans="1:10" x14ac:dyDescent="0.35">
      <c r="A285" s="23" t="s">
        <v>6</v>
      </c>
      <c r="B285" s="23">
        <v>6</v>
      </c>
      <c r="C285" s="23">
        <v>10</v>
      </c>
      <c r="D285" s="23">
        <v>10</v>
      </c>
      <c r="E285" s="23">
        <v>10</v>
      </c>
      <c r="F285" s="25">
        <f t="shared" si="4"/>
        <v>11.57</v>
      </c>
      <c r="G285" s="37">
        <v>53.75</v>
      </c>
      <c r="H285" s="25">
        <v>-0.21733333299999999</v>
      </c>
      <c r="I285" s="27">
        <v>-2.5169999999999999</v>
      </c>
      <c r="J285" s="4" t="s">
        <v>205</v>
      </c>
    </row>
    <row r="286" spans="1:10" x14ac:dyDescent="0.35">
      <c r="A286" s="22" t="s">
        <v>6</v>
      </c>
      <c r="B286" s="23">
        <v>6</v>
      </c>
      <c r="C286" s="23">
        <v>20</v>
      </c>
      <c r="D286" s="23">
        <v>21</v>
      </c>
      <c r="E286" s="24">
        <f>((D286-C286)/2)+C286</f>
        <v>20.5</v>
      </c>
      <c r="F286" s="96">
        <f t="shared" si="4"/>
        <v>11.675000000000001</v>
      </c>
      <c r="G286" s="37">
        <v>53.855000000000004</v>
      </c>
      <c r="H286" s="25">
        <v>-1.5200086523902256E-2</v>
      </c>
      <c r="I286" s="25">
        <v>-3.0002584715238569</v>
      </c>
      <c r="J286" s="4" t="s">
        <v>204</v>
      </c>
    </row>
    <row r="287" spans="1:10" x14ac:dyDescent="0.35">
      <c r="A287" s="22" t="s">
        <v>6</v>
      </c>
      <c r="B287" s="23">
        <v>6</v>
      </c>
      <c r="C287" s="23">
        <v>40</v>
      </c>
      <c r="D287" s="23">
        <v>42</v>
      </c>
      <c r="E287" s="24">
        <f>((D287-C287)/2)+C287</f>
        <v>41</v>
      </c>
      <c r="F287" s="96">
        <f t="shared" si="4"/>
        <v>11.88</v>
      </c>
      <c r="G287" s="37">
        <v>54.06</v>
      </c>
      <c r="H287" s="25">
        <v>6.4612132194322575E-2</v>
      </c>
      <c r="I287" s="25">
        <v>-2.8161132718947011</v>
      </c>
      <c r="J287" s="4" t="s">
        <v>204</v>
      </c>
    </row>
    <row r="288" spans="1:10" x14ac:dyDescent="0.35">
      <c r="A288" s="30" t="s">
        <v>6</v>
      </c>
      <c r="B288" s="30">
        <v>6</v>
      </c>
      <c r="C288" s="30">
        <v>50</v>
      </c>
      <c r="D288" s="30">
        <v>50</v>
      </c>
      <c r="E288" s="30">
        <v>50</v>
      </c>
      <c r="F288" s="25">
        <f t="shared" si="4"/>
        <v>11.97</v>
      </c>
      <c r="G288" s="37">
        <v>54.15</v>
      </c>
      <c r="H288" s="25">
        <v>-0.52733300000000005</v>
      </c>
      <c r="I288" s="31">
        <v>-2.6920000000000002</v>
      </c>
      <c r="J288" s="4" t="s">
        <v>205</v>
      </c>
    </row>
    <row r="289" spans="1:10" x14ac:dyDescent="0.35">
      <c r="A289" s="22" t="s">
        <v>6</v>
      </c>
      <c r="B289" s="23">
        <v>6</v>
      </c>
      <c r="C289" s="23">
        <v>50</v>
      </c>
      <c r="D289" s="23">
        <v>51</v>
      </c>
      <c r="E289" s="24">
        <f>((D289-C289)/2)+C289</f>
        <v>50.5</v>
      </c>
      <c r="F289" s="96">
        <f t="shared" si="4"/>
        <v>11.975000000000001</v>
      </c>
      <c r="G289" s="37">
        <v>54.155000000000001</v>
      </c>
      <c r="H289" s="25">
        <v>-0.28117456197274493</v>
      </c>
      <c r="I289" s="25">
        <v>-2.803130855995462</v>
      </c>
      <c r="J289" s="4" t="s">
        <v>204</v>
      </c>
    </row>
    <row r="290" spans="1:10" x14ac:dyDescent="0.35">
      <c r="A290" s="22" t="s">
        <v>6</v>
      </c>
      <c r="B290" s="23">
        <v>6</v>
      </c>
      <c r="C290" s="23">
        <v>60</v>
      </c>
      <c r="D290" s="23">
        <v>62</v>
      </c>
      <c r="E290" s="24">
        <f>((D290-C290)/2)+C290</f>
        <v>61</v>
      </c>
      <c r="F290" s="96">
        <f t="shared" si="4"/>
        <v>12.08</v>
      </c>
      <c r="G290" s="37">
        <v>54.26</v>
      </c>
      <c r="H290" s="25">
        <v>2.2939649578195942E-2</v>
      </c>
      <c r="I290" s="25">
        <v>-2.9484875825972079</v>
      </c>
      <c r="J290" s="4" t="s">
        <v>204</v>
      </c>
    </row>
    <row r="291" spans="1:10" x14ac:dyDescent="0.35">
      <c r="A291" s="23" t="s">
        <v>6</v>
      </c>
      <c r="B291" s="23">
        <v>6</v>
      </c>
      <c r="C291" s="23">
        <v>70</v>
      </c>
      <c r="D291" s="23">
        <v>70</v>
      </c>
      <c r="E291" s="23">
        <v>70</v>
      </c>
      <c r="F291" s="25">
        <f t="shared" si="4"/>
        <v>12.17</v>
      </c>
      <c r="G291" s="37">
        <v>54.35</v>
      </c>
      <c r="H291" s="25">
        <v>0.13466666700000002</v>
      </c>
      <c r="I291" s="27">
        <v>-3.0920000000000001</v>
      </c>
      <c r="J291" s="4" t="s">
        <v>205</v>
      </c>
    </row>
    <row r="292" spans="1:10" x14ac:dyDescent="0.35">
      <c r="A292" s="22" t="s">
        <v>6</v>
      </c>
      <c r="B292" s="23">
        <v>6</v>
      </c>
      <c r="C292" s="23">
        <v>71</v>
      </c>
      <c r="D292" s="23">
        <v>72</v>
      </c>
      <c r="E292" s="24">
        <f>((D292-C292)/2)+C292</f>
        <v>71.5</v>
      </c>
      <c r="F292" s="96">
        <f t="shared" si="4"/>
        <v>12.185</v>
      </c>
      <c r="G292" s="37">
        <v>54.365000000000002</v>
      </c>
      <c r="H292" s="25">
        <v>0.57593243749999978</v>
      </c>
      <c r="I292" s="25">
        <v>-3.1771572656250004</v>
      </c>
      <c r="J292" s="4" t="s">
        <v>204</v>
      </c>
    </row>
    <row r="293" spans="1:10" x14ac:dyDescent="0.35">
      <c r="A293" s="22" t="s">
        <v>6</v>
      </c>
      <c r="B293" s="23">
        <v>6</v>
      </c>
      <c r="C293" s="23">
        <v>80</v>
      </c>
      <c r="D293" s="23">
        <v>82</v>
      </c>
      <c r="E293" s="24">
        <f>((D293-C293)/2)+C293</f>
        <v>81</v>
      </c>
      <c r="F293" s="96">
        <f t="shared" si="4"/>
        <v>12.280000000000001</v>
      </c>
      <c r="G293" s="37">
        <v>54.46</v>
      </c>
      <c r="H293" s="25">
        <v>0.20962362102530818</v>
      </c>
      <c r="I293" s="25">
        <v>-3.0241527279515412</v>
      </c>
      <c r="J293" s="4" t="s">
        <v>204</v>
      </c>
    </row>
    <row r="294" spans="1:10" x14ac:dyDescent="0.35">
      <c r="A294" s="28" t="s">
        <v>6</v>
      </c>
      <c r="B294" s="28">
        <v>6</v>
      </c>
      <c r="C294" s="28">
        <v>90</v>
      </c>
      <c r="D294" s="28">
        <v>90</v>
      </c>
      <c r="E294" s="28">
        <v>90</v>
      </c>
      <c r="F294" s="25">
        <f t="shared" si="4"/>
        <v>12.370000000000001</v>
      </c>
      <c r="G294" s="37">
        <v>54.55</v>
      </c>
      <c r="H294" s="25">
        <v>-0.12350000000000001</v>
      </c>
      <c r="I294" s="27">
        <v>-2.585</v>
      </c>
      <c r="J294" s="4" t="s">
        <v>205</v>
      </c>
    </row>
    <row r="295" spans="1:10" x14ac:dyDescent="0.35">
      <c r="A295" s="22" t="s">
        <v>6</v>
      </c>
      <c r="B295" s="23">
        <v>6</v>
      </c>
      <c r="C295" s="23">
        <v>100</v>
      </c>
      <c r="D295" s="23">
        <v>101</v>
      </c>
      <c r="E295" s="24">
        <f>((D295-C295)/2)+C295</f>
        <v>100.5</v>
      </c>
      <c r="F295" s="96">
        <f t="shared" si="4"/>
        <v>12.475000000000001</v>
      </c>
      <c r="G295" s="37">
        <v>54.655000000000001</v>
      </c>
      <c r="H295" s="25">
        <v>-1.5779255894440838</v>
      </c>
      <c r="I295" s="25">
        <v>-10.095857036528249</v>
      </c>
      <c r="J295" s="4" t="s">
        <v>204</v>
      </c>
    </row>
    <row r="296" spans="1:10" x14ac:dyDescent="0.35">
      <c r="A296" s="23" t="s">
        <v>6</v>
      </c>
      <c r="B296" s="23">
        <v>6</v>
      </c>
      <c r="C296" s="23">
        <v>110</v>
      </c>
      <c r="D296" s="23">
        <v>110</v>
      </c>
      <c r="E296" s="23">
        <v>110</v>
      </c>
      <c r="F296" s="25">
        <f t="shared" si="4"/>
        <v>12.57</v>
      </c>
      <c r="G296" s="37">
        <v>54.75</v>
      </c>
      <c r="H296" s="25">
        <v>-0.3175</v>
      </c>
      <c r="I296" s="27">
        <v>-2.8170000000000002</v>
      </c>
      <c r="J296" s="4" t="s">
        <v>205</v>
      </c>
    </row>
    <row r="297" spans="1:10" x14ac:dyDescent="0.35">
      <c r="A297" s="22" t="s">
        <v>6</v>
      </c>
      <c r="B297" s="23">
        <v>6</v>
      </c>
      <c r="C297" s="23">
        <v>120</v>
      </c>
      <c r="D297" s="23">
        <v>121</v>
      </c>
      <c r="E297" s="24">
        <f>((D297-C297)/2)+C297</f>
        <v>120.5</v>
      </c>
      <c r="F297" s="96">
        <f t="shared" si="4"/>
        <v>12.675000000000001</v>
      </c>
      <c r="G297" s="37">
        <v>54.855000000000004</v>
      </c>
      <c r="H297" s="25">
        <v>-9.0475881462253938E-2</v>
      </c>
      <c r="I297" s="25">
        <v>-2.6518005652867953</v>
      </c>
      <c r="J297" s="4" t="s">
        <v>204</v>
      </c>
    </row>
    <row r="298" spans="1:10" x14ac:dyDescent="0.35">
      <c r="A298" s="22" t="s">
        <v>6</v>
      </c>
      <c r="B298" s="22">
        <v>6</v>
      </c>
      <c r="C298" s="22">
        <v>120</v>
      </c>
      <c r="D298" s="22">
        <v>121</v>
      </c>
      <c r="E298" s="24">
        <f>((D298-C298)/2)+C298</f>
        <v>120.5</v>
      </c>
      <c r="F298" s="96">
        <f t="shared" si="4"/>
        <v>12.675000000000001</v>
      </c>
      <c r="G298" s="37">
        <v>54.855000000000004</v>
      </c>
      <c r="H298" s="26">
        <v>-9.0475881462253938E-2</v>
      </c>
      <c r="I298" s="26">
        <v>-2.6518005652867953</v>
      </c>
      <c r="J298" s="4" t="s">
        <v>204</v>
      </c>
    </row>
    <row r="299" spans="1:10" x14ac:dyDescent="0.35">
      <c r="A299" s="23" t="s">
        <v>6</v>
      </c>
      <c r="B299" s="23">
        <v>6</v>
      </c>
      <c r="C299" s="23">
        <v>130</v>
      </c>
      <c r="D299" s="23">
        <v>130</v>
      </c>
      <c r="E299" s="23">
        <v>130</v>
      </c>
      <c r="F299" s="25">
        <f t="shared" si="4"/>
        <v>12.770000000000001</v>
      </c>
      <c r="G299" s="37">
        <v>54.95</v>
      </c>
      <c r="H299" s="25">
        <v>0.12033333300000001</v>
      </c>
      <c r="I299" s="27">
        <v>-3.165</v>
      </c>
      <c r="J299" s="4" t="s">
        <v>205</v>
      </c>
    </row>
    <row r="300" spans="1:10" x14ac:dyDescent="0.35">
      <c r="A300" s="22" t="s">
        <v>6</v>
      </c>
      <c r="B300" s="23">
        <v>6</v>
      </c>
      <c r="C300" s="23">
        <v>140</v>
      </c>
      <c r="D300" s="23">
        <v>141</v>
      </c>
      <c r="E300" s="24">
        <f>((D300-C300)/2)+C300</f>
        <v>140.5</v>
      </c>
      <c r="F300" s="96">
        <f t="shared" si="4"/>
        <v>12.875</v>
      </c>
      <c r="G300" s="37">
        <v>55.055</v>
      </c>
      <c r="H300" s="25">
        <v>0.67532987237724418</v>
      </c>
      <c r="I300" s="25">
        <v>-3.2820115785669666</v>
      </c>
      <c r="J300" s="4" t="s">
        <v>204</v>
      </c>
    </row>
    <row r="301" spans="1:10" x14ac:dyDescent="0.35">
      <c r="A301" s="23" t="s">
        <v>6</v>
      </c>
      <c r="B301" s="23">
        <v>6</v>
      </c>
      <c r="C301" s="23">
        <v>150</v>
      </c>
      <c r="D301" s="23">
        <v>150</v>
      </c>
      <c r="E301" s="23">
        <v>150</v>
      </c>
      <c r="F301" s="25">
        <f t="shared" si="4"/>
        <v>12.97</v>
      </c>
      <c r="G301" s="37">
        <v>55.15</v>
      </c>
      <c r="H301" s="25">
        <v>-8.3333330000000001E-3</v>
      </c>
      <c r="I301" s="27">
        <v>-2.956</v>
      </c>
      <c r="J301" s="4" t="s">
        <v>205</v>
      </c>
    </row>
    <row r="302" spans="1:10" x14ac:dyDescent="0.35">
      <c r="A302" s="22" t="s">
        <v>6</v>
      </c>
      <c r="B302" s="23">
        <v>7</v>
      </c>
      <c r="C302" s="23">
        <v>5</v>
      </c>
      <c r="D302" s="23">
        <v>7</v>
      </c>
      <c r="E302" s="24">
        <f>((D302-C302)/2)+C302</f>
        <v>6</v>
      </c>
      <c r="F302" s="96">
        <f t="shared" ref="F302:F316" si="5">13.11+(E302/100)</f>
        <v>13.17</v>
      </c>
      <c r="G302" s="37">
        <v>55.35</v>
      </c>
      <c r="H302" s="25">
        <v>1.5913908717283154E-2</v>
      </c>
      <c r="I302" s="25">
        <v>-2.944505206525927</v>
      </c>
      <c r="J302" s="4" t="s">
        <v>204</v>
      </c>
    </row>
    <row r="303" spans="1:10" x14ac:dyDescent="0.35">
      <c r="A303" s="30" t="s">
        <v>6</v>
      </c>
      <c r="B303" s="30">
        <v>7</v>
      </c>
      <c r="C303" s="30">
        <v>10</v>
      </c>
      <c r="D303" s="30">
        <v>10</v>
      </c>
      <c r="E303" s="30">
        <v>10</v>
      </c>
      <c r="F303" s="25">
        <f t="shared" si="5"/>
        <v>13.209999999999999</v>
      </c>
      <c r="G303" s="37">
        <v>55.39</v>
      </c>
      <c r="H303" s="25">
        <v>-1.1793330000000002</v>
      </c>
      <c r="I303" s="31">
        <v>-5.2750000000000004</v>
      </c>
      <c r="J303" s="4" t="s">
        <v>205</v>
      </c>
    </row>
    <row r="304" spans="1:10" x14ac:dyDescent="0.35">
      <c r="A304" s="22" t="s">
        <v>6</v>
      </c>
      <c r="B304" s="23">
        <v>7</v>
      </c>
      <c r="C304" s="23">
        <v>11</v>
      </c>
      <c r="D304" s="23">
        <v>12</v>
      </c>
      <c r="E304" s="24">
        <f>((D304-C304)/2)+C304</f>
        <v>11.5</v>
      </c>
      <c r="F304" s="96">
        <f t="shared" si="5"/>
        <v>13.225</v>
      </c>
      <c r="G304" s="37">
        <v>55.405000000000001</v>
      </c>
      <c r="H304" s="25">
        <v>-1.3738718750000003</v>
      </c>
      <c r="I304" s="25">
        <v>-2.9621942187500006</v>
      </c>
      <c r="J304" s="4" t="s">
        <v>204</v>
      </c>
    </row>
    <row r="305" spans="1:10" x14ac:dyDescent="0.35">
      <c r="A305" s="22" t="s">
        <v>6</v>
      </c>
      <c r="B305" s="23">
        <v>7</v>
      </c>
      <c r="C305" s="23">
        <v>25</v>
      </c>
      <c r="D305" s="23">
        <v>27</v>
      </c>
      <c r="E305" s="24">
        <f>((D305-C305)/2)+C305</f>
        <v>26</v>
      </c>
      <c r="F305" s="96">
        <f t="shared" si="5"/>
        <v>13.37</v>
      </c>
      <c r="G305" s="37">
        <v>55.55</v>
      </c>
      <c r="H305" s="25">
        <v>6.7614979722150692E-2</v>
      </c>
      <c r="I305" s="25">
        <v>-2.9257065123675616</v>
      </c>
      <c r="J305" s="4" t="s">
        <v>204</v>
      </c>
    </row>
    <row r="306" spans="1:10" x14ac:dyDescent="0.35">
      <c r="A306" s="22" t="s">
        <v>6</v>
      </c>
      <c r="B306" s="23">
        <v>7</v>
      </c>
      <c r="C306" s="23">
        <v>45</v>
      </c>
      <c r="D306" s="23">
        <v>46</v>
      </c>
      <c r="E306" s="24">
        <f>((D306-C306)/2)+C306</f>
        <v>45.5</v>
      </c>
      <c r="F306" s="96">
        <f t="shared" si="5"/>
        <v>13.565</v>
      </c>
      <c r="G306" s="37">
        <v>55.744999999999997</v>
      </c>
      <c r="H306" s="25">
        <v>6.7560031207559421E-2</v>
      </c>
      <c r="I306" s="25">
        <v>-2.9233884299503576</v>
      </c>
      <c r="J306" s="4" t="s">
        <v>204</v>
      </c>
    </row>
    <row r="307" spans="1:10" x14ac:dyDescent="0.35">
      <c r="A307" s="23" t="s">
        <v>6</v>
      </c>
      <c r="B307" s="23">
        <v>7</v>
      </c>
      <c r="C307" s="23">
        <v>50</v>
      </c>
      <c r="D307" s="23">
        <v>50</v>
      </c>
      <c r="E307" s="23">
        <v>50</v>
      </c>
      <c r="F307" s="25">
        <f t="shared" si="5"/>
        <v>13.61</v>
      </c>
      <c r="G307" s="37">
        <v>55.79</v>
      </c>
      <c r="H307" s="25">
        <v>-8.9333330000000002E-2</v>
      </c>
      <c r="I307" s="27">
        <v>-2.8889999999999998</v>
      </c>
      <c r="J307" s="4" t="s">
        <v>205</v>
      </c>
    </row>
    <row r="308" spans="1:10" x14ac:dyDescent="0.35">
      <c r="A308" s="22" t="s">
        <v>6</v>
      </c>
      <c r="B308" s="23">
        <v>7</v>
      </c>
      <c r="C308" s="23">
        <v>65</v>
      </c>
      <c r="D308" s="23">
        <v>66</v>
      </c>
      <c r="E308" s="24">
        <f>((D308-C308)/2)+C308</f>
        <v>65.5</v>
      </c>
      <c r="F308" s="96">
        <f t="shared" si="5"/>
        <v>13.764999999999999</v>
      </c>
      <c r="G308" s="37">
        <v>55.945</v>
      </c>
      <c r="H308" s="25">
        <v>4.6442916173028842E-2</v>
      </c>
      <c r="I308" s="25">
        <v>-2.9932569226671912</v>
      </c>
      <c r="J308" s="4" t="s">
        <v>204</v>
      </c>
    </row>
    <row r="309" spans="1:10" x14ac:dyDescent="0.35">
      <c r="A309" s="22" t="s">
        <v>6</v>
      </c>
      <c r="B309" s="23">
        <v>7</v>
      </c>
      <c r="C309" s="23">
        <v>85</v>
      </c>
      <c r="D309" s="23">
        <v>86</v>
      </c>
      <c r="E309" s="24">
        <f>((D309-C309)/2)+C309</f>
        <v>85.5</v>
      </c>
      <c r="F309" s="96">
        <f t="shared" si="5"/>
        <v>13.965</v>
      </c>
      <c r="G309" s="37">
        <v>56.144999999999996</v>
      </c>
      <c r="H309" s="25">
        <v>-0.24316323287196201</v>
      </c>
      <c r="I309" s="25">
        <v>-2.4882075324569382</v>
      </c>
      <c r="J309" s="4" t="s">
        <v>204</v>
      </c>
    </row>
    <row r="310" spans="1:10" x14ac:dyDescent="0.35">
      <c r="A310" s="30" t="s">
        <v>6</v>
      </c>
      <c r="B310" s="30">
        <v>7</v>
      </c>
      <c r="C310" s="30">
        <v>90</v>
      </c>
      <c r="D310" s="30">
        <v>90</v>
      </c>
      <c r="E310" s="30">
        <v>90</v>
      </c>
      <c r="F310" s="25">
        <f t="shared" si="5"/>
        <v>14.01</v>
      </c>
      <c r="G310" s="37">
        <v>56.19</v>
      </c>
      <c r="H310" s="25">
        <v>-0.342333</v>
      </c>
      <c r="I310" s="31">
        <v>-2.92</v>
      </c>
      <c r="J310" s="4" t="s">
        <v>205</v>
      </c>
    </row>
    <row r="311" spans="1:10" x14ac:dyDescent="0.35">
      <c r="A311" s="22" t="s">
        <v>6</v>
      </c>
      <c r="B311" s="23">
        <v>7</v>
      </c>
      <c r="C311" s="23">
        <v>105</v>
      </c>
      <c r="D311" s="23">
        <v>106</v>
      </c>
      <c r="E311" s="24">
        <f>((D311-C311)/2)+C311</f>
        <v>105.5</v>
      </c>
      <c r="F311" s="96">
        <f t="shared" si="5"/>
        <v>14.164999999999999</v>
      </c>
      <c r="G311" s="37">
        <v>56.344999999999999</v>
      </c>
      <c r="H311" s="25">
        <v>-0.15059194063335885</v>
      </c>
      <c r="I311" s="25">
        <v>-2.4315406280535732</v>
      </c>
      <c r="J311" s="4" t="s">
        <v>204</v>
      </c>
    </row>
    <row r="312" spans="1:10" x14ac:dyDescent="0.35">
      <c r="A312" s="23" t="s">
        <v>6</v>
      </c>
      <c r="B312" s="23">
        <v>7</v>
      </c>
      <c r="C312" s="23">
        <v>110</v>
      </c>
      <c r="D312" s="23">
        <v>110</v>
      </c>
      <c r="E312" s="23">
        <v>110</v>
      </c>
      <c r="F312" s="25">
        <f t="shared" si="5"/>
        <v>14.209999999999999</v>
      </c>
      <c r="G312" s="37">
        <v>56.39</v>
      </c>
      <c r="H312" s="25">
        <v>-0.37933333299999999</v>
      </c>
      <c r="I312" s="27">
        <v>-2.843</v>
      </c>
      <c r="J312" s="4" t="s">
        <v>205</v>
      </c>
    </row>
    <row r="313" spans="1:10" x14ac:dyDescent="0.35">
      <c r="A313" s="22" t="s">
        <v>6</v>
      </c>
      <c r="B313" s="23">
        <v>7</v>
      </c>
      <c r="C313" s="23">
        <v>125</v>
      </c>
      <c r="D313" s="23">
        <v>126</v>
      </c>
      <c r="E313" s="24">
        <f>((D313-C313)/2)+C313</f>
        <v>125.5</v>
      </c>
      <c r="F313" s="96">
        <f t="shared" si="5"/>
        <v>14.364999999999998</v>
      </c>
      <c r="G313" s="37">
        <v>56.545000000000002</v>
      </c>
      <c r="H313" s="25">
        <v>-0.29344207819227291</v>
      </c>
      <c r="I313" s="25">
        <v>-2.7666833819997456</v>
      </c>
      <c r="J313" s="4" t="s">
        <v>204</v>
      </c>
    </row>
    <row r="314" spans="1:10" x14ac:dyDescent="0.35">
      <c r="A314" s="28" t="s">
        <v>6</v>
      </c>
      <c r="B314" s="28">
        <v>7</v>
      </c>
      <c r="C314" s="28">
        <v>130</v>
      </c>
      <c r="D314" s="28">
        <v>130</v>
      </c>
      <c r="E314" s="28">
        <v>130</v>
      </c>
      <c r="F314" s="25">
        <f t="shared" si="5"/>
        <v>14.41</v>
      </c>
      <c r="G314" s="37">
        <v>56.59</v>
      </c>
      <c r="H314" s="25">
        <v>-0.73050000000000004</v>
      </c>
      <c r="I314" s="27">
        <v>-2.6989999999999998</v>
      </c>
      <c r="J314" s="4" t="s">
        <v>205</v>
      </c>
    </row>
    <row r="315" spans="1:10" x14ac:dyDescent="0.35">
      <c r="A315" s="22" t="s">
        <v>6</v>
      </c>
      <c r="B315" s="23">
        <v>7</v>
      </c>
      <c r="C315" s="23">
        <v>146</v>
      </c>
      <c r="D315" s="23">
        <v>147</v>
      </c>
      <c r="E315" s="24">
        <f>((D315-C315)/2)+C315</f>
        <v>146.5</v>
      </c>
      <c r="F315" s="96">
        <f t="shared" si="5"/>
        <v>14.574999999999999</v>
      </c>
      <c r="G315" s="37">
        <v>56.754999999999995</v>
      </c>
      <c r="H315" s="25">
        <v>-0.4090834224289881</v>
      </c>
      <c r="I315" s="25">
        <v>-2.8774748490221529</v>
      </c>
      <c r="J315" s="4" t="s">
        <v>204</v>
      </c>
    </row>
    <row r="316" spans="1:10" x14ac:dyDescent="0.35">
      <c r="A316" s="23" t="s">
        <v>6</v>
      </c>
      <c r="B316" s="23">
        <v>7</v>
      </c>
      <c r="C316" s="23">
        <v>150</v>
      </c>
      <c r="D316" s="23">
        <v>150</v>
      </c>
      <c r="E316" s="23">
        <v>150</v>
      </c>
      <c r="F316" s="25">
        <f t="shared" si="5"/>
        <v>14.61</v>
      </c>
      <c r="G316" s="37">
        <v>56.79</v>
      </c>
      <c r="H316" s="25">
        <v>-0.74433333299999993</v>
      </c>
      <c r="I316" s="27">
        <v>-2.782</v>
      </c>
      <c r="J316" s="4" t="s">
        <v>205</v>
      </c>
    </row>
    <row r="317" spans="1:10" x14ac:dyDescent="0.35">
      <c r="A317" s="22" t="s">
        <v>6</v>
      </c>
      <c r="B317" s="23">
        <v>8</v>
      </c>
      <c r="C317" s="23">
        <v>1</v>
      </c>
      <c r="D317" s="23">
        <v>1</v>
      </c>
      <c r="E317" s="24">
        <f>((D317-C317)/2)+C317</f>
        <v>1</v>
      </c>
      <c r="F317" s="96">
        <f t="shared" ref="F317:F337" si="6">14.74+(E317/100)</f>
        <v>14.75</v>
      </c>
      <c r="G317" s="37">
        <v>56.93</v>
      </c>
      <c r="H317" s="25">
        <v>-0.37489380761117663</v>
      </c>
      <c r="I317" s="25">
        <v>-2.8225781761732125</v>
      </c>
      <c r="J317" s="4" t="s">
        <v>204</v>
      </c>
    </row>
    <row r="318" spans="1:10" x14ac:dyDescent="0.35">
      <c r="A318" s="23" t="s">
        <v>6</v>
      </c>
      <c r="B318" s="23">
        <v>8</v>
      </c>
      <c r="C318" s="23">
        <v>10</v>
      </c>
      <c r="D318" s="23">
        <v>10</v>
      </c>
      <c r="E318" s="23">
        <v>10</v>
      </c>
      <c r="F318" s="25">
        <f t="shared" si="6"/>
        <v>14.84</v>
      </c>
      <c r="G318" s="37">
        <v>57.019999999999996</v>
      </c>
      <c r="H318" s="25">
        <v>-0.26133333000000003</v>
      </c>
      <c r="I318" s="27">
        <v>-2.839</v>
      </c>
      <c r="J318" s="4" t="s">
        <v>205</v>
      </c>
    </row>
    <row r="319" spans="1:10" x14ac:dyDescent="0.35">
      <c r="A319" s="22" t="s">
        <v>6</v>
      </c>
      <c r="B319" s="23">
        <v>8</v>
      </c>
      <c r="C319" s="23">
        <v>10</v>
      </c>
      <c r="D319" s="23">
        <v>10</v>
      </c>
      <c r="E319" s="24">
        <f>((D319-C319)/2)+C319</f>
        <v>10</v>
      </c>
      <c r="F319" s="96">
        <f t="shared" si="6"/>
        <v>14.84</v>
      </c>
      <c r="G319" s="37">
        <v>57.019999999999996</v>
      </c>
      <c r="H319" s="25">
        <v>-0.16372265726587076</v>
      </c>
      <c r="I319" s="25">
        <v>-2.9094147314069914</v>
      </c>
      <c r="J319" s="4" t="s">
        <v>204</v>
      </c>
    </row>
    <row r="320" spans="1:10" x14ac:dyDescent="0.35">
      <c r="A320" s="22" t="s">
        <v>6</v>
      </c>
      <c r="B320" s="23">
        <v>8</v>
      </c>
      <c r="C320" s="23">
        <v>20</v>
      </c>
      <c r="D320" s="23">
        <v>20</v>
      </c>
      <c r="E320" s="24">
        <f>((D320-C320)/2)+C320</f>
        <v>20</v>
      </c>
      <c r="F320" s="96">
        <f t="shared" si="6"/>
        <v>14.94</v>
      </c>
      <c r="G320" s="37">
        <v>57.12</v>
      </c>
      <c r="H320" s="25">
        <v>-0.31455919322680354</v>
      </c>
      <c r="I320" s="25">
        <v>-3.0002437719388744</v>
      </c>
      <c r="J320" s="4" t="s">
        <v>204</v>
      </c>
    </row>
    <row r="321" spans="1:10" x14ac:dyDescent="0.35">
      <c r="A321" s="22" t="s">
        <v>6</v>
      </c>
      <c r="B321" s="23">
        <v>8</v>
      </c>
      <c r="C321" s="23">
        <v>30</v>
      </c>
      <c r="D321" s="23">
        <v>30</v>
      </c>
      <c r="E321" s="24">
        <f>((D321-C321)/2)+C321</f>
        <v>30</v>
      </c>
      <c r="F321" s="96">
        <f t="shared" si="6"/>
        <v>15.040000000000001</v>
      </c>
      <c r="G321" s="37">
        <v>57.22</v>
      </c>
      <c r="H321" s="25">
        <v>-0.35075996185742736</v>
      </c>
      <c r="I321" s="25">
        <v>-3.0122212278331886</v>
      </c>
      <c r="J321" s="4" t="s">
        <v>204</v>
      </c>
    </row>
    <row r="322" spans="1:10" x14ac:dyDescent="0.35">
      <c r="A322" s="22" t="s">
        <v>6</v>
      </c>
      <c r="B322" s="23">
        <v>8</v>
      </c>
      <c r="C322" s="23">
        <v>40</v>
      </c>
      <c r="D322" s="23">
        <v>40</v>
      </c>
      <c r="E322" s="24">
        <f>((D322-C322)/2)+C322</f>
        <v>40</v>
      </c>
      <c r="F322" s="96">
        <f t="shared" si="6"/>
        <v>15.14</v>
      </c>
      <c r="G322" s="37">
        <v>57.32</v>
      </c>
      <c r="H322" s="25">
        <v>-0.27433611697055482</v>
      </c>
      <c r="I322" s="25">
        <v>-2.8924466688900456</v>
      </c>
      <c r="J322" s="4" t="s">
        <v>204</v>
      </c>
    </row>
    <row r="323" spans="1:10" x14ac:dyDescent="0.35">
      <c r="A323" s="23" t="s">
        <v>6</v>
      </c>
      <c r="B323" s="23">
        <v>8</v>
      </c>
      <c r="C323" s="23">
        <v>50</v>
      </c>
      <c r="D323" s="23">
        <v>50</v>
      </c>
      <c r="E323" s="23">
        <v>50</v>
      </c>
      <c r="F323" s="25">
        <f t="shared" si="6"/>
        <v>15.24</v>
      </c>
      <c r="G323" s="37">
        <v>57.42</v>
      </c>
      <c r="H323" s="25">
        <v>-0.59833333299999991</v>
      </c>
      <c r="I323" s="27">
        <v>-3.1150000000000002</v>
      </c>
      <c r="J323" s="4" t="s">
        <v>205</v>
      </c>
    </row>
    <row r="324" spans="1:10" x14ac:dyDescent="0.35">
      <c r="A324" s="22" t="s">
        <v>6</v>
      </c>
      <c r="B324" s="23">
        <v>8</v>
      </c>
      <c r="C324" s="23">
        <v>50</v>
      </c>
      <c r="D324" s="23">
        <v>50</v>
      </c>
      <c r="E324" s="24">
        <f>((D324-C324)/2)+C324</f>
        <v>50</v>
      </c>
      <c r="F324" s="96">
        <f t="shared" si="6"/>
        <v>15.24</v>
      </c>
      <c r="G324" s="37">
        <v>57.42</v>
      </c>
      <c r="H324" s="25">
        <v>0.27772560464645901</v>
      </c>
      <c r="I324" s="25">
        <v>-3.3685505406890397</v>
      </c>
      <c r="J324" s="4" t="s">
        <v>204</v>
      </c>
    </row>
    <row r="325" spans="1:10" x14ac:dyDescent="0.35">
      <c r="A325" s="22" t="s">
        <v>6</v>
      </c>
      <c r="B325" s="23">
        <v>8</v>
      </c>
      <c r="C325" s="23">
        <v>60</v>
      </c>
      <c r="D325" s="23">
        <v>60</v>
      </c>
      <c r="E325" s="24">
        <f>((D325-C325)/2)+C325</f>
        <v>60</v>
      </c>
      <c r="F325" s="96">
        <f t="shared" si="6"/>
        <v>15.34</v>
      </c>
      <c r="G325" s="37">
        <v>57.519999999999996</v>
      </c>
      <c r="H325" s="25">
        <v>0.67895079030254024</v>
      </c>
      <c r="I325" s="25">
        <v>-3.3885129671795635</v>
      </c>
      <c r="J325" s="4" t="s">
        <v>204</v>
      </c>
    </row>
    <row r="326" spans="1:10" x14ac:dyDescent="0.35">
      <c r="A326" s="23" t="s">
        <v>6</v>
      </c>
      <c r="B326" s="23">
        <v>8</v>
      </c>
      <c r="C326" s="23">
        <v>70</v>
      </c>
      <c r="D326" s="23">
        <v>70</v>
      </c>
      <c r="E326" s="23">
        <v>70</v>
      </c>
      <c r="F326" s="25">
        <f t="shared" si="6"/>
        <v>15.44</v>
      </c>
      <c r="G326" s="37">
        <v>57.62</v>
      </c>
      <c r="H326" s="25">
        <v>-0.30433332999999996</v>
      </c>
      <c r="I326" s="27">
        <v>-2.9940000000000002</v>
      </c>
      <c r="J326" s="4" t="s">
        <v>205</v>
      </c>
    </row>
    <row r="327" spans="1:10" x14ac:dyDescent="0.35">
      <c r="A327" s="22" t="s">
        <v>6</v>
      </c>
      <c r="B327" s="23">
        <v>8</v>
      </c>
      <c r="C327" s="23">
        <v>70</v>
      </c>
      <c r="D327" s="23">
        <v>70</v>
      </c>
      <c r="E327" s="24">
        <f>((D327-C327)/2)+C327</f>
        <v>70</v>
      </c>
      <c r="F327" s="96">
        <f t="shared" si="6"/>
        <v>15.44</v>
      </c>
      <c r="G327" s="37">
        <v>57.62</v>
      </c>
      <c r="H327" s="25">
        <v>0.60554367613488624</v>
      </c>
      <c r="I327" s="25">
        <v>-3.3495862355230419</v>
      </c>
      <c r="J327" s="4" t="s">
        <v>204</v>
      </c>
    </row>
    <row r="328" spans="1:10" x14ac:dyDescent="0.35">
      <c r="A328" s="22" t="s">
        <v>6</v>
      </c>
      <c r="B328" s="23">
        <v>8</v>
      </c>
      <c r="C328" s="23">
        <v>80</v>
      </c>
      <c r="D328" s="23">
        <v>80</v>
      </c>
      <c r="E328" s="24">
        <f>((D328-C328)/2)+C328</f>
        <v>80</v>
      </c>
      <c r="F328" s="96">
        <f t="shared" si="6"/>
        <v>15.540000000000001</v>
      </c>
      <c r="G328" s="37">
        <v>57.72</v>
      </c>
      <c r="H328" s="25">
        <v>0.13694483774958849</v>
      </c>
      <c r="I328" s="25">
        <v>-3.0980596617424414</v>
      </c>
      <c r="J328" s="4" t="s">
        <v>204</v>
      </c>
    </row>
    <row r="329" spans="1:10" x14ac:dyDescent="0.35">
      <c r="A329" s="23" t="s">
        <v>6</v>
      </c>
      <c r="B329" s="23">
        <v>8</v>
      </c>
      <c r="C329" s="23">
        <v>90</v>
      </c>
      <c r="D329" s="23">
        <v>90</v>
      </c>
      <c r="E329" s="23">
        <v>90</v>
      </c>
      <c r="F329" s="25">
        <f t="shared" si="6"/>
        <v>15.64</v>
      </c>
      <c r="G329" s="37">
        <v>57.82</v>
      </c>
      <c r="H329" s="25">
        <v>-0.447333333</v>
      </c>
      <c r="I329" s="27">
        <v>-2.7410000000000001</v>
      </c>
      <c r="J329" s="4" t="s">
        <v>205</v>
      </c>
    </row>
    <row r="330" spans="1:10" x14ac:dyDescent="0.35">
      <c r="A330" s="22" t="s">
        <v>6</v>
      </c>
      <c r="B330" s="23">
        <v>8</v>
      </c>
      <c r="C330" s="23">
        <v>90</v>
      </c>
      <c r="D330" s="23">
        <v>90</v>
      </c>
      <c r="E330" s="24">
        <f>((D330-C330)/2)+C330</f>
        <v>90</v>
      </c>
      <c r="F330" s="96">
        <f t="shared" si="6"/>
        <v>15.64</v>
      </c>
      <c r="G330" s="37">
        <v>57.82</v>
      </c>
      <c r="H330" s="25">
        <v>1.8286762793654723E-2</v>
      </c>
      <c r="I330" s="25">
        <v>-2.9732944961766674</v>
      </c>
      <c r="J330" s="4" t="s">
        <v>204</v>
      </c>
    </row>
    <row r="331" spans="1:10" x14ac:dyDescent="0.35">
      <c r="A331" s="22" t="s">
        <v>6</v>
      </c>
      <c r="B331" s="23">
        <v>8</v>
      </c>
      <c r="C331" s="23">
        <v>100</v>
      </c>
      <c r="D331" s="23">
        <v>100</v>
      </c>
      <c r="E331" s="24">
        <f>((D331-C331)/2)+C331</f>
        <v>100</v>
      </c>
      <c r="F331" s="96">
        <f t="shared" si="6"/>
        <v>15.74</v>
      </c>
      <c r="G331" s="37">
        <v>57.92</v>
      </c>
      <c r="H331" s="25">
        <v>1.5920146213193864</v>
      </c>
      <c r="I331" s="25">
        <v>-3.6150865078470087</v>
      </c>
      <c r="J331" s="4" t="s">
        <v>204</v>
      </c>
    </row>
    <row r="332" spans="1:10" x14ac:dyDescent="0.35">
      <c r="A332" s="22" t="s">
        <v>6</v>
      </c>
      <c r="B332" s="23">
        <v>8</v>
      </c>
      <c r="C332" s="23">
        <v>109</v>
      </c>
      <c r="D332" s="23">
        <v>109</v>
      </c>
      <c r="E332" s="24">
        <f>((D332-C332)/2)+C332</f>
        <v>109</v>
      </c>
      <c r="F332" s="96">
        <f t="shared" si="6"/>
        <v>15.83</v>
      </c>
      <c r="G332" s="37">
        <v>58.01</v>
      </c>
      <c r="H332" s="25">
        <v>5.2476377611466146E-2</v>
      </c>
      <c r="I332" s="25">
        <v>-2.8734823637240483</v>
      </c>
      <c r="J332" s="4" t="s">
        <v>204</v>
      </c>
    </row>
    <row r="333" spans="1:10" x14ac:dyDescent="0.35">
      <c r="A333" s="22" t="s">
        <v>6</v>
      </c>
      <c r="B333" s="23">
        <v>8</v>
      </c>
      <c r="C333" s="23">
        <v>120</v>
      </c>
      <c r="D333" s="23">
        <v>120</v>
      </c>
      <c r="E333" s="24">
        <f>((D333-C333)/2)+C333</f>
        <v>120</v>
      </c>
      <c r="F333" s="96">
        <f t="shared" si="6"/>
        <v>15.94</v>
      </c>
      <c r="G333" s="37">
        <v>58.12</v>
      </c>
      <c r="H333" s="25">
        <v>0.34912156500130054</v>
      </c>
      <c r="I333" s="25">
        <v>-3.2657440442628416</v>
      </c>
      <c r="J333" s="4" t="s">
        <v>204</v>
      </c>
    </row>
    <row r="334" spans="1:10" x14ac:dyDescent="0.35">
      <c r="A334" s="22" t="s">
        <v>6</v>
      </c>
      <c r="B334" s="23">
        <v>8</v>
      </c>
      <c r="C334" s="23">
        <v>130</v>
      </c>
      <c r="D334" s="23">
        <v>130</v>
      </c>
      <c r="E334" s="24">
        <f>((D334-C334)/2)+C334</f>
        <v>130</v>
      </c>
      <c r="F334" s="96">
        <f t="shared" si="6"/>
        <v>16.04</v>
      </c>
      <c r="G334" s="37">
        <v>58.22</v>
      </c>
      <c r="H334" s="25">
        <v>0.70811252058832042</v>
      </c>
      <c r="I334" s="25">
        <v>-3.2417891324742127</v>
      </c>
      <c r="J334" s="4" t="s">
        <v>204</v>
      </c>
    </row>
    <row r="335" spans="1:10" x14ac:dyDescent="0.35">
      <c r="A335" s="23" t="s">
        <v>6</v>
      </c>
      <c r="B335" s="23">
        <v>8</v>
      </c>
      <c r="C335" s="23">
        <v>130</v>
      </c>
      <c r="D335" s="23">
        <v>130</v>
      </c>
      <c r="E335" s="23">
        <v>130</v>
      </c>
      <c r="F335" s="25">
        <f t="shared" si="6"/>
        <v>16.04</v>
      </c>
      <c r="G335" s="37">
        <v>58.22</v>
      </c>
      <c r="H335" s="25">
        <v>0.72166666999999995</v>
      </c>
      <c r="I335" s="27">
        <v>-3.1970000000000001</v>
      </c>
      <c r="J335" s="4" t="s">
        <v>205</v>
      </c>
    </row>
    <row r="336" spans="1:10" x14ac:dyDescent="0.35">
      <c r="A336" s="22" t="s">
        <v>6</v>
      </c>
      <c r="B336" s="23">
        <v>8</v>
      </c>
      <c r="C336" s="23">
        <v>140</v>
      </c>
      <c r="D336" s="23">
        <v>140</v>
      </c>
      <c r="E336" s="24">
        <f>((D336-C336)/2)+C336</f>
        <v>140</v>
      </c>
      <c r="F336" s="96">
        <f t="shared" si="6"/>
        <v>16.14</v>
      </c>
      <c r="G336" s="37">
        <v>58.32</v>
      </c>
      <c r="H336" s="25">
        <v>0.96755136244112483</v>
      </c>
      <c r="I336" s="25">
        <v>-3.3535787208211465</v>
      </c>
      <c r="J336" s="4" t="s">
        <v>204</v>
      </c>
    </row>
    <row r="337" spans="1:10" x14ac:dyDescent="0.35">
      <c r="A337" s="23" t="s">
        <v>6</v>
      </c>
      <c r="B337" s="23">
        <v>8</v>
      </c>
      <c r="C337" s="23">
        <v>148</v>
      </c>
      <c r="D337" s="23">
        <v>148</v>
      </c>
      <c r="E337" s="23">
        <v>148</v>
      </c>
      <c r="F337" s="25">
        <f t="shared" si="6"/>
        <v>16.22</v>
      </c>
      <c r="G337" s="37">
        <v>58.4</v>
      </c>
      <c r="H337" s="25">
        <v>-0.27666666700000003</v>
      </c>
      <c r="I337" s="27">
        <v>-3.0670000000000002</v>
      </c>
      <c r="J337" s="4" t="s">
        <v>205</v>
      </c>
    </row>
    <row r="338" spans="1:10" x14ac:dyDescent="0.35">
      <c r="A338" s="22" t="s">
        <v>6</v>
      </c>
      <c r="B338" s="23">
        <v>9</v>
      </c>
      <c r="C338" s="23">
        <v>2</v>
      </c>
      <c r="D338" s="23">
        <v>2</v>
      </c>
      <c r="E338" s="24">
        <f>((D338-C338)/2)+C338</f>
        <v>2</v>
      </c>
      <c r="F338" s="96">
        <f t="shared" ref="F338:F367" si="7">16.34+(E338/100)</f>
        <v>16.36</v>
      </c>
      <c r="G338" s="37">
        <v>58.69</v>
      </c>
      <c r="H338" s="25">
        <v>-0.97837690913797526</v>
      </c>
      <c r="I338" s="25">
        <v>-3.0781407468434492</v>
      </c>
      <c r="J338" s="4" t="s">
        <v>204</v>
      </c>
    </row>
    <row r="339" spans="1:10" x14ac:dyDescent="0.35">
      <c r="A339" s="22" t="s">
        <v>6</v>
      </c>
      <c r="B339" s="23">
        <v>9</v>
      </c>
      <c r="C339" s="23">
        <v>10</v>
      </c>
      <c r="D339" s="23">
        <v>10</v>
      </c>
      <c r="E339" s="24">
        <f>((D339-C339)/2)+C339</f>
        <v>10</v>
      </c>
      <c r="F339" s="96">
        <f t="shared" si="7"/>
        <v>16.440000000000001</v>
      </c>
      <c r="G339" s="37">
        <v>58.769999999999996</v>
      </c>
      <c r="H339" s="25">
        <v>-1.0554499956855634</v>
      </c>
      <c r="I339" s="25">
        <v>-3.0283256375376038</v>
      </c>
      <c r="J339" s="4" t="s">
        <v>204</v>
      </c>
    </row>
    <row r="340" spans="1:10" x14ac:dyDescent="0.35">
      <c r="A340" s="22" t="s">
        <v>6</v>
      </c>
      <c r="B340" s="23">
        <v>9</v>
      </c>
      <c r="C340" s="23">
        <v>20</v>
      </c>
      <c r="D340" s="23">
        <v>20</v>
      </c>
      <c r="E340" s="24">
        <f>((D340-C340)/2)+C340</f>
        <v>20</v>
      </c>
      <c r="F340" s="96">
        <f t="shared" si="7"/>
        <v>16.54</v>
      </c>
      <c r="G340" s="37">
        <v>58.87</v>
      </c>
      <c r="H340" s="25">
        <v>-0.66148322593694886</v>
      </c>
      <c r="I340" s="25">
        <v>-2.9772869814747724</v>
      </c>
      <c r="J340" s="4" t="s">
        <v>204</v>
      </c>
    </row>
    <row r="341" spans="1:10" x14ac:dyDescent="0.35">
      <c r="A341" s="22" t="s">
        <v>6</v>
      </c>
      <c r="B341" s="23">
        <v>9</v>
      </c>
      <c r="C341" s="23">
        <v>30</v>
      </c>
      <c r="D341" s="23">
        <v>30</v>
      </c>
      <c r="E341" s="24">
        <f>((D341-C341)/2)+C341</f>
        <v>30</v>
      </c>
      <c r="F341" s="96">
        <f t="shared" si="7"/>
        <v>16.64</v>
      </c>
      <c r="G341" s="37">
        <v>58.97</v>
      </c>
      <c r="H341" s="25">
        <v>-1.283935331002398</v>
      </c>
      <c r="I341" s="25">
        <v>-2.8056101136562672</v>
      </c>
      <c r="J341" s="4" t="s">
        <v>204</v>
      </c>
    </row>
    <row r="342" spans="1:10" x14ac:dyDescent="0.35">
      <c r="A342" s="22" t="s">
        <v>6</v>
      </c>
      <c r="B342" s="23">
        <v>9</v>
      </c>
      <c r="C342" s="23">
        <v>40</v>
      </c>
      <c r="D342" s="23">
        <v>40</v>
      </c>
      <c r="E342" s="24">
        <f>((D342-C342)/2)+C342</f>
        <v>40</v>
      </c>
      <c r="F342" s="96">
        <f t="shared" si="7"/>
        <v>16.739999999999998</v>
      </c>
      <c r="G342" s="37">
        <v>59.069999999999993</v>
      </c>
      <c r="H342" s="25">
        <v>-1.1753330251105263</v>
      </c>
      <c r="I342" s="25">
        <v>-2.5740459663661905</v>
      </c>
      <c r="J342" s="4" t="s">
        <v>204</v>
      </c>
    </row>
    <row r="343" spans="1:10" x14ac:dyDescent="0.35">
      <c r="A343" s="23" t="s">
        <v>6</v>
      </c>
      <c r="B343" s="23">
        <v>9</v>
      </c>
      <c r="C343" s="23">
        <v>50</v>
      </c>
      <c r="D343" s="23">
        <v>50</v>
      </c>
      <c r="E343" s="23">
        <v>50</v>
      </c>
      <c r="F343" s="25">
        <f t="shared" si="7"/>
        <v>16.84</v>
      </c>
      <c r="G343" s="37">
        <v>59.17</v>
      </c>
      <c r="H343" s="25">
        <v>-1.1013333329999999</v>
      </c>
      <c r="I343" s="27">
        <v>-2.71</v>
      </c>
      <c r="J343" s="4" t="s">
        <v>205</v>
      </c>
    </row>
    <row r="344" spans="1:10" x14ac:dyDescent="0.35">
      <c r="A344" s="22" t="s">
        <v>6</v>
      </c>
      <c r="B344" s="23">
        <v>9</v>
      </c>
      <c r="C344" s="23">
        <v>50</v>
      </c>
      <c r="D344" s="23">
        <v>50</v>
      </c>
      <c r="E344" s="24">
        <f>((D344-C344)/2)+C344</f>
        <v>50</v>
      </c>
      <c r="F344" s="96">
        <f t="shared" si="7"/>
        <v>16.84</v>
      </c>
      <c r="G344" s="37">
        <v>59.17</v>
      </c>
      <c r="H344" s="25">
        <v>-0.99734591267662598</v>
      </c>
      <c r="I344" s="25">
        <v>-2.5840271796114527</v>
      </c>
      <c r="J344" s="4" t="s">
        <v>204</v>
      </c>
    </row>
    <row r="345" spans="1:10" x14ac:dyDescent="0.35">
      <c r="A345" s="22" t="s">
        <v>6</v>
      </c>
      <c r="B345" s="23">
        <v>9</v>
      </c>
      <c r="C345" s="23">
        <v>60</v>
      </c>
      <c r="D345" s="23">
        <v>60</v>
      </c>
      <c r="E345" s="24">
        <f>((D345-C345)/2)+C345</f>
        <v>60</v>
      </c>
      <c r="F345" s="96">
        <f t="shared" si="7"/>
        <v>16.940000000000001</v>
      </c>
      <c r="G345" s="37">
        <v>59.269999999999996</v>
      </c>
      <c r="H345" s="25">
        <v>-0.49053515184789176</v>
      </c>
      <c r="I345" s="25">
        <v>-2.8375499960411052</v>
      </c>
      <c r="J345" s="4" t="s">
        <v>204</v>
      </c>
    </row>
    <row r="346" spans="1:10" x14ac:dyDescent="0.35">
      <c r="A346" s="28" t="s">
        <v>6</v>
      </c>
      <c r="B346" s="28">
        <v>9</v>
      </c>
      <c r="C346" s="28">
        <v>70</v>
      </c>
      <c r="D346" s="28">
        <v>70</v>
      </c>
      <c r="E346" s="28">
        <v>70</v>
      </c>
      <c r="F346" s="25">
        <f t="shared" si="7"/>
        <v>17.04</v>
      </c>
      <c r="G346" s="37">
        <v>59.37</v>
      </c>
      <c r="H346" s="25">
        <v>-1.3425</v>
      </c>
      <c r="I346" s="27">
        <v>-2.1110000000000002</v>
      </c>
      <c r="J346" s="4" t="s">
        <v>205</v>
      </c>
    </row>
    <row r="347" spans="1:10" x14ac:dyDescent="0.35">
      <c r="A347" s="22" t="s">
        <v>6</v>
      </c>
      <c r="B347" s="23">
        <v>9</v>
      </c>
      <c r="C347" s="23">
        <v>70</v>
      </c>
      <c r="D347" s="23">
        <v>70</v>
      </c>
      <c r="E347" s="24">
        <f>((D347-C347)/2)+C347</f>
        <v>70</v>
      </c>
      <c r="F347" s="96">
        <f t="shared" si="7"/>
        <v>17.04</v>
      </c>
      <c r="G347" s="37">
        <v>59.37</v>
      </c>
      <c r="H347" s="25">
        <v>-1.2296341780564621</v>
      </c>
      <c r="I347" s="25">
        <v>-2.3414836977515878</v>
      </c>
      <c r="J347" s="4" t="s">
        <v>204</v>
      </c>
    </row>
    <row r="348" spans="1:10" x14ac:dyDescent="0.35">
      <c r="A348" s="22" t="s">
        <v>6</v>
      </c>
      <c r="B348" s="23">
        <v>9</v>
      </c>
      <c r="C348" s="23">
        <v>75</v>
      </c>
      <c r="D348" s="23">
        <v>75</v>
      </c>
      <c r="E348" s="24">
        <f>((D348-C348)/2)+C348</f>
        <v>75</v>
      </c>
      <c r="F348" s="96">
        <f t="shared" si="7"/>
        <v>17.09</v>
      </c>
      <c r="G348" s="37">
        <v>59.42</v>
      </c>
      <c r="H348" s="25">
        <v>-1.0345522582136559</v>
      </c>
      <c r="I348" s="25">
        <v>-2.2995626021214877</v>
      </c>
      <c r="J348" s="4" t="s">
        <v>204</v>
      </c>
    </row>
    <row r="349" spans="1:10" x14ac:dyDescent="0.35">
      <c r="A349" s="22" t="s">
        <v>6</v>
      </c>
      <c r="B349" s="23">
        <v>9</v>
      </c>
      <c r="C349" s="23">
        <v>80</v>
      </c>
      <c r="D349" s="23">
        <v>80</v>
      </c>
      <c r="E349" s="24">
        <f>((D349-C349)/2)+C349</f>
        <v>80</v>
      </c>
      <c r="F349" s="96">
        <f t="shared" si="7"/>
        <v>17.14</v>
      </c>
      <c r="G349" s="37">
        <v>59.47</v>
      </c>
      <c r="H349" s="25">
        <v>-0.3799216921432077</v>
      </c>
      <c r="I349" s="25">
        <v>-2.790638293788374</v>
      </c>
      <c r="J349" s="4" t="s">
        <v>204</v>
      </c>
    </row>
    <row r="350" spans="1:10" x14ac:dyDescent="0.35">
      <c r="A350" s="22" t="s">
        <v>6</v>
      </c>
      <c r="B350" s="23">
        <v>9</v>
      </c>
      <c r="C350" s="23">
        <v>85</v>
      </c>
      <c r="D350" s="23">
        <v>85</v>
      </c>
      <c r="E350" s="24">
        <f>((D350-C350)/2)+C350</f>
        <v>85</v>
      </c>
      <c r="F350" s="96">
        <f t="shared" si="7"/>
        <v>17.190000000000001</v>
      </c>
      <c r="G350" s="37">
        <v>59.519999999999996</v>
      </c>
      <c r="H350" s="25">
        <v>-0.491540728754298</v>
      </c>
      <c r="I350" s="25">
        <v>-2.7716739886223762</v>
      </c>
      <c r="J350" s="4" t="s">
        <v>204</v>
      </c>
    </row>
    <row r="351" spans="1:10" x14ac:dyDescent="0.35">
      <c r="A351" s="23" t="s">
        <v>6</v>
      </c>
      <c r="B351" s="23">
        <v>9</v>
      </c>
      <c r="C351" s="23">
        <v>90</v>
      </c>
      <c r="D351" s="23">
        <v>90</v>
      </c>
      <c r="E351" s="23">
        <v>90</v>
      </c>
      <c r="F351" s="25">
        <f t="shared" si="7"/>
        <v>17.239999999999998</v>
      </c>
      <c r="G351" s="37">
        <v>59.569999999999993</v>
      </c>
      <c r="H351" s="25">
        <v>-1.1393333299999999</v>
      </c>
      <c r="I351" s="27">
        <v>-2.4990000000000001</v>
      </c>
      <c r="J351" s="4" t="s">
        <v>205</v>
      </c>
    </row>
    <row r="352" spans="1:10" x14ac:dyDescent="0.35">
      <c r="A352" s="22" t="s">
        <v>6</v>
      </c>
      <c r="B352" s="23">
        <v>9</v>
      </c>
      <c r="C352" s="23">
        <v>90</v>
      </c>
      <c r="D352" s="23">
        <v>90</v>
      </c>
      <c r="E352" s="24">
        <f t="shared" ref="E352:E360" si="8">((D352-C352)/2)+C352</f>
        <v>90</v>
      </c>
      <c r="F352" s="96">
        <f t="shared" si="7"/>
        <v>17.239999999999998</v>
      </c>
      <c r="G352" s="37">
        <v>59.569999999999993</v>
      </c>
      <c r="H352" s="25">
        <v>0.46476290923801566</v>
      </c>
      <c r="I352" s="25">
        <v>-3.3845204818814585</v>
      </c>
      <c r="J352" s="4" t="s">
        <v>204</v>
      </c>
    </row>
    <row r="353" spans="1:10" x14ac:dyDescent="0.35">
      <c r="A353" s="22" t="s">
        <v>6</v>
      </c>
      <c r="B353" s="23">
        <v>9</v>
      </c>
      <c r="C353" s="23">
        <v>95</v>
      </c>
      <c r="D353" s="23">
        <v>95</v>
      </c>
      <c r="E353" s="24">
        <f t="shared" si="8"/>
        <v>95</v>
      </c>
      <c r="F353" s="96">
        <f t="shared" si="7"/>
        <v>17.29</v>
      </c>
      <c r="G353" s="37">
        <v>59.62</v>
      </c>
      <c r="H353" s="25">
        <v>-0.49656861328632906</v>
      </c>
      <c r="I353" s="25">
        <v>-2.9533320696861436</v>
      </c>
      <c r="J353" s="4" t="s">
        <v>204</v>
      </c>
    </row>
    <row r="354" spans="1:10" x14ac:dyDescent="0.35">
      <c r="A354" s="22" t="s">
        <v>6</v>
      </c>
      <c r="B354" s="23">
        <v>9</v>
      </c>
      <c r="C354" s="23">
        <v>100</v>
      </c>
      <c r="D354" s="23">
        <v>100</v>
      </c>
      <c r="E354" s="24">
        <f t="shared" si="8"/>
        <v>100</v>
      </c>
      <c r="F354" s="96">
        <f t="shared" si="7"/>
        <v>17.34</v>
      </c>
      <c r="G354" s="37">
        <v>59.67</v>
      </c>
      <c r="H354" s="25">
        <v>-0.82746595958148184</v>
      </c>
      <c r="I354" s="25">
        <v>-2.7620479479886226</v>
      </c>
      <c r="J354" s="4" t="s">
        <v>204</v>
      </c>
    </row>
    <row r="355" spans="1:10" x14ac:dyDescent="0.35">
      <c r="A355" s="22" t="s">
        <v>6</v>
      </c>
      <c r="B355" s="23">
        <v>9</v>
      </c>
      <c r="C355" s="23">
        <v>105</v>
      </c>
      <c r="D355" s="23">
        <v>105</v>
      </c>
      <c r="E355" s="24">
        <f t="shared" si="8"/>
        <v>105</v>
      </c>
      <c r="F355" s="96">
        <f t="shared" si="7"/>
        <v>17.39</v>
      </c>
      <c r="G355" s="37">
        <v>59.72</v>
      </c>
      <c r="H355" s="25">
        <v>0.43844202379246111</v>
      </c>
      <c r="I355" s="25">
        <v>-3.5038219757630804</v>
      </c>
      <c r="J355" s="4" t="s">
        <v>204</v>
      </c>
    </row>
    <row r="356" spans="1:10" x14ac:dyDescent="0.35">
      <c r="A356" s="22" t="s">
        <v>6</v>
      </c>
      <c r="B356" s="23">
        <v>9</v>
      </c>
      <c r="C356" s="23">
        <v>110</v>
      </c>
      <c r="D356" s="23">
        <v>110</v>
      </c>
      <c r="E356" s="24">
        <f t="shared" si="8"/>
        <v>110</v>
      </c>
      <c r="F356" s="96">
        <f t="shared" si="7"/>
        <v>17.440000000000001</v>
      </c>
      <c r="G356" s="37">
        <v>59.769999999999996</v>
      </c>
      <c r="H356" s="25">
        <v>-1.0608958004873152</v>
      </c>
      <c r="I356" s="25">
        <v>-2.8256853980925976</v>
      </c>
      <c r="J356" s="4" t="s">
        <v>204</v>
      </c>
    </row>
    <row r="357" spans="1:10" x14ac:dyDescent="0.35">
      <c r="A357" s="22" t="s">
        <v>6</v>
      </c>
      <c r="B357" s="23">
        <v>9</v>
      </c>
      <c r="C357" s="23">
        <v>113</v>
      </c>
      <c r="D357" s="23">
        <v>114</v>
      </c>
      <c r="E357" s="24">
        <f t="shared" si="8"/>
        <v>113.5</v>
      </c>
      <c r="F357" s="96">
        <f t="shared" si="7"/>
        <v>17.475000000000001</v>
      </c>
      <c r="G357" s="37">
        <v>59.805</v>
      </c>
      <c r="H357" s="25">
        <v>1.4288612499999995</v>
      </c>
      <c r="I357" s="25">
        <v>-3.0635321875000003</v>
      </c>
      <c r="J357" s="4" t="s">
        <v>204</v>
      </c>
    </row>
    <row r="358" spans="1:10" x14ac:dyDescent="0.35">
      <c r="A358" s="22" t="s">
        <v>6</v>
      </c>
      <c r="B358" s="23">
        <v>9</v>
      </c>
      <c r="C358" s="23">
        <v>115</v>
      </c>
      <c r="D358" s="23">
        <v>115</v>
      </c>
      <c r="E358" s="24">
        <f t="shared" si="8"/>
        <v>115</v>
      </c>
      <c r="F358" s="96">
        <f t="shared" si="7"/>
        <v>17.489999999999998</v>
      </c>
      <c r="G358" s="37">
        <v>59.819999999999993</v>
      </c>
      <c r="H358" s="25">
        <v>-0.19102049591514958</v>
      </c>
      <c r="I358" s="25">
        <v>-3.2612041972416765</v>
      </c>
      <c r="J358" s="4" t="s">
        <v>204</v>
      </c>
    </row>
    <row r="359" spans="1:10" x14ac:dyDescent="0.35">
      <c r="A359" s="22" t="s">
        <v>6</v>
      </c>
      <c r="B359" s="23">
        <v>9</v>
      </c>
      <c r="C359" s="23">
        <v>120</v>
      </c>
      <c r="D359" s="23">
        <v>120</v>
      </c>
      <c r="E359" s="24">
        <f t="shared" si="8"/>
        <v>120</v>
      </c>
      <c r="F359" s="96">
        <f t="shared" si="7"/>
        <v>17.54</v>
      </c>
      <c r="G359" s="37">
        <v>59.87</v>
      </c>
      <c r="H359" s="25">
        <v>-0.61698007739716187</v>
      </c>
      <c r="I359" s="25">
        <v>-3.1319406267179768</v>
      </c>
      <c r="J359" s="4" t="s">
        <v>204</v>
      </c>
    </row>
    <row r="360" spans="1:10" x14ac:dyDescent="0.35">
      <c r="A360" s="22" t="s">
        <v>6</v>
      </c>
      <c r="B360" s="23">
        <v>9</v>
      </c>
      <c r="C360" s="23">
        <v>124.5</v>
      </c>
      <c r="D360" s="23">
        <v>124.5</v>
      </c>
      <c r="E360" s="24">
        <f t="shared" si="8"/>
        <v>124.5</v>
      </c>
      <c r="F360" s="96">
        <f t="shared" si="7"/>
        <v>17.585000000000001</v>
      </c>
      <c r="G360" s="37">
        <v>59.914999999999999</v>
      </c>
      <c r="H360" s="25">
        <v>1.1307510391285653</v>
      </c>
      <c r="I360" s="25">
        <v>-3.5913234696560461</v>
      </c>
      <c r="J360" s="4" t="s">
        <v>204</v>
      </c>
    </row>
    <row r="361" spans="1:10" x14ac:dyDescent="0.35">
      <c r="A361" s="23" t="s">
        <v>6</v>
      </c>
      <c r="B361" s="23">
        <v>9</v>
      </c>
      <c r="C361" s="23">
        <v>130</v>
      </c>
      <c r="D361" s="23">
        <v>130</v>
      </c>
      <c r="E361" s="23">
        <v>130</v>
      </c>
      <c r="F361" s="25">
        <f t="shared" si="7"/>
        <v>17.64</v>
      </c>
      <c r="G361" s="37">
        <v>59.97</v>
      </c>
      <c r="H361" s="25">
        <v>-0.65833333000000005</v>
      </c>
      <c r="I361" s="27">
        <v>-2.883</v>
      </c>
      <c r="J361" s="4" t="s">
        <v>205</v>
      </c>
    </row>
    <row r="362" spans="1:10" x14ac:dyDescent="0.35">
      <c r="A362" s="22" t="s">
        <v>6</v>
      </c>
      <c r="B362" s="23">
        <v>9</v>
      </c>
      <c r="C362" s="23">
        <v>130</v>
      </c>
      <c r="D362" s="23">
        <v>130</v>
      </c>
      <c r="E362" s="24">
        <f>((D362-C362)/2)+C362</f>
        <v>130</v>
      </c>
      <c r="F362" s="96">
        <f t="shared" si="7"/>
        <v>17.64</v>
      </c>
      <c r="G362" s="37">
        <v>59.97</v>
      </c>
      <c r="H362" s="25">
        <v>0.6499254693994555</v>
      </c>
      <c r="I362" s="25">
        <v>-3.6340798814446544</v>
      </c>
      <c r="J362" s="4" t="s">
        <v>204</v>
      </c>
    </row>
    <row r="363" spans="1:10" x14ac:dyDescent="0.35">
      <c r="A363" s="22" t="s">
        <v>6</v>
      </c>
      <c r="B363" s="23">
        <v>9</v>
      </c>
      <c r="C363" s="23">
        <v>135</v>
      </c>
      <c r="D363" s="23">
        <v>135</v>
      </c>
      <c r="E363" s="24">
        <f>((D363-C363)/2)+C363</f>
        <v>135</v>
      </c>
      <c r="F363" s="96">
        <f t="shared" si="7"/>
        <v>17.690000000000001</v>
      </c>
      <c r="G363" s="37">
        <v>60.019999999999996</v>
      </c>
      <c r="H363" s="25">
        <v>-0.26683531603841171</v>
      </c>
      <c r="I363" s="25">
        <v>-3.0583598250352559</v>
      </c>
      <c r="J363" s="4" t="s">
        <v>204</v>
      </c>
    </row>
    <row r="364" spans="1:10" x14ac:dyDescent="0.35">
      <c r="A364" s="23" t="s">
        <v>6</v>
      </c>
      <c r="B364" s="23">
        <v>9</v>
      </c>
      <c r="C364" s="23">
        <v>140</v>
      </c>
      <c r="D364" s="23">
        <v>140</v>
      </c>
      <c r="E364" s="23">
        <v>140</v>
      </c>
      <c r="F364" s="25">
        <f t="shared" si="7"/>
        <v>17.739999999999998</v>
      </c>
      <c r="G364" s="37">
        <v>60.069999999999993</v>
      </c>
      <c r="H364" s="25">
        <v>-0.131333333</v>
      </c>
      <c r="I364" s="27">
        <v>-3.093</v>
      </c>
      <c r="J364" s="4" t="s">
        <v>205</v>
      </c>
    </row>
    <row r="365" spans="1:10" x14ac:dyDescent="0.35">
      <c r="A365" s="22" t="s">
        <v>6</v>
      </c>
      <c r="B365" s="23">
        <v>9</v>
      </c>
      <c r="C365" s="23">
        <v>140</v>
      </c>
      <c r="D365" s="23">
        <v>140</v>
      </c>
      <c r="E365" s="24">
        <f>((D365-C365)/2)+C365</f>
        <v>140</v>
      </c>
      <c r="F365" s="96">
        <f t="shared" si="7"/>
        <v>17.739999999999998</v>
      </c>
      <c r="G365" s="37">
        <v>60.069999999999993</v>
      </c>
      <c r="H365" s="25">
        <v>0.53620323921456237</v>
      </c>
      <c r="I365" s="25">
        <v>-3.4381958553433565</v>
      </c>
      <c r="J365" s="4" t="s">
        <v>204</v>
      </c>
    </row>
    <row r="366" spans="1:10" x14ac:dyDescent="0.35">
      <c r="A366" s="22" t="s">
        <v>6</v>
      </c>
      <c r="B366" s="23">
        <v>9</v>
      </c>
      <c r="C366" s="23">
        <v>145</v>
      </c>
      <c r="D366" s="23">
        <v>145</v>
      </c>
      <c r="E366" s="24">
        <f>((D366-C366)/2)+C366</f>
        <v>145</v>
      </c>
      <c r="F366" s="96">
        <f t="shared" si="7"/>
        <v>17.79</v>
      </c>
      <c r="G366" s="37">
        <v>60.12</v>
      </c>
      <c r="H366" s="25">
        <v>-0.24389135731689821</v>
      </c>
      <c r="I366" s="25">
        <v>-3.3198699715562778</v>
      </c>
      <c r="J366" s="4" t="s">
        <v>204</v>
      </c>
    </row>
    <row r="367" spans="1:10" x14ac:dyDescent="0.35">
      <c r="A367" s="22" t="s">
        <v>6</v>
      </c>
      <c r="B367" s="23">
        <v>9</v>
      </c>
      <c r="C367" s="23">
        <v>150</v>
      </c>
      <c r="D367" s="23">
        <v>150</v>
      </c>
      <c r="E367" s="24">
        <f>((D367-C367)/2)+C367</f>
        <v>150</v>
      </c>
      <c r="F367" s="96">
        <f t="shared" si="7"/>
        <v>17.84</v>
      </c>
      <c r="G367" s="37">
        <v>60.17</v>
      </c>
      <c r="H367" s="25">
        <v>4.2409344990683891E-2</v>
      </c>
      <c r="I367" s="25">
        <v>-3.1438726486124722</v>
      </c>
      <c r="J367" s="4" t="s">
        <v>204</v>
      </c>
    </row>
    <row r="368" spans="1:10" x14ac:dyDescent="0.35">
      <c r="A368" s="22" t="s">
        <v>6</v>
      </c>
      <c r="B368" s="23">
        <v>10</v>
      </c>
      <c r="C368" s="23">
        <v>4</v>
      </c>
      <c r="D368" s="23">
        <v>5</v>
      </c>
      <c r="E368" s="24">
        <f>((D368-C368)/2)+C368</f>
        <v>4.5</v>
      </c>
      <c r="F368" s="96">
        <f t="shared" ref="F368:F399" si="9">17.94+(E368/100)</f>
        <v>17.985000000000003</v>
      </c>
      <c r="G368" s="37">
        <v>60.325000000000003</v>
      </c>
      <c r="H368" s="25">
        <v>-1.0640428293316029</v>
      </c>
      <c r="I368" s="25">
        <v>-3.341747219636177</v>
      </c>
      <c r="J368" s="4" t="s">
        <v>204</v>
      </c>
    </row>
    <row r="369" spans="1:10" x14ac:dyDescent="0.35">
      <c r="A369" s="22" t="s">
        <v>6</v>
      </c>
      <c r="B369" s="23">
        <v>10</v>
      </c>
      <c r="C369" s="23">
        <v>7</v>
      </c>
      <c r="D369" s="23">
        <v>8</v>
      </c>
      <c r="E369" s="24">
        <f>((D369-C369)/2)+C369</f>
        <v>7.5</v>
      </c>
      <c r="F369" s="96">
        <f t="shared" si="9"/>
        <v>18.015000000000001</v>
      </c>
      <c r="G369" s="37">
        <v>60.355000000000004</v>
      </c>
      <c r="H369" s="25">
        <v>-1.1014936577789278</v>
      </c>
      <c r="I369" s="25">
        <v>-3.2485084206694412</v>
      </c>
      <c r="J369" s="4" t="s">
        <v>204</v>
      </c>
    </row>
    <row r="370" spans="1:10" x14ac:dyDescent="0.35">
      <c r="A370" s="30" t="s">
        <v>6</v>
      </c>
      <c r="B370" s="30">
        <v>10</v>
      </c>
      <c r="C370" s="30">
        <v>10</v>
      </c>
      <c r="D370" s="30">
        <v>10</v>
      </c>
      <c r="E370" s="30">
        <v>10</v>
      </c>
      <c r="F370" s="25">
        <f t="shared" si="9"/>
        <v>18.040000000000003</v>
      </c>
      <c r="G370" s="37">
        <v>60.38000000000001</v>
      </c>
      <c r="H370" s="25">
        <v>-1.3193330000000001</v>
      </c>
      <c r="I370" s="31">
        <v>-3.1360000000000001</v>
      </c>
      <c r="J370" s="4" t="s">
        <v>205</v>
      </c>
    </row>
    <row r="371" spans="1:10" x14ac:dyDescent="0.35">
      <c r="A371" s="22" t="s">
        <v>6</v>
      </c>
      <c r="B371" s="23">
        <v>10</v>
      </c>
      <c r="C371" s="23">
        <v>10</v>
      </c>
      <c r="D371" s="23">
        <v>12</v>
      </c>
      <c r="E371" s="24">
        <f t="shared" ref="E371:E379" si="10">((D371-C371)/2)+C371</f>
        <v>11</v>
      </c>
      <c r="F371" s="96">
        <f t="shared" si="9"/>
        <v>18.05</v>
      </c>
      <c r="G371" s="37">
        <v>60.39</v>
      </c>
      <c r="H371" s="25">
        <v>-1.3761864590093014</v>
      </c>
      <c r="I371" s="25">
        <v>-3.7330156686395055</v>
      </c>
      <c r="J371" s="4" t="s">
        <v>204</v>
      </c>
    </row>
    <row r="372" spans="1:10" x14ac:dyDescent="0.35">
      <c r="A372" s="22" t="s">
        <v>6</v>
      </c>
      <c r="B372" s="23">
        <v>10</v>
      </c>
      <c r="C372" s="23">
        <v>14</v>
      </c>
      <c r="D372" s="23">
        <v>15</v>
      </c>
      <c r="E372" s="24">
        <f t="shared" si="10"/>
        <v>14.5</v>
      </c>
      <c r="F372" s="96">
        <f t="shared" si="9"/>
        <v>18.085000000000001</v>
      </c>
      <c r="G372" s="37">
        <v>60.425000000000004</v>
      </c>
      <c r="H372" s="25">
        <v>-1.3026844421434116</v>
      </c>
      <c r="I372" s="25">
        <v>-3.240538003180506</v>
      </c>
      <c r="J372" s="4" t="s">
        <v>204</v>
      </c>
    </row>
    <row r="373" spans="1:10" x14ac:dyDescent="0.35">
      <c r="A373" s="22" t="s">
        <v>6</v>
      </c>
      <c r="B373" s="23">
        <v>10</v>
      </c>
      <c r="C373" s="23">
        <v>16.5</v>
      </c>
      <c r="D373" s="23">
        <v>18</v>
      </c>
      <c r="E373" s="24">
        <f t="shared" si="10"/>
        <v>17.25</v>
      </c>
      <c r="F373" s="96">
        <f t="shared" si="9"/>
        <v>18.112500000000001</v>
      </c>
      <c r="G373" s="37">
        <v>60.452500000000001</v>
      </c>
      <c r="H373" s="25">
        <v>-1.2657819597663855</v>
      </c>
      <c r="I373" s="25">
        <v>-3.3138705871372123</v>
      </c>
      <c r="J373" s="4" t="s">
        <v>204</v>
      </c>
    </row>
    <row r="374" spans="1:10" x14ac:dyDescent="0.35">
      <c r="A374" s="22" t="s">
        <v>6</v>
      </c>
      <c r="B374" s="23">
        <v>10</v>
      </c>
      <c r="C374" s="23">
        <v>20</v>
      </c>
      <c r="D374" s="23">
        <v>22</v>
      </c>
      <c r="E374" s="24">
        <f t="shared" si="10"/>
        <v>21</v>
      </c>
      <c r="F374" s="96">
        <f t="shared" si="9"/>
        <v>18.150000000000002</v>
      </c>
      <c r="G374" s="37">
        <v>60.490000000000009</v>
      </c>
      <c r="H374" s="25">
        <v>-1.3977746138579683</v>
      </c>
      <c r="I374" s="25">
        <v>-3.0492479834460586</v>
      </c>
      <c r="J374" s="4" t="s">
        <v>204</v>
      </c>
    </row>
    <row r="375" spans="1:10" x14ac:dyDescent="0.35">
      <c r="A375" s="22" t="s">
        <v>6</v>
      </c>
      <c r="B375" s="23">
        <v>10</v>
      </c>
      <c r="C375" s="23">
        <v>22</v>
      </c>
      <c r="D375" s="23">
        <v>23</v>
      </c>
      <c r="E375" s="24">
        <f t="shared" si="10"/>
        <v>22.5</v>
      </c>
      <c r="F375" s="96">
        <f t="shared" si="9"/>
        <v>18.165000000000003</v>
      </c>
      <c r="G375" s="37">
        <v>60.50500000000001</v>
      </c>
      <c r="H375" s="25">
        <v>-1.3380467229072031</v>
      </c>
      <c r="I375" s="25">
        <v>-3.1844433648205897</v>
      </c>
      <c r="J375" s="4" t="s">
        <v>204</v>
      </c>
    </row>
    <row r="376" spans="1:10" x14ac:dyDescent="0.35">
      <c r="A376" s="22" t="s">
        <v>6</v>
      </c>
      <c r="B376" s="23">
        <v>10</v>
      </c>
      <c r="C376" s="23">
        <v>24</v>
      </c>
      <c r="D376" s="23">
        <v>25</v>
      </c>
      <c r="E376" s="24">
        <f t="shared" si="10"/>
        <v>24.5</v>
      </c>
      <c r="F376" s="96">
        <f t="shared" si="9"/>
        <v>18.185000000000002</v>
      </c>
      <c r="G376" s="37">
        <v>60.525000000000006</v>
      </c>
      <c r="H376" s="25">
        <v>-1.4167926482008797</v>
      </c>
      <c r="I376" s="25">
        <v>-2.9047841664591063</v>
      </c>
      <c r="J376" s="4" t="s">
        <v>204</v>
      </c>
    </row>
    <row r="377" spans="1:10" x14ac:dyDescent="0.35">
      <c r="A377" s="22" t="s">
        <v>6</v>
      </c>
      <c r="B377" s="23">
        <v>10</v>
      </c>
      <c r="C377" s="23">
        <v>26</v>
      </c>
      <c r="D377" s="23">
        <v>27</v>
      </c>
      <c r="E377" s="24">
        <f t="shared" si="10"/>
        <v>26.5</v>
      </c>
      <c r="F377" s="96">
        <f t="shared" si="9"/>
        <v>18.205000000000002</v>
      </c>
      <c r="G377" s="37">
        <v>60.545000000000002</v>
      </c>
      <c r="H377" s="25">
        <v>-1.8692216757269819</v>
      </c>
      <c r="I377" s="25">
        <v>-2.6596938286743459</v>
      </c>
      <c r="J377" s="4" t="s">
        <v>204</v>
      </c>
    </row>
    <row r="378" spans="1:10" x14ac:dyDescent="0.35">
      <c r="A378" s="22" t="s">
        <v>6</v>
      </c>
      <c r="B378" s="23">
        <v>10</v>
      </c>
      <c r="C378" s="23">
        <v>27</v>
      </c>
      <c r="D378" s="23">
        <v>28</v>
      </c>
      <c r="E378" s="24">
        <f t="shared" si="10"/>
        <v>27.5</v>
      </c>
      <c r="F378" s="96">
        <f t="shared" si="9"/>
        <v>18.215</v>
      </c>
      <c r="G378" s="37">
        <v>60.555000000000007</v>
      </c>
      <c r="H378" s="25">
        <v>-1.9633108982655962</v>
      </c>
      <c r="I378" s="25">
        <v>-2.5222041269902125</v>
      </c>
      <c r="J378" s="4" t="s">
        <v>204</v>
      </c>
    </row>
    <row r="379" spans="1:10" x14ac:dyDescent="0.35">
      <c r="A379" s="22" t="s">
        <v>6</v>
      </c>
      <c r="B379" s="23">
        <v>10</v>
      </c>
      <c r="C379" s="23">
        <v>28</v>
      </c>
      <c r="D379" s="23">
        <v>29</v>
      </c>
      <c r="E379" s="24">
        <f t="shared" si="10"/>
        <v>28.5</v>
      </c>
      <c r="F379" s="96">
        <f t="shared" si="9"/>
        <v>18.225000000000001</v>
      </c>
      <c r="G379" s="37">
        <v>60.565000000000005</v>
      </c>
      <c r="H379" s="25">
        <v>-0.97410778271463361</v>
      </c>
      <c r="I379" s="25">
        <v>-3.6609269307072689</v>
      </c>
      <c r="J379" s="4" t="s">
        <v>204</v>
      </c>
    </row>
    <row r="380" spans="1:10" x14ac:dyDescent="0.35">
      <c r="A380" s="23" t="s">
        <v>6</v>
      </c>
      <c r="B380" s="23">
        <v>10</v>
      </c>
      <c r="C380" s="23">
        <v>30</v>
      </c>
      <c r="D380" s="23">
        <v>30</v>
      </c>
      <c r="E380" s="23">
        <v>30</v>
      </c>
      <c r="F380" s="25">
        <f t="shared" si="9"/>
        <v>18.240000000000002</v>
      </c>
      <c r="G380" s="37">
        <v>60.580000000000005</v>
      </c>
      <c r="H380" s="25">
        <v>-1.854333333</v>
      </c>
      <c r="I380" s="27">
        <v>-2.5379999999999998</v>
      </c>
      <c r="J380" s="4" t="s">
        <v>205</v>
      </c>
    </row>
    <row r="381" spans="1:10" x14ac:dyDescent="0.35">
      <c r="A381" s="22" t="s">
        <v>6</v>
      </c>
      <c r="B381" s="23">
        <v>10</v>
      </c>
      <c r="C381" s="23">
        <v>30</v>
      </c>
      <c r="D381" s="23">
        <v>32</v>
      </c>
      <c r="E381" s="24">
        <f t="shared" ref="E381:E392" si="11">((D381-C381)/2)+C381</f>
        <v>31</v>
      </c>
      <c r="F381" s="96">
        <f t="shared" si="9"/>
        <v>18.25</v>
      </c>
      <c r="G381" s="37">
        <v>60.59</v>
      </c>
      <c r="H381" s="25">
        <v>-1.6590223487790141</v>
      </c>
      <c r="I381" s="25">
        <v>-2.7672944647749724</v>
      </c>
      <c r="J381" s="4" t="s">
        <v>204</v>
      </c>
    </row>
    <row r="382" spans="1:10" x14ac:dyDescent="0.35">
      <c r="A382" s="22" t="s">
        <v>6</v>
      </c>
      <c r="B382" s="23">
        <v>10</v>
      </c>
      <c r="C382" s="23">
        <v>32</v>
      </c>
      <c r="D382" s="23">
        <v>33</v>
      </c>
      <c r="E382" s="24">
        <f t="shared" si="11"/>
        <v>32.5</v>
      </c>
      <c r="F382" s="96">
        <f t="shared" si="9"/>
        <v>18.265000000000001</v>
      </c>
      <c r="G382" s="37">
        <v>60.605000000000004</v>
      </c>
      <c r="H382" s="25">
        <v>-1.7461049270860294</v>
      </c>
      <c r="I382" s="25">
        <v>-2.638771482765891</v>
      </c>
      <c r="J382" s="4" t="s">
        <v>204</v>
      </c>
    </row>
    <row r="383" spans="1:10" x14ac:dyDescent="0.35">
      <c r="A383" s="22" t="s">
        <v>6</v>
      </c>
      <c r="B383" s="23">
        <v>10</v>
      </c>
      <c r="C383" s="23">
        <v>34</v>
      </c>
      <c r="D383" s="23">
        <v>35</v>
      </c>
      <c r="E383" s="24">
        <f t="shared" si="11"/>
        <v>34.5</v>
      </c>
      <c r="F383" s="96">
        <f t="shared" si="9"/>
        <v>18.285</v>
      </c>
      <c r="G383" s="37">
        <v>60.625</v>
      </c>
      <c r="H383" s="25">
        <v>-1.7811381482440241</v>
      </c>
      <c r="I383" s="25">
        <v>-2.5281819401069137</v>
      </c>
      <c r="J383" s="4" t="s">
        <v>204</v>
      </c>
    </row>
    <row r="384" spans="1:10" x14ac:dyDescent="0.35">
      <c r="A384" s="22" t="s">
        <v>6</v>
      </c>
      <c r="B384" s="23">
        <v>10</v>
      </c>
      <c r="C384" s="23">
        <v>36</v>
      </c>
      <c r="D384" s="23">
        <v>37</v>
      </c>
      <c r="E384" s="24">
        <f t="shared" si="11"/>
        <v>36.5</v>
      </c>
      <c r="F384" s="96">
        <f t="shared" si="9"/>
        <v>18.305</v>
      </c>
      <c r="G384" s="37">
        <v>60.645000000000003</v>
      </c>
      <c r="H384" s="25">
        <v>-1.9272767279316589</v>
      </c>
      <c r="I384" s="25">
        <v>-2.7902094150556613</v>
      </c>
      <c r="J384" s="4" t="s">
        <v>204</v>
      </c>
    </row>
    <row r="385" spans="1:10" x14ac:dyDescent="0.35">
      <c r="A385" s="22" t="s">
        <v>6</v>
      </c>
      <c r="B385" s="23">
        <v>10</v>
      </c>
      <c r="C385" s="23">
        <v>37</v>
      </c>
      <c r="D385" s="23">
        <v>38</v>
      </c>
      <c r="E385" s="24">
        <f t="shared" si="11"/>
        <v>37.5</v>
      </c>
      <c r="F385" s="96">
        <f t="shared" si="9"/>
        <v>18.315000000000001</v>
      </c>
      <c r="G385" s="37">
        <v>60.655000000000001</v>
      </c>
      <c r="H385" s="25">
        <v>-1.7999793577981642</v>
      </c>
      <c r="I385" s="25">
        <v>-2.8041897203037354</v>
      </c>
      <c r="J385" s="4" t="s">
        <v>204</v>
      </c>
    </row>
    <row r="386" spans="1:10" x14ac:dyDescent="0.35">
      <c r="A386" s="22" t="s">
        <v>6</v>
      </c>
      <c r="B386" s="23">
        <v>10</v>
      </c>
      <c r="C386" s="23">
        <v>38</v>
      </c>
      <c r="D386" s="23">
        <v>39</v>
      </c>
      <c r="E386" s="24">
        <f t="shared" si="11"/>
        <v>38.5</v>
      </c>
      <c r="F386" s="96">
        <f t="shared" si="9"/>
        <v>18.325000000000003</v>
      </c>
      <c r="G386" s="37">
        <v>60.665000000000006</v>
      </c>
      <c r="H386" s="25">
        <v>-1.5599739869356606</v>
      </c>
      <c r="I386" s="25">
        <v>-2.8215135482925682</v>
      </c>
      <c r="J386" s="4" t="s">
        <v>204</v>
      </c>
    </row>
    <row r="387" spans="1:10" x14ac:dyDescent="0.35">
      <c r="A387" s="22" t="s">
        <v>6</v>
      </c>
      <c r="B387" s="23">
        <v>10</v>
      </c>
      <c r="C387" s="23">
        <v>40</v>
      </c>
      <c r="D387" s="23">
        <v>41</v>
      </c>
      <c r="E387" s="24">
        <f t="shared" si="11"/>
        <v>40.5</v>
      </c>
      <c r="F387" s="96">
        <f t="shared" si="9"/>
        <v>18.345000000000002</v>
      </c>
      <c r="G387" s="37">
        <v>60.685000000000002</v>
      </c>
      <c r="H387" s="25">
        <v>-1.5539389560090175</v>
      </c>
      <c r="I387" s="25">
        <v>-2.8841220445228712</v>
      </c>
      <c r="J387" s="4" t="s">
        <v>204</v>
      </c>
    </row>
    <row r="388" spans="1:10" x14ac:dyDescent="0.35">
      <c r="A388" s="22" t="s">
        <v>6</v>
      </c>
      <c r="B388" s="23">
        <v>10</v>
      </c>
      <c r="C388" s="23">
        <v>42</v>
      </c>
      <c r="D388" s="23">
        <v>43</v>
      </c>
      <c r="E388" s="24">
        <f t="shared" si="11"/>
        <v>42.5</v>
      </c>
      <c r="F388" s="96">
        <f t="shared" si="9"/>
        <v>18.365000000000002</v>
      </c>
      <c r="G388" s="37">
        <v>60.705000000000005</v>
      </c>
      <c r="H388" s="25">
        <v>-1.557962309960113</v>
      </c>
      <c r="I388" s="25">
        <v>-2.8950536867218135</v>
      </c>
      <c r="J388" s="4" t="s">
        <v>204</v>
      </c>
    </row>
    <row r="389" spans="1:10" x14ac:dyDescent="0.35">
      <c r="A389" s="22" t="s">
        <v>6</v>
      </c>
      <c r="B389" s="23">
        <v>10</v>
      </c>
      <c r="C389" s="23">
        <v>44</v>
      </c>
      <c r="D389" s="23">
        <v>45</v>
      </c>
      <c r="E389" s="24">
        <f t="shared" si="11"/>
        <v>44.5</v>
      </c>
      <c r="F389" s="96">
        <f t="shared" si="9"/>
        <v>18.385000000000002</v>
      </c>
      <c r="G389" s="37">
        <v>60.725000000000009</v>
      </c>
      <c r="H389" s="25">
        <v>-1.5315963302752285</v>
      </c>
      <c r="I389" s="25">
        <v>-2.9599496317777692</v>
      </c>
      <c r="J389" s="4" t="s">
        <v>204</v>
      </c>
    </row>
    <row r="390" spans="1:10" x14ac:dyDescent="0.35">
      <c r="A390" s="22" t="s">
        <v>6</v>
      </c>
      <c r="B390" s="23">
        <v>10</v>
      </c>
      <c r="C390" s="23">
        <v>46</v>
      </c>
      <c r="D390" s="23">
        <v>47</v>
      </c>
      <c r="E390" s="24">
        <f t="shared" si="11"/>
        <v>46.5</v>
      </c>
      <c r="F390" s="96">
        <f t="shared" si="9"/>
        <v>18.405000000000001</v>
      </c>
      <c r="G390" s="37">
        <v>60.745000000000005</v>
      </c>
      <c r="H390" s="25">
        <v>-1.3839357798165131</v>
      </c>
      <c r="I390" s="25">
        <v>-3.0780096920670048</v>
      </c>
      <c r="J390" s="4" t="s">
        <v>204</v>
      </c>
    </row>
    <row r="391" spans="1:10" x14ac:dyDescent="0.35">
      <c r="A391" s="22" t="s">
        <v>6</v>
      </c>
      <c r="B391" s="23">
        <v>10</v>
      </c>
      <c r="C391" s="23">
        <v>47</v>
      </c>
      <c r="D391" s="23">
        <v>48</v>
      </c>
      <c r="E391" s="24">
        <f t="shared" si="11"/>
        <v>47.5</v>
      </c>
      <c r="F391" s="96">
        <f t="shared" si="9"/>
        <v>18.415000000000003</v>
      </c>
      <c r="G391" s="37">
        <v>60.75500000000001</v>
      </c>
      <c r="H391" s="25">
        <v>-1.3430298165137609</v>
      </c>
      <c r="I391" s="25">
        <v>-2.9559812263898957</v>
      </c>
      <c r="J391" s="4" t="s">
        <v>204</v>
      </c>
    </row>
    <row r="392" spans="1:10" x14ac:dyDescent="0.35">
      <c r="A392" s="22" t="s">
        <v>6</v>
      </c>
      <c r="B392" s="23">
        <v>10</v>
      </c>
      <c r="C392" s="23">
        <v>48</v>
      </c>
      <c r="D392" s="23">
        <v>49</v>
      </c>
      <c r="E392" s="24">
        <f t="shared" si="11"/>
        <v>48.5</v>
      </c>
      <c r="F392" s="96">
        <f t="shared" si="9"/>
        <v>18.425000000000001</v>
      </c>
      <c r="G392" s="37">
        <v>60.765000000000001</v>
      </c>
      <c r="H392" s="25">
        <v>-1.136515983582866</v>
      </c>
      <c r="I392" s="25">
        <v>-2.855302260543843</v>
      </c>
      <c r="J392" s="4" t="s">
        <v>204</v>
      </c>
    </row>
    <row r="393" spans="1:10" x14ac:dyDescent="0.35">
      <c r="A393" s="23" t="s">
        <v>6</v>
      </c>
      <c r="B393" s="23">
        <v>10</v>
      </c>
      <c r="C393" s="23">
        <v>50</v>
      </c>
      <c r="D393" s="23">
        <v>50</v>
      </c>
      <c r="E393" s="23">
        <v>50</v>
      </c>
      <c r="F393" s="25">
        <f t="shared" si="9"/>
        <v>18.440000000000001</v>
      </c>
      <c r="G393" s="37">
        <v>60.78</v>
      </c>
      <c r="H393" s="25">
        <v>-1.36633333</v>
      </c>
      <c r="I393" s="27">
        <v>-3.0939999999999999</v>
      </c>
      <c r="J393" s="4" t="s">
        <v>205</v>
      </c>
    </row>
    <row r="394" spans="1:10" x14ac:dyDescent="0.35">
      <c r="A394" s="22" t="s">
        <v>6</v>
      </c>
      <c r="B394" s="23">
        <v>10</v>
      </c>
      <c r="C394" s="23">
        <v>50</v>
      </c>
      <c r="D394" s="23">
        <v>51</v>
      </c>
      <c r="E394" s="24">
        <f t="shared" ref="E394:E406" si="12">((D394-C394)/2)+C394</f>
        <v>50.5</v>
      </c>
      <c r="F394" s="96">
        <f t="shared" si="9"/>
        <v>18.445</v>
      </c>
      <c r="G394" s="37">
        <v>60.785000000000004</v>
      </c>
      <c r="H394" s="25">
        <v>-1.2841651376146781</v>
      </c>
      <c r="I394" s="25">
        <v>-2.9797916587171365</v>
      </c>
      <c r="J394" s="4" t="s">
        <v>204</v>
      </c>
    </row>
    <row r="395" spans="1:10" x14ac:dyDescent="0.35">
      <c r="A395" s="22" t="s">
        <v>6</v>
      </c>
      <c r="B395" s="23">
        <v>10</v>
      </c>
      <c r="C395" s="23">
        <v>52</v>
      </c>
      <c r="D395" s="23">
        <v>53</v>
      </c>
      <c r="E395" s="24">
        <f t="shared" si="12"/>
        <v>52.5</v>
      </c>
      <c r="F395" s="96">
        <f t="shared" si="9"/>
        <v>18.465</v>
      </c>
      <c r="G395" s="37">
        <v>60.805000000000007</v>
      </c>
      <c r="H395" s="25">
        <v>-1.1734197247706415</v>
      </c>
      <c r="I395" s="25">
        <v>-3.1385278742320755</v>
      </c>
      <c r="J395" s="4" t="s">
        <v>204</v>
      </c>
    </row>
    <row r="396" spans="1:10" x14ac:dyDescent="0.35">
      <c r="A396" s="22" t="s">
        <v>6</v>
      </c>
      <c r="B396" s="23">
        <v>10</v>
      </c>
      <c r="C396" s="23">
        <v>54</v>
      </c>
      <c r="D396" s="23">
        <v>55</v>
      </c>
      <c r="E396" s="24">
        <f t="shared" si="12"/>
        <v>54.5</v>
      </c>
      <c r="F396" s="96">
        <f t="shared" si="9"/>
        <v>18.485000000000003</v>
      </c>
      <c r="G396" s="37">
        <v>60.825000000000003</v>
      </c>
      <c r="H396" s="25">
        <v>-1.1414931192660542</v>
      </c>
      <c r="I396" s="25">
        <v>-3.3250429274621287</v>
      </c>
      <c r="J396" s="4" t="s">
        <v>204</v>
      </c>
    </row>
    <row r="397" spans="1:10" x14ac:dyDescent="0.35">
      <c r="A397" s="22" t="s">
        <v>6</v>
      </c>
      <c r="B397" s="23">
        <v>10</v>
      </c>
      <c r="C397" s="23">
        <v>56</v>
      </c>
      <c r="D397" s="23">
        <v>57</v>
      </c>
      <c r="E397" s="24">
        <f t="shared" si="12"/>
        <v>56.5</v>
      </c>
      <c r="F397" s="96">
        <f t="shared" si="9"/>
        <v>18.505000000000003</v>
      </c>
      <c r="G397" s="37">
        <v>60.845000000000006</v>
      </c>
      <c r="H397" s="25">
        <v>-1.1714243119266048</v>
      </c>
      <c r="I397" s="25">
        <v>-3.1563856984775058</v>
      </c>
      <c r="J397" s="4" t="s">
        <v>204</v>
      </c>
    </row>
    <row r="398" spans="1:10" x14ac:dyDescent="0.35">
      <c r="A398" s="22" t="s">
        <v>6</v>
      </c>
      <c r="B398" s="23">
        <v>10</v>
      </c>
      <c r="C398" s="23">
        <v>57</v>
      </c>
      <c r="D398" s="23">
        <v>58</v>
      </c>
      <c r="E398" s="24">
        <f t="shared" si="12"/>
        <v>57.5</v>
      </c>
      <c r="F398" s="96">
        <f t="shared" si="9"/>
        <v>18.515000000000001</v>
      </c>
      <c r="G398" s="37">
        <v>60.855000000000004</v>
      </c>
      <c r="H398" s="25">
        <v>-1.0087981651376139</v>
      </c>
      <c r="I398" s="25">
        <v>-3.0909070095775935</v>
      </c>
      <c r="J398" s="4" t="s">
        <v>204</v>
      </c>
    </row>
    <row r="399" spans="1:10" x14ac:dyDescent="0.35">
      <c r="A399" s="22" t="s">
        <v>6</v>
      </c>
      <c r="B399" s="23">
        <v>10</v>
      </c>
      <c r="C399" s="23">
        <v>58</v>
      </c>
      <c r="D399" s="23">
        <v>59</v>
      </c>
      <c r="E399" s="24">
        <f t="shared" si="12"/>
        <v>58.5</v>
      </c>
      <c r="F399" s="96">
        <f t="shared" si="9"/>
        <v>18.525000000000002</v>
      </c>
      <c r="G399" s="37">
        <v>60.865000000000009</v>
      </c>
      <c r="H399" s="25">
        <v>-0.942949541284403</v>
      </c>
      <c r="I399" s="25">
        <v>-3.0016178883504407</v>
      </c>
      <c r="J399" s="4" t="s">
        <v>204</v>
      </c>
    </row>
    <row r="400" spans="1:10" x14ac:dyDescent="0.35">
      <c r="A400" s="22" t="s">
        <v>6</v>
      </c>
      <c r="B400" s="23">
        <v>10</v>
      </c>
      <c r="C400" s="23">
        <v>60</v>
      </c>
      <c r="D400" s="23">
        <v>62</v>
      </c>
      <c r="E400" s="24">
        <f t="shared" si="12"/>
        <v>61</v>
      </c>
      <c r="F400" s="96">
        <f t="shared" ref="F400:F431" si="13">17.94+(E400/100)</f>
        <v>18.55</v>
      </c>
      <c r="G400" s="37">
        <v>60.89</v>
      </c>
      <c r="H400" s="25">
        <v>-0.51593119266054988</v>
      </c>
      <c r="I400" s="25">
        <v>-3.3111535086045714</v>
      </c>
      <c r="J400" s="4" t="s">
        <v>204</v>
      </c>
    </row>
    <row r="401" spans="1:10" x14ac:dyDescent="0.35">
      <c r="A401" s="22" t="s">
        <v>6</v>
      </c>
      <c r="B401" s="23">
        <v>10</v>
      </c>
      <c r="C401" s="23">
        <v>62</v>
      </c>
      <c r="D401" s="23">
        <v>63</v>
      </c>
      <c r="E401" s="24">
        <f t="shared" si="12"/>
        <v>62.5</v>
      </c>
      <c r="F401" s="96">
        <f t="shared" si="13"/>
        <v>18.565000000000001</v>
      </c>
      <c r="G401" s="37">
        <v>60.905000000000001</v>
      </c>
      <c r="H401" s="25">
        <v>-0.87410779816513695</v>
      </c>
      <c r="I401" s="25">
        <v>-2.9381234021444653</v>
      </c>
      <c r="J401" s="4" t="s">
        <v>204</v>
      </c>
    </row>
    <row r="402" spans="1:10" x14ac:dyDescent="0.35">
      <c r="A402" s="22" t="s">
        <v>6</v>
      </c>
      <c r="B402" s="23">
        <v>10</v>
      </c>
      <c r="C402" s="23">
        <v>64</v>
      </c>
      <c r="D402" s="23">
        <v>65</v>
      </c>
      <c r="E402" s="24">
        <f t="shared" si="12"/>
        <v>64.5</v>
      </c>
      <c r="F402" s="96">
        <f t="shared" si="13"/>
        <v>18.585000000000001</v>
      </c>
      <c r="G402" s="37">
        <v>60.925000000000004</v>
      </c>
      <c r="H402" s="25">
        <v>-0.75837385321100859</v>
      </c>
      <c r="I402" s="25">
        <v>-3.1276147594154233</v>
      </c>
      <c r="J402" s="4" t="s">
        <v>204</v>
      </c>
    </row>
    <row r="403" spans="1:10" x14ac:dyDescent="0.35">
      <c r="A403" s="22" t="s">
        <v>6</v>
      </c>
      <c r="B403" s="23">
        <v>10</v>
      </c>
      <c r="C403" s="23">
        <v>65</v>
      </c>
      <c r="D403" s="23">
        <v>66</v>
      </c>
      <c r="E403" s="24">
        <f t="shared" si="12"/>
        <v>65.5</v>
      </c>
      <c r="F403" s="96">
        <f t="shared" si="13"/>
        <v>18.595000000000002</v>
      </c>
      <c r="G403" s="37">
        <v>60.935000000000002</v>
      </c>
      <c r="H403" s="25">
        <v>-0.67785363315798597</v>
      </c>
      <c r="I403" s="25">
        <v>-3.1226306015906942</v>
      </c>
      <c r="J403" s="4" t="s">
        <v>204</v>
      </c>
    </row>
    <row r="404" spans="1:10" x14ac:dyDescent="0.35">
      <c r="A404" s="22" t="s">
        <v>6</v>
      </c>
      <c r="B404" s="23">
        <v>10</v>
      </c>
      <c r="C404" s="23">
        <v>66</v>
      </c>
      <c r="D404" s="23">
        <v>67</v>
      </c>
      <c r="E404" s="24">
        <f t="shared" si="12"/>
        <v>66.5</v>
      </c>
      <c r="F404" s="96">
        <f t="shared" si="13"/>
        <v>18.605</v>
      </c>
      <c r="G404" s="37">
        <v>60.945000000000007</v>
      </c>
      <c r="H404" s="25">
        <v>-0.70501127232788019</v>
      </c>
      <c r="I404" s="25">
        <v>-3.1295871011718388</v>
      </c>
      <c r="J404" s="4" t="s">
        <v>204</v>
      </c>
    </row>
    <row r="405" spans="1:10" x14ac:dyDescent="0.35">
      <c r="A405" s="22" t="s">
        <v>6</v>
      </c>
      <c r="B405" s="23">
        <v>10</v>
      </c>
      <c r="C405" s="23">
        <v>67</v>
      </c>
      <c r="D405" s="23">
        <v>68</v>
      </c>
      <c r="E405" s="24">
        <f t="shared" si="12"/>
        <v>67.5</v>
      </c>
      <c r="F405" s="96">
        <f t="shared" si="13"/>
        <v>18.615000000000002</v>
      </c>
      <c r="G405" s="37">
        <v>60.955000000000005</v>
      </c>
      <c r="H405" s="25">
        <v>-0.73317474998554821</v>
      </c>
      <c r="I405" s="25">
        <v>-3.2100837391822288</v>
      </c>
      <c r="J405" s="4" t="s">
        <v>204</v>
      </c>
    </row>
    <row r="406" spans="1:10" x14ac:dyDescent="0.35">
      <c r="A406" s="22" t="s">
        <v>6</v>
      </c>
      <c r="B406" s="23">
        <v>10</v>
      </c>
      <c r="C406" s="23">
        <v>68</v>
      </c>
      <c r="D406" s="23">
        <v>69</v>
      </c>
      <c r="E406" s="24">
        <f t="shared" si="12"/>
        <v>68.5</v>
      </c>
      <c r="F406" s="96">
        <f t="shared" si="13"/>
        <v>18.625</v>
      </c>
      <c r="G406" s="37">
        <v>60.965000000000003</v>
      </c>
      <c r="H406" s="25">
        <v>-0.84716972477064156</v>
      </c>
      <c r="I406" s="25">
        <v>-3.2129354752547026</v>
      </c>
      <c r="J406" s="4" t="s">
        <v>204</v>
      </c>
    </row>
    <row r="407" spans="1:10" x14ac:dyDescent="0.35">
      <c r="A407" s="28" t="s">
        <v>6</v>
      </c>
      <c r="B407" s="28">
        <v>10</v>
      </c>
      <c r="C407" s="28">
        <v>70</v>
      </c>
      <c r="D407" s="28">
        <v>70</v>
      </c>
      <c r="E407" s="28">
        <v>70</v>
      </c>
      <c r="F407" s="25">
        <f t="shared" si="13"/>
        <v>18.64</v>
      </c>
      <c r="G407" s="37">
        <v>60.980000000000004</v>
      </c>
      <c r="H407" s="25">
        <v>-0.65950000000000009</v>
      </c>
      <c r="I407" s="27">
        <v>-2.9849999999999999</v>
      </c>
      <c r="J407" s="4" t="s">
        <v>205</v>
      </c>
    </row>
    <row r="408" spans="1:10" x14ac:dyDescent="0.35">
      <c r="A408" s="22" t="s">
        <v>6</v>
      </c>
      <c r="B408" s="23">
        <v>10</v>
      </c>
      <c r="C408" s="23">
        <v>70</v>
      </c>
      <c r="D408" s="23">
        <v>72</v>
      </c>
      <c r="E408" s="24">
        <f t="shared" ref="E408:E428" si="14">((D408-C408)/2)+C408</f>
        <v>71</v>
      </c>
      <c r="F408" s="96">
        <f t="shared" si="13"/>
        <v>18.650000000000002</v>
      </c>
      <c r="G408" s="37">
        <v>60.990000000000009</v>
      </c>
      <c r="H408" s="25">
        <v>-0.5833048153072431</v>
      </c>
      <c r="I408" s="25">
        <v>-2.8920723297584656</v>
      </c>
      <c r="J408" s="4" t="s">
        <v>204</v>
      </c>
    </row>
    <row r="409" spans="1:10" x14ac:dyDescent="0.35">
      <c r="A409" s="22" t="s">
        <v>6</v>
      </c>
      <c r="B409" s="23">
        <v>10</v>
      </c>
      <c r="C409" s="23">
        <v>71</v>
      </c>
      <c r="D409" s="23">
        <v>72</v>
      </c>
      <c r="E409" s="24">
        <f t="shared" si="14"/>
        <v>71.5</v>
      </c>
      <c r="F409" s="96">
        <f t="shared" si="13"/>
        <v>18.655000000000001</v>
      </c>
      <c r="G409" s="37">
        <v>60.995000000000005</v>
      </c>
      <c r="H409" s="25">
        <v>-0.71746788990825627</v>
      </c>
      <c r="I409" s="25">
        <v>-3.0611439691685427</v>
      </c>
      <c r="J409" s="4" t="s">
        <v>204</v>
      </c>
    </row>
    <row r="410" spans="1:10" x14ac:dyDescent="0.35">
      <c r="A410" s="22" t="s">
        <v>6</v>
      </c>
      <c r="B410" s="23">
        <v>10</v>
      </c>
      <c r="C410" s="23">
        <v>72</v>
      </c>
      <c r="D410" s="23">
        <v>72</v>
      </c>
      <c r="E410" s="24">
        <f t="shared" si="14"/>
        <v>72</v>
      </c>
      <c r="F410" s="96">
        <f t="shared" si="13"/>
        <v>18.66</v>
      </c>
      <c r="G410" s="37">
        <v>61</v>
      </c>
      <c r="H410" s="25">
        <v>-0.68096718330591322</v>
      </c>
      <c r="I410" s="25">
        <v>-2.9147629865791034</v>
      </c>
      <c r="J410" s="4" t="s">
        <v>204</v>
      </c>
    </row>
    <row r="411" spans="1:10" x14ac:dyDescent="0.35">
      <c r="A411" s="22" t="s">
        <v>6</v>
      </c>
      <c r="B411" s="23">
        <v>10</v>
      </c>
      <c r="C411" s="23">
        <v>73</v>
      </c>
      <c r="D411" s="23">
        <v>73</v>
      </c>
      <c r="E411" s="24">
        <f t="shared" si="14"/>
        <v>73</v>
      </c>
      <c r="F411" s="96">
        <f t="shared" si="13"/>
        <v>18.670000000000002</v>
      </c>
      <c r="G411" s="37">
        <v>61.010000000000005</v>
      </c>
      <c r="H411" s="25">
        <v>-0.74185301016419025</v>
      </c>
      <c r="I411" s="25">
        <v>-2.7102010737972431</v>
      </c>
      <c r="J411" s="4" t="s">
        <v>204</v>
      </c>
    </row>
    <row r="412" spans="1:10" x14ac:dyDescent="0.35">
      <c r="A412" s="22" t="s">
        <v>6</v>
      </c>
      <c r="B412" s="23">
        <v>10</v>
      </c>
      <c r="C412" s="23">
        <v>73.5</v>
      </c>
      <c r="D412" s="23">
        <v>74</v>
      </c>
      <c r="E412" s="24">
        <f t="shared" si="14"/>
        <v>73.75</v>
      </c>
      <c r="F412" s="96">
        <f t="shared" si="13"/>
        <v>18.677500000000002</v>
      </c>
      <c r="G412" s="37">
        <v>61.017500000000005</v>
      </c>
      <c r="H412" s="25">
        <v>-0.56721139950286137</v>
      </c>
      <c r="I412" s="25">
        <v>-2.707228198030903</v>
      </c>
      <c r="J412" s="4" t="s">
        <v>204</v>
      </c>
    </row>
    <row r="413" spans="1:10" x14ac:dyDescent="0.35">
      <c r="A413" s="22" t="s">
        <v>6</v>
      </c>
      <c r="B413" s="23">
        <v>10</v>
      </c>
      <c r="C413" s="23">
        <v>74</v>
      </c>
      <c r="D413" s="23">
        <v>74</v>
      </c>
      <c r="E413" s="24">
        <f t="shared" si="14"/>
        <v>74</v>
      </c>
      <c r="F413" s="96">
        <f t="shared" si="13"/>
        <v>18.68</v>
      </c>
      <c r="G413" s="37">
        <v>61.02</v>
      </c>
      <c r="H413" s="25">
        <v>-0.50331913245546067</v>
      </c>
      <c r="I413" s="25">
        <v>-2.4316974813546128</v>
      </c>
      <c r="J413" s="4" t="s">
        <v>204</v>
      </c>
    </row>
    <row r="414" spans="1:10" x14ac:dyDescent="0.35">
      <c r="A414" s="22" t="s">
        <v>6</v>
      </c>
      <c r="B414" s="23">
        <v>10</v>
      </c>
      <c r="C414" s="23">
        <v>75</v>
      </c>
      <c r="D414" s="23">
        <v>75</v>
      </c>
      <c r="E414" s="24">
        <f t="shared" si="14"/>
        <v>75</v>
      </c>
      <c r="F414" s="96">
        <f t="shared" si="13"/>
        <v>18.690000000000001</v>
      </c>
      <c r="G414" s="37">
        <v>61.03</v>
      </c>
      <c r="H414" s="25">
        <v>-0.58721920991479459</v>
      </c>
      <c r="I414" s="25">
        <v>-2.4974979708959393</v>
      </c>
      <c r="J414" s="4" t="s">
        <v>204</v>
      </c>
    </row>
    <row r="415" spans="1:10" x14ac:dyDescent="0.35">
      <c r="A415" s="22" t="s">
        <v>6</v>
      </c>
      <c r="B415" s="23">
        <v>10</v>
      </c>
      <c r="C415" s="23">
        <v>76</v>
      </c>
      <c r="D415" s="23">
        <v>76</v>
      </c>
      <c r="E415" s="24">
        <f t="shared" si="14"/>
        <v>76</v>
      </c>
      <c r="F415" s="96">
        <f t="shared" si="13"/>
        <v>18.700000000000003</v>
      </c>
      <c r="G415" s="37">
        <v>61.040000000000006</v>
      </c>
      <c r="H415" s="25">
        <v>-0.31838532110091694</v>
      </c>
      <c r="I415" s="25">
        <v>-2.6960506734841831</v>
      </c>
      <c r="J415" s="4" t="s">
        <v>204</v>
      </c>
    </row>
    <row r="416" spans="1:10" x14ac:dyDescent="0.35">
      <c r="A416" s="22" t="s">
        <v>6</v>
      </c>
      <c r="B416" s="23">
        <v>10</v>
      </c>
      <c r="C416" s="23">
        <v>77</v>
      </c>
      <c r="D416" s="23">
        <v>77</v>
      </c>
      <c r="E416" s="24">
        <f t="shared" si="14"/>
        <v>77</v>
      </c>
      <c r="F416" s="96">
        <f t="shared" si="13"/>
        <v>18.71</v>
      </c>
      <c r="G416" s="37">
        <v>61.050000000000004</v>
      </c>
      <c r="H416" s="25">
        <v>-0.54173121611154129</v>
      </c>
      <c r="I416" s="25">
        <v>-2.5543256664089031</v>
      </c>
      <c r="J416" s="4" t="s">
        <v>204</v>
      </c>
    </row>
    <row r="417" spans="1:10" x14ac:dyDescent="0.35">
      <c r="A417" s="22" t="s">
        <v>6</v>
      </c>
      <c r="B417" s="23">
        <v>10</v>
      </c>
      <c r="C417" s="23">
        <v>78</v>
      </c>
      <c r="D417" s="23">
        <v>78</v>
      </c>
      <c r="E417" s="24">
        <f t="shared" si="14"/>
        <v>78</v>
      </c>
      <c r="F417" s="96">
        <f t="shared" si="13"/>
        <v>18.720000000000002</v>
      </c>
      <c r="G417" s="37">
        <v>61.06</v>
      </c>
      <c r="H417" s="25">
        <v>-0.4949793577981646</v>
      </c>
      <c r="I417" s="25">
        <v>-2.6533903155645437</v>
      </c>
      <c r="J417" s="4" t="s">
        <v>204</v>
      </c>
    </row>
    <row r="418" spans="1:10" x14ac:dyDescent="0.35">
      <c r="A418" s="22" t="s">
        <v>6</v>
      </c>
      <c r="B418" s="23">
        <v>10</v>
      </c>
      <c r="C418" s="23">
        <v>79</v>
      </c>
      <c r="D418" s="23">
        <v>79</v>
      </c>
      <c r="E418" s="24">
        <f t="shared" si="14"/>
        <v>79</v>
      </c>
      <c r="F418" s="96">
        <f t="shared" si="13"/>
        <v>18.73</v>
      </c>
      <c r="G418" s="37">
        <v>61.070000000000007</v>
      </c>
      <c r="H418" s="25">
        <v>1.1267893247068341</v>
      </c>
      <c r="I418" s="25">
        <v>-3.9266687173177477</v>
      </c>
      <c r="J418" s="4" t="s">
        <v>204</v>
      </c>
    </row>
    <row r="419" spans="1:10" x14ac:dyDescent="0.35">
      <c r="A419" s="22" t="s">
        <v>6</v>
      </c>
      <c r="B419" s="23">
        <v>10</v>
      </c>
      <c r="C419" s="23">
        <v>80</v>
      </c>
      <c r="D419" s="23">
        <v>80</v>
      </c>
      <c r="E419" s="24">
        <f t="shared" si="14"/>
        <v>80</v>
      </c>
      <c r="F419" s="96">
        <f t="shared" si="13"/>
        <v>18.740000000000002</v>
      </c>
      <c r="G419" s="37">
        <v>61.080000000000005</v>
      </c>
      <c r="H419" s="25">
        <v>5.5754587155963709E-2</v>
      </c>
      <c r="I419" s="25">
        <v>-3.1484488877017589</v>
      </c>
      <c r="J419" s="4" t="s">
        <v>204</v>
      </c>
    </row>
    <row r="420" spans="1:10" x14ac:dyDescent="0.35">
      <c r="A420" s="22" t="s">
        <v>6</v>
      </c>
      <c r="B420" s="23">
        <v>10</v>
      </c>
      <c r="C420" s="23">
        <v>81</v>
      </c>
      <c r="D420" s="23">
        <v>81</v>
      </c>
      <c r="E420" s="24">
        <f t="shared" si="14"/>
        <v>81</v>
      </c>
      <c r="F420" s="96">
        <f t="shared" si="13"/>
        <v>18.75</v>
      </c>
      <c r="G420" s="37">
        <v>61.09</v>
      </c>
      <c r="H420" s="25">
        <v>-0.48699770642201778</v>
      </c>
      <c r="I420" s="25">
        <v>-3.0036020910443773</v>
      </c>
      <c r="J420" s="4" t="s">
        <v>204</v>
      </c>
    </row>
    <row r="421" spans="1:10" x14ac:dyDescent="0.35">
      <c r="A421" s="22" t="s">
        <v>6</v>
      </c>
      <c r="B421" s="23">
        <v>10</v>
      </c>
      <c r="C421" s="23">
        <v>82</v>
      </c>
      <c r="D421" s="23">
        <v>82</v>
      </c>
      <c r="E421" s="24">
        <f t="shared" si="14"/>
        <v>82</v>
      </c>
      <c r="F421" s="96">
        <f t="shared" si="13"/>
        <v>18.760000000000002</v>
      </c>
      <c r="G421" s="37">
        <v>61.100000000000009</v>
      </c>
      <c r="H421" s="25">
        <v>-0.66957798165137561</v>
      </c>
      <c r="I421" s="25">
        <v>-2.7903003014461785</v>
      </c>
      <c r="J421" s="4" t="s">
        <v>204</v>
      </c>
    </row>
    <row r="422" spans="1:10" x14ac:dyDescent="0.35">
      <c r="A422" s="22" t="s">
        <v>6</v>
      </c>
      <c r="B422" s="23">
        <v>10</v>
      </c>
      <c r="C422" s="23">
        <v>83</v>
      </c>
      <c r="D422" s="23">
        <v>83</v>
      </c>
      <c r="E422" s="24">
        <f t="shared" si="14"/>
        <v>83</v>
      </c>
      <c r="F422" s="96">
        <f t="shared" si="13"/>
        <v>18.77</v>
      </c>
      <c r="G422" s="37">
        <v>61.11</v>
      </c>
      <c r="H422" s="25">
        <v>-0.53667699457784646</v>
      </c>
      <c r="I422" s="25">
        <v>-2.4486460922970759</v>
      </c>
      <c r="J422" s="4" t="s">
        <v>204</v>
      </c>
    </row>
    <row r="423" spans="1:10" x14ac:dyDescent="0.35">
      <c r="A423" s="22" t="s">
        <v>6</v>
      </c>
      <c r="B423" s="23">
        <v>10</v>
      </c>
      <c r="C423" s="23">
        <v>84</v>
      </c>
      <c r="D423" s="23">
        <v>85</v>
      </c>
      <c r="E423" s="24">
        <f t="shared" si="14"/>
        <v>84.5</v>
      </c>
      <c r="F423" s="96">
        <f t="shared" si="13"/>
        <v>18.785</v>
      </c>
      <c r="G423" s="37">
        <v>61.125</v>
      </c>
      <c r="H423" s="25">
        <v>-0.54433759013117844</v>
      </c>
      <c r="I423" s="25">
        <v>-2.5001885365923702</v>
      </c>
      <c r="J423" s="4" t="s">
        <v>204</v>
      </c>
    </row>
    <row r="424" spans="1:10" x14ac:dyDescent="0.35">
      <c r="A424" s="22" t="s">
        <v>6</v>
      </c>
      <c r="B424" s="23">
        <v>10</v>
      </c>
      <c r="C424" s="23">
        <v>85</v>
      </c>
      <c r="D424" s="23">
        <v>86</v>
      </c>
      <c r="E424" s="24">
        <f t="shared" si="14"/>
        <v>85.5</v>
      </c>
      <c r="F424" s="96">
        <f t="shared" si="13"/>
        <v>18.795000000000002</v>
      </c>
      <c r="G424" s="37">
        <v>61.135000000000005</v>
      </c>
      <c r="H424" s="25">
        <v>-0.45263400225870859</v>
      </c>
      <c r="I424" s="25">
        <v>-2.4852587353692748</v>
      </c>
      <c r="J424" s="4" t="s">
        <v>204</v>
      </c>
    </row>
    <row r="425" spans="1:10" x14ac:dyDescent="0.35">
      <c r="A425" s="22" t="s">
        <v>6</v>
      </c>
      <c r="B425" s="23">
        <v>10</v>
      </c>
      <c r="C425" s="23">
        <v>86</v>
      </c>
      <c r="D425" s="23">
        <v>87</v>
      </c>
      <c r="E425" s="24">
        <f t="shared" si="14"/>
        <v>86.5</v>
      </c>
      <c r="F425" s="96">
        <f t="shared" si="13"/>
        <v>18.805</v>
      </c>
      <c r="G425" s="37">
        <v>61.145000000000003</v>
      </c>
      <c r="H425" s="25">
        <v>-0.38813917122752106</v>
      </c>
      <c r="I425" s="25">
        <v>-2.5051651370000685</v>
      </c>
      <c r="J425" s="4" t="s">
        <v>204</v>
      </c>
    </row>
    <row r="426" spans="1:10" x14ac:dyDescent="0.35">
      <c r="A426" s="22" t="s">
        <v>6</v>
      </c>
      <c r="B426" s="23">
        <v>10</v>
      </c>
      <c r="C426" s="23">
        <v>87</v>
      </c>
      <c r="D426" s="23">
        <v>88</v>
      </c>
      <c r="E426" s="24">
        <f t="shared" si="14"/>
        <v>87.5</v>
      </c>
      <c r="F426" s="96">
        <f t="shared" si="13"/>
        <v>18.815000000000001</v>
      </c>
      <c r="G426" s="37">
        <v>61.155000000000001</v>
      </c>
      <c r="H426" s="25">
        <v>-0.29306351665375663</v>
      </c>
      <c r="I426" s="25">
        <v>-2.4875281997533141</v>
      </c>
      <c r="J426" s="4" t="s">
        <v>204</v>
      </c>
    </row>
    <row r="427" spans="1:10" x14ac:dyDescent="0.35">
      <c r="A427" s="22" t="s">
        <v>6</v>
      </c>
      <c r="B427" s="23">
        <v>10</v>
      </c>
      <c r="C427" s="23">
        <v>88</v>
      </c>
      <c r="D427" s="23">
        <v>89</v>
      </c>
      <c r="E427" s="24">
        <f t="shared" si="14"/>
        <v>88.5</v>
      </c>
      <c r="F427" s="96">
        <f t="shared" si="13"/>
        <v>18.825000000000003</v>
      </c>
      <c r="G427" s="37">
        <v>61.165000000000006</v>
      </c>
      <c r="H427" s="25">
        <v>-0.44367931835786195</v>
      </c>
      <c r="I427" s="25">
        <v>-2.8265004186025724</v>
      </c>
      <c r="J427" s="4" t="s">
        <v>204</v>
      </c>
    </row>
    <row r="428" spans="1:10" x14ac:dyDescent="0.35">
      <c r="A428" s="22" t="s">
        <v>6</v>
      </c>
      <c r="B428" s="23">
        <v>10</v>
      </c>
      <c r="C428" s="23">
        <v>89</v>
      </c>
      <c r="D428" s="23">
        <v>90</v>
      </c>
      <c r="E428" s="24">
        <f t="shared" si="14"/>
        <v>89.5</v>
      </c>
      <c r="F428" s="96">
        <f t="shared" si="13"/>
        <v>18.835000000000001</v>
      </c>
      <c r="G428" s="37">
        <v>61.175000000000004</v>
      </c>
      <c r="H428" s="25">
        <v>-0.51544926413632819</v>
      </c>
      <c r="I428" s="25">
        <v>-2.6121503390361296</v>
      </c>
      <c r="J428" s="4" t="s">
        <v>204</v>
      </c>
    </row>
    <row r="429" spans="1:10" x14ac:dyDescent="0.35">
      <c r="A429" s="23" t="s">
        <v>6</v>
      </c>
      <c r="B429" s="23">
        <v>10</v>
      </c>
      <c r="C429" s="23">
        <v>90</v>
      </c>
      <c r="D429" s="23">
        <v>90</v>
      </c>
      <c r="E429" s="23">
        <v>90</v>
      </c>
      <c r="F429" s="25">
        <f t="shared" si="13"/>
        <v>18.84</v>
      </c>
      <c r="G429" s="37">
        <v>61.180000000000007</v>
      </c>
      <c r="H429" s="25">
        <v>-0.385333333</v>
      </c>
      <c r="I429" s="27">
        <v>-2.73</v>
      </c>
      <c r="J429" s="4" t="s">
        <v>205</v>
      </c>
    </row>
    <row r="430" spans="1:10" x14ac:dyDescent="0.35">
      <c r="A430" s="22" t="s">
        <v>6</v>
      </c>
      <c r="B430" s="23">
        <v>10</v>
      </c>
      <c r="C430" s="23">
        <v>90</v>
      </c>
      <c r="D430" s="23">
        <v>91</v>
      </c>
      <c r="E430" s="24">
        <f t="shared" ref="E430:E450" si="15">((D430-C430)/2)+C430</f>
        <v>90.5</v>
      </c>
      <c r="F430" s="96">
        <f t="shared" si="13"/>
        <v>18.845000000000002</v>
      </c>
      <c r="G430" s="37">
        <v>61.185000000000002</v>
      </c>
      <c r="H430" s="25">
        <v>-0.18894655305964358</v>
      </c>
      <c r="I430" s="25">
        <v>-2.902270679286524</v>
      </c>
      <c r="J430" s="4" t="s">
        <v>204</v>
      </c>
    </row>
    <row r="431" spans="1:10" x14ac:dyDescent="0.35">
      <c r="A431" s="22" t="s">
        <v>6</v>
      </c>
      <c r="B431" s="23">
        <v>10</v>
      </c>
      <c r="C431" s="23">
        <v>91</v>
      </c>
      <c r="D431" s="23">
        <v>92</v>
      </c>
      <c r="E431" s="24">
        <f t="shared" si="15"/>
        <v>91.5</v>
      </c>
      <c r="F431" s="96">
        <f t="shared" si="13"/>
        <v>18.855</v>
      </c>
      <c r="G431" s="37">
        <v>61.195000000000007</v>
      </c>
      <c r="H431" s="25">
        <v>-0.39212625871417489</v>
      </c>
      <c r="I431" s="25">
        <v>-2.653026400720893</v>
      </c>
      <c r="J431" s="4" t="s">
        <v>204</v>
      </c>
    </row>
    <row r="432" spans="1:10" x14ac:dyDescent="0.35">
      <c r="A432" s="22" t="s">
        <v>6</v>
      </c>
      <c r="B432" s="23">
        <v>10</v>
      </c>
      <c r="C432" s="23">
        <v>92</v>
      </c>
      <c r="D432" s="23">
        <v>93</v>
      </c>
      <c r="E432" s="24">
        <f t="shared" si="15"/>
        <v>92.5</v>
      </c>
      <c r="F432" s="96">
        <f t="shared" ref="F432:F463" si="16">17.94+(E432/100)</f>
        <v>18.865000000000002</v>
      </c>
      <c r="G432" s="37">
        <v>61.205000000000005</v>
      </c>
      <c r="H432" s="25">
        <v>-0.45682029434546845</v>
      </c>
      <c r="I432" s="25">
        <v>-2.6470445380353178</v>
      </c>
      <c r="J432" s="4" t="s">
        <v>204</v>
      </c>
    </row>
    <row r="433" spans="1:10" x14ac:dyDescent="0.35">
      <c r="A433" s="22" t="s">
        <v>6</v>
      </c>
      <c r="B433" s="23">
        <v>10</v>
      </c>
      <c r="C433" s="23">
        <v>93</v>
      </c>
      <c r="D433" s="23">
        <v>94</v>
      </c>
      <c r="E433" s="24">
        <f t="shared" si="15"/>
        <v>93.5</v>
      </c>
      <c r="F433" s="96">
        <f t="shared" si="16"/>
        <v>18.875</v>
      </c>
      <c r="G433" s="37">
        <v>61.215000000000003</v>
      </c>
      <c r="H433" s="25">
        <v>-3.8330751355538206E-2</v>
      </c>
      <c r="I433" s="25">
        <v>-3.3070433876771093</v>
      </c>
      <c r="J433" s="4" t="s">
        <v>204</v>
      </c>
    </row>
    <row r="434" spans="1:10" x14ac:dyDescent="0.35">
      <c r="A434" s="22" t="s">
        <v>6</v>
      </c>
      <c r="B434" s="23">
        <v>10</v>
      </c>
      <c r="C434" s="23">
        <v>94</v>
      </c>
      <c r="D434" s="23">
        <v>95</v>
      </c>
      <c r="E434" s="24">
        <f t="shared" si="15"/>
        <v>94.5</v>
      </c>
      <c r="F434" s="96">
        <f t="shared" si="16"/>
        <v>18.885000000000002</v>
      </c>
      <c r="G434" s="37">
        <v>61.225000000000009</v>
      </c>
      <c r="H434" s="25">
        <v>-0.4620045025543329</v>
      </c>
      <c r="I434" s="25">
        <v>-2.6338214237987057</v>
      </c>
      <c r="J434" s="4" t="s">
        <v>204</v>
      </c>
    </row>
    <row r="435" spans="1:10" x14ac:dyDescent="0.35">
      <c r="A435" s="22" t="s">
        <v>6</v>
      </c>
      <c r="B435" s="23">
        <v>10</v>
      </c>
      <c r="C435" s="23">
        <v>95</v>
      </c>
      <c r="D435" s="23">
        <v>96</v>
      </c>
      <c r="E435" s="24">
        <f t="shared" si="15"/>
        <v>95.5</v>
      </c>
      <c r="F435" s="96">
        <f t="shared" si="16"/>
        <v>18.895</v>
      </c>
      <c r="G435" s="37">
        <v>61.234999999999999</v>
      </c>
      <c r="H435" s="25">
        <v>0.20730441518202958</v>
      </c>
      <c r="I435" s="25">
        <v>-3.6280700184696419</v>
      </c>
      <c r="J435" s="4" t="s">
        <v>204</v>
      </c>
    </row>
    <row r="436" spans="1:10" x14ac:dyDescent="0.35">
      <c r="A436" s="22" t="s">
        <v>6</v>
      </c>
      <c r="B436" s="23">
        <v>10</v>
      </c>
      <c r="C436" s="23">
        <v>96</v>
      </c>
      <c r="D436" s="23">
        <v>97</v>
      </c>
      <c r="E436" s="24">
        <f t="shared" si="15"/>
        <v>96.5</v>
      </c>
      <c r="F436" s="96">
        <f t="shared" si="16"/>
        <v>18.905000000000001</v>
      </c>
      <c r="G436" s="37">
        <v>61.245000000000005</v>
      </c>
      <c r="H436" s="25">
        <v>-0.35977924089852814</v>
      </c>
      <c r="I436" s="25">
        <v>-3.1943849737654442</v>
      </c>
      <c r="J436" s="4" t="s">
        <v>204</v>
      </c>
    </row>
    <row r="437" spans="1:10" x14ac:dyDescent="0.35">
      <c r="A437" s="22" t="s">
        <v>6</v>
      </c>
      <c r="B437" s="23">
        <v>10</v>
      </c>
      <c r="C437" s="23">
        <v>97</v>
      </c>
      <c r="D437" s="23">
        <v>98</v>
      </c>
      <c r="E437" s="24">
        <f t="shared" si="15"/>
        <v>97.5</v>
      </c>
      <c r="F437" s="96">
        <f t="shared" si="16"/>
        <v>18.915000000000003</v>
      </c>
      <c r="G437" s="37">
        <v>61.25500000000001</v>
      </c>
      <c r="H437" s="25">
        <v>-0.29407436096049555</v>
      </c>
      <c r="I437" s="25">
        <v>-2.9491286036568631</v>
      </c>
      <c r="J437" s="4" t="s">
        <v>204</v>
      </c>
    </row>
    <row r="438" spans="1:10" x14ac:dyDescent="0.35">
      <c r="A438" s="22" t="s">
        <v>6</v>
      </c>
      <c r="B438" s="23">
        <v>10</v>
      </c>
      <c r="C438" s="23">
        <v>98</v>
      </c>
      <c r="D438" s="23">
        <v>99</v>
      </c>
      <c r="E438" s="24">
        <f t="shared" si="15"/>
        <v>98.5</v>
      </c>
      <c r="F438" s="96">
        <f t="shared" si="16"/>
        <v>18.925000000000001</v>
      </c>
      <c r="G438" s="37">
        <v>61.265000000000001</v>
      </c>
      <c r="H438" s="25">
        <v>-0.17574595203047794</v>
      </c>
      <c r="I438" s="25">
        <v>-3.1351482407743267</v>
      </c>
      <c r="J438" s="4" t="s">
        <v>204</v>
      </c>
    </row>
    <row r="439" spans="1:10" x14ac:dyDescent="0.35">
      <c r="A439" s="22" t="s">
        <v>6</v>
      </c>
      <c r="B439" s="23">
        <v>10</v>
      </c>
      <c r="C439" s="23">
        <v>99</v>
      </c>
      <c r="D439" s="23">
        <v>100</v>
      </c>
      <c r="E439" s="24">
        <f t="shared" si="15"/>
        <v>99.5</v>
      </c>
      <c r="F439" s="96">
        <f t="shared" si="16"/>
        <v>18.935000000000002</v>
      </c>
      <c r="G439" s="37">
        <v>61.275000000000006</v>
      </c>
      <c r="H439" s="25">
        <v>-0.19683868733223564</v>
      </c>
      <c r="I439" s="25">
        <v>-2.8790248372501486</v>
      </c>
      <c r="J439" s="4" t="s">
        <v>204</v>
      </c>
    </row>
    <row r="440" spans="1:10" x14ac:dyDescent="0.35">
      <c r="A440" s="22" t="s">
        <v>6</v>
      </c>
      <c r="B440" s="23">
        <v>10</v>
      </c>
      <c r="C440" s="23">
        <v>100</v>
      </c>
      <c r="D440" s="23">
        <v>101</v>
      </c>
      <c r="E440" s="24">
        <f t="shared" si="15"/>
        <v>100.5</v>
      </c>
      <c r="F440" s="96">
        <f t="shared" si="16"/>
        <v>18.945</v>
      </c>
      <c r="G440" s="37">
        <v>61.285000000000004</v>
      </c>
      <c r="H440" s="25">
        <v>-0.24203740583600225</v>
      </c>
      <c r="I440" s="25">
        <v>-3.183791832916516</v>
      </c>
      <c r="J440" s="4" t="s">
        <v>204</v>
      </c>
    </row>
    <row r="441" spans="1:10" x14ac:dyDescent="0.35">
      <c r="A441" s="22" t="s">
        <v>6</v>
      </c>
      <c r="B441" s="23">
        <v>10</v>
      </c>
      <c r="C441" s="23">
        <v>101</v>
      </c>
      <c r="D441" s="23">
        <v>102</v>
      </c>
      <c r="E441" s="24">
        <f t="shared" si="15"/>
        <v>101.5</v>
      </c>
      <c r="F441" s="96">
        <f t="shared" si="16"/>
        <v>18.955000000000002</v>
      </c>
      <c r="G441" s="37">
        <v>61.295000000000002</v>
      </c>
      <c r="H441" s="25">
        <v>-0.29024937224001995</v>
      </c>
      <c r="I441" s="25">
        <v>-3.242362688761192</v>
      </c>
      <c r="J441" s="4" t="s">
        <v>204</v>
      </c>
    </row>
    <row r="442" spans="1:10" x14ac:dyDescent="0.35">
      <c r="A442" s="22" t="s">
        <v>6</v>
      </c>
      <c r="B442" s="23">
        <v>10</v>
      </c>
      <c r="C442" s="23">
        <v>102</v>
      </c>
      <c r="D442" s="23">
        <v>103</v>
      </c>
      <c r="E442" s="24">
        <f t="shared" si="15"/>
        <v>102.5</v>
      </c>
      <c r="F442" s="96">
        <f t="shared" si="16"/>
        <v>18.965</v>
      </c>
      <c r="G442" s="37">
        <v>61.305000000000007</v>
      </c>
      <c r="H442" s="25">
        <v>3.6185816953849814E-2</v>
      </c>
      <c r="I442" s="25">
        <v>-3.1659227582520382</v>
      </c>
      <c r="J442" s="4" t="s">
        <v>204</v>
      </c>
    </row>
    <row r="443" spans="1:10" x14ac:dyDescent="0.35">
      <c r="A443" s="22" t="s">
        <v>6</v>
      </c>
      <c r="B443" s="23">
        <v>10</v>
      </c>
      <c r="C443" s="23">
        <v>103</v>
      </c>
      <c r="D443" s="23">
        <v>104</v>
      </c>
      <c r="E443" s="24">
        <f t="shared" si="15"/>
        <v>103.5</v>
      </c>
      <c r="F443" s="96">
        <f t="shared" si="16"/>
        <v>18.975000000000001</v>
      </c>
      <c r="G443" s="37">
        <v>61.315000000000005</v>
      </c>
      <c r="H443" s="25">
        <v>-0.14360464109446625</v>
      </c>
      <c r="I443" s="25">
        <v>-3.2115881712834811</v>
      </c>
      <c r="J443" s="4" t="s">
        <v>204</v>
      </c>
    </row>
    <row r="444" spans="1:10" x14ac:dyDescent="0.35">
      <c r="A444" s="22" t="s">
        <v>6</v>
      </c>
      <c r="B444" s="23">
        <v>10</v>
      </c>
      <c r="C444" s="23">
        <v>104</v>
      </c>
      <c r="D444" s="23">
        <v>105</v>
      </c>
      <c r="E444" s="24">
        <f t="shared" si="15"/>
        <v>104.5</v>
      </c>
      <c r="F444" s="96">
        <f t="shared" si="16"/>
        <v>18.984999999999999</v>
      </c>
      <c r="G444" s="37">
        <v>61.325000000000003</v>
      </c>
      <c r="H444" s="25">
        <v>-2.1065893150921222E-2</v>
      </c>
      <c r="I444" s="25">
        <v>-3.0865046486321375</v>
      </c>
      <c r="J444" s="4" t="s">
        <v>204</v>
      </c>
    </row>
    <row r="445" spans="1:10" x14ac:dyDescent="0.35">
      <c r="A445" s="22" t="s">
        <v>6</v>
      </c>
      <c r="B445" s="23">
        <v>10</v>
      </c>
      <c r="C445" s="23">
        <v>105</v>
      </c>
      <c r="D445" s="23">
        <v>106</v>
      </c>
      <c r="E445" s="24">
        <f t="shared" si="15"/>
        <v>105.5</v>
      </c>
      <c r="F445" s="96">
        <f t="shared" si="16"/>
        <v>18.995000000000001</v>
      </c>
      <c r="G445" s="37">
        <v>61.335000000000008</v>
      </c>
      <c r="H445" s="25">
        <v>-1.7048229283919802E-2</v>
      </c>
      <c r="I445" s="25">
        <v>-3.1937190966190032</v>
      </c>
      <c r="J445" s="4" t="s">
        <v>204</v>
      </c>
    </row>
    <row r="446" spans="1:10" x14ac:dyDescent="0.35">
      <c r="A446" s="22" t="s">
        <v>6</v>
      </c>
      <c r="B446" s="23">
        <v>10</v>
      </c>
      <c r="C446" s="23">
        <v>106</v>
      </c>
      <c r="D446" s="23">
        <v>107</v>
      </c>
      <c r="E446" s="24">
        <f t="shared" si="15"/>
        <v>106.5</v>
      </c>
      <c r="F446" s="96">
        <f t="shared" si="16"/>
        <v>19.005000000000003</v>
      </c>
      <c r="G446" s="37">
        <v>61.345000000000006</v>
      </c>
      <c r="H446" s="25">
        <v>0.25279240898528277</v>
      </c>
      <c r="I446" s="25">
        <v>-3.483508336901576</v>
      </c>
      <c r="J446" s="4" t="s">
        <v>204</v>
      </c>
    </row>
    <row r="447" spans="1:10" x14ac:dyDescent="0.35">
      <c r="A447" s="22" t="s">
        <v>6</v>
      </c>
      <c r="B447" s="23">
        <v>10</v>
      </c>
      <c r="C447" s="23">
        <v>107</v>
      </c>
      <c r="D447" s="23">
        <v>108</v>
      </c>
      <c r="E447" s="24">
        <f t="shared" si="15"/>
        <v>107.5</v>
      </c>
      <c r="F447" s="96">
        <f t="shared" si="16"/>
        <v>19.015000000000001</v>
      </c>
      <c r="G447" s="37">
        <v>61.355000000000004</v>
      </c>
      <c r="H447" s="25">
        <v>-8.6851278079008276E-2</v>
      </c>
      <c r="I447" s="25">
        <v>-3.305049433448584</v>
      </c>
      <c r="J447" s="4" t="s">
        <v>204</v>
      </c>
    </row>
    <row r="448" spans="1:10" x14ac:dyDescent="0.35">
      <c r="A448" s="22" t="s">
        <v>6</v>
      </c>
      <c r="B448" s="23">
        <v>10</v>
      </c>
      <c r="C448" s="23">
        <v>108</v>
      </c>
      <c r="D448" s="23">
        <v>109</v>
      </c>
      <c r="E448" s="24">
        <f t="shared" si="15"/>
        <v>108.5</v>
      </c>
      <c r="F448" s="96">
        <f t="shared" si="16"/>
        <v>19.025000000000002</v>
      </c>
      <c r="G448" s="37">
        <v>61.365000000000009</v>
      </c>
      <c r="H448" s="25">
        <v>6.4309464022860086E-2</v>
      </c>
      <c r="I448" s="25">
        <v>-3.0954391859643766</v>
      </c>
      <c r="J448" s="4" t="s">
        <v>204</v>
      </c>
    </row>
    <row r="449" spans="1:10" x14ac:dyDescent="0.35">
      <c r="A449" s="22" t="s">
        <v>6</v>
      </c>
      <c r="B449" s="23">
        <v>10</v>
      </c>
      <c r="C449" s="23">
        <v>109</v>
      </c>
      <c r="D449" s="23">
        <v>110</v>
      </c>
      <c r="E449" s="24">
        <f t="shared" si="15"/>
        <v>109.5</v>
      </c>
      <c r="F449" s="96">
        <f t="shared" si="16"/>
        <v>19.035</v>
      </c>
      <c r="G449" s="37">
        <v>61.375</v>
      </c>
      <c r="H449" s="25">
        <v>1.2079833751840852E-2</v>
      </c>
      <c r="I449" s="25">
        <v>-3.1530173154388041</v>
      </c>
      <c r="J449" s="4" t="s">
        <v>204</v>
      </c>
    </row>
    <row r="450" spans="1:10" x14ac:dyDescent="0.35">
      <c r="A450" s="22" t="s">
        <v>6</v>
      </c>
      <c r="B450" s="23">
        <v>10</v>
      </c>
      <c r="C450" s="23">
        <v>110</v>
      </c>
      <c r="D450" s="23">
        <v>110</v>
      </c>
      <c r="E450" s="24">
        <f t="shared" si="15"/>
        <v>110</v>
      </c>
      <c r="F450" s="96">
        <f t="shared" si="16"/>
        <v>19.040000000000003</v>
      </c>
      <c r="G450" s="37">
        <v>61.38000000000001</v>
      </c>
      <c r="H450" s="25">
        <v>0.16274222876439615</v>
      </c>
      <c r="I450" s="25">
        <v>-2.8760466581394022</v>
      </c>
      <c r="J450" s="4" t="s">
        <v>204</v>
      </c>
    </row>
    <row r="451" spans="1:10" x14ac:dyDescent="0.35">
      <c r="A451" s="28" t="s">
        <v>6</v>
      </c>
      <c r="B451" s="28">
        <v>10</v>
      </c>
      <c r="C451" s="28">
        <v>110</v>
      </c>
      <c r="D451" s="28">
        <v>110</v>
      </c>
      <c r="E451" s="28">
        <v>110</v>
      </c>
      <c r="F451" s="25">
        <f t="shared" si="16"/>
        <v>19.040000000000003</v>
      </c>
      <c r="G451" s="37">
        <v>61.38000000000001</v>
      </c>
      <c r="H451" s="25">
        <v>0.19350000000000001</v>
      </c>
      <c r="I451" s="27">
        <v>-2.6549999999999998</v>
      </c>
      <c r="J451" s="4" t="s">
        <v>205</v>
      </c>
    </row>
    <row r="452" spans="1:10" x14ac:dyDescent="0.35">
      <c r="A452" s="22" t="s">
        <v>6</v>
      </c>
      <c r="B452" s="23">
        <v>10</v>
      </c>
      <c r="C452" s="23">
        <v>110.5</v>
      </c>
      <c r="D452" s="23">
        <v>110.5</v>
      </c>
      <c r="E452" s="24">
        <f t="shared" ref="E452:E488" si="17">((D452-C452)/2)+C452</f>
        <v>110.5</v>
      </c>
      <c r="F452" s="96">
        <f t="shared" si="16"/>
        <v>19.045000000000002</v>
      </c>
      <c r="G452" s="37">
        <v>61.385000000000005</v>
      </c>
      <c r="H452" s="25">
        <v>0.20693653130141243</v>
      </c>
      <c r="I452" s="25">
        <v>-3.056722857524675</v>
      </c>
      <c r="J452" s="4" t="s">
        <v>204</v>
      </c>
    </row>
    <row r="453" spans="1:10" x14ac:dyDescent="0.35">
      <c r="A453" s="22" t="s">
        <v>6</v>
      </c>
      <c r="B453" s="23">
        <v>10</v>
      </c>
      <c r="C453" s="23">
        <v>111</v>
      </c>
      <c r="D453" s="23">
        <v>111</v>
      </c>
      <c r="E453" s="24">
        <f t="shared" si="17"/>
        <v>111</v>
      </c>
      <c r="F453" s="96">
        <f t="shared" si="16"/>
        <v>19.05</v>
      </c>
      <c r="G453" s="37">
        <v>61.39</v>
      </c>
      <c r="H453" s="25">
        <v>-0.12050307385920767</v>
      </c>
      <c r="I453" s="25">
        <v>-3.1351482407743267</v>
      </c>
      <c r="J453" s="4" t="s">
        <v>204</v>
      </c>
    </row>
    <row r="454" spans="1:10" x14ac:dyDescent="0.35">
      <c r="A454" s="22" t="s">
        <v>6</v>
      </c>
      <c r="B454" s="23">
        <v>10</v>
      </c>
      <c r="C454" s="23">
        <v>111.5</v>
      </c>
      <c r="D454" s="23">
        <v>111.5</v>
      </c>
      <c r="E454" s="24">
        <f t="shared" si="17"/>
        <v>111.5</v>
      </c>
      <c r="F454" s="96">
        <f t="shared" si="16"/>
        <v>19.055</v>
      </c>
      <c r="G454" s="37">
        <v>61.395000000000003</v>
      </c>
      <c r="H454" s="25">
        <v>-0.23199324616849859</v>
      </c>
      <c r="I454" s="25">
        <v>-3.230449972318207</v>
      </c>
      <c r="J454" s="4" t="s">
        <v>204</v>
      </c>
    </row>
    <row r="455" spans="1:10" x14ac:dyDescent="0.35">
      <c r="A455" s="22" t="s">
        <v>6</v>
      </c>
      <c r="B455" s="23">
        <v>10</v>
      </c>
      <c r="C455" s="23">
        <v>112</v>
      </c>
      <c r="D455" s="23">
        <v>112</v>
      </c>
      <c r="E455" s="24">
        <f t="shared" si="17"/>
        <v>112</v>
      </c>
      <c r="F455" s="96">
        <f t="shared" si="16"/>
        <v>19.060000000000002</v>
      </c>
      <c r="G455" s="37">
        <v>61.400000000000006</v>
      </c>
      <c r="H455" s="25">
        <v>-8.1330851155943296E-2</v>
      </c>
      <c r="I455" s="25">
        <v>-3.2165518031347244</v>
      </c>
      <c r="J455" s="4" t="s">
        <v>204</v>
      </c>
    </row>
    <row r="456" spans="1:10" x14ac:dyDescent="0.35">
      <c r="A456" s="22" t="s">
        <v>6</v>
      </c>
      <c r="B456" s="23">
        <v>10</v>
      </c>
      <c r="C456" s="23">
        <v>112.5</v>
      </c>
      <c r="D456" s="23">
        <v>112.5</v>
      </c>
      <c r="E456" s="24">
        <f t="shared" si="17"/>
        <v>112.5</v>
      </c>
      <c r="F456" s="96">
        <f t="shared" si="16"/>
        <v>19.065000000000001</v>
      </c>
      <c r="G456" s="37">
        <v>61.405000000000001</v>
      </c>
      <c r="H456" s="25">
        <v>-5.4211620053683296E-2</v>
      </c>
      <c r="I456" s="25">
        <v>-3.1023882705561179</v>
      </c>
      <c r="J456" s="4" t="s">
        <v>204</v>
      </c>
    </row>
    <row r="457" spans="1:10" x14ac:dyDescent="0.35">
      <c r="A457" s="22" t="s">
        <v>6</v>
      </c>
      <c r="B457" s="23">
        <v>10</v>
      </c>
      <c r="C457" s="23">
        <v>113.5</v>
      </c>
      <c r="D457" s="23">
        <v>113.5</v>
      </c>
      <c r="E457" s="24">
        <f t="shared" si="17"/>
        <v>113.5</v>
      </c>
      <c r="F457" s="96">
        <f t="shared" si="16"/>
        <v>19.075000000000003</v>
      </c>
      <c r="G457" s="37">
        <v>61.415000000000006</v>
      </c>
      <c r="H457" s="25">
        <v>1.7101913585592765E-2</v>
      </c>
      <c r="I457" s="25">
        <v>-3.2939844600141273</v>
      </c>
      <c r="J457" s="4" t="s">
        <v>204</v>
      </c>
    </row>
    <row r="458" spans="1:10" x14ac:dyDescent="0.35">
      <c r="A458" s="22" t="s">
        <v>6</v>
      </c>
      <c r="B458" s="23">
        <v>10</v>
      </c>
      <c r="C458" s="23">
        <v>114</v>
      </c>
      <c r="D458" s="23">
        <v>114</v>
      </c>
      <c r="E458" s="24">
        <f t="shared" si="17"/>
        <v>114</v>
      </c>
      <c r="F458" s="96">
        <f t="shared" si="16"/>
        <v>19.080000000000002</v>
      </c>
      <c r="G458" s="37">
        <v>61.42</v>
      </c>
      <c r="H458" s="25">
        <v>7.9375703524115604E-2</v>
      </c>
      <c r="I458" s="25">
        <v>-3.3674462114125352</v>
      </c>
      <c r="J458" s="4" t="s">
        <v>204</v>
      </c>
    </row>
    <row r="459" spans="1:10" x14ac:dyDescent="0.35">
      <c r="A459" s="22" t="s">
        <v>6</v>
      </c>
      <c r="B459" s="23">
        <v>10</v>
      </c>
      <c r="C459" s="23">
        <v>114.5</v>
      </c>
      <c r="D459" s="23">
        <v>114.5</v>
      </c>
      <c r="E459" s="24">
        <f t="shared" si="17"/>
        <v>114.5</v>
      </c>
      <c r="F459" s="96">
        <f t="shared" si="16"/>
        <v>19.085000000000001</v>
      </c>
      <c r="G459" s="37">
        <v>61.425000000000004</v>
      </c>
      <c r="H459" s="25">
        <v>6.9331543856611999E-2</v>
      </c>
      <c r="I459" s="25">
        <v>-3.038853782860198</v>
      </c>
      <c r="J459" s="4" t="s">
        <v>204</v>
      </c>
    </row>
    <row r="460" spans="1:10" x14ac:dyDescent="0.35">
      <c r="A460" s="22" t="s">
        <v>6</v>
      </c>
      <c r="B460" s="23">
        <v>10</v>
      </c>
      <c r="C460" s="23">
        <v>115.5</v>
      </c>
      <c r="D460" s="23">
        <v>115.5</v>
      </c>
      <c r="E460" s="24">
        <f t="shared" si="17"/>
        <v>115.5</v>
      </c>
      <c r="F460" s="96">
        <f t="shared" si="16"/>
        <v>19.095000000000002</v>
      </c>
      <c r="G460" s="37">
        <v>61.435000000000002</v>
      </c>
      <c r="H460" s="25">
        <v>0.13662741362888653</v>
      </c>
      <c r="I460" s="25">
        <v>-3.1450755044768144</v>
      </c>
      <c r="J460" s="4" t="s">
        <v>204</v>
      </c>
    </row>
    <row r="461" spans="1:10" x14ac:dyDescent="0.35">
      <c r="A461" s="22" t="s">
        <v>6</v>
      </c>
      <c r="B461" s="23">
        <v>10</v>
      </c>
      <c r="C461" s="23">
        <v>116</v>
      </c>
      <c r="D461" s="23">
        <v>116</v>
      </c>
      <c r="E461" s="24">
        <f t="shared" si="17"/>
        <v>116</v>
      </c>
      <c r="F461" s="96">
        <f t="shared" si="16"/>
        <v>19.100000000000001</v>
      </c>
      <c r="G461" s="37">
        <v>61.440000000000005</v>
      </c>
      <c r="H461" s="25">
        <v>2.0298218435321647E-2</v>
      </c>
      <c r="I461" s="25">
        <v>-2.9760469857419509</v>
      </c>
      <c r="J461" s="4" t="s">
        <v>204</v>
      </c>
    </row>
    <row r="462" spans="1:10" x14ac:dyDescent="0.35">
      <c r="A462" s="22" t="s">
        <v>6</v>
      </c>
      <c r="B462" s="23">
        <v>10</v>
      </c>
      <c r="C462" s="23">
        <v>116.5</v>
      </c>
      <c r="D462" s="23">
        <v>116.5</v>
      </c>
      <c r="E462" s="24">
        <f t="shared" si="17"/>
        <v>116.5</v>
      </c>
      <c r="F462" s="96">
        <f t="shared" si="16"/>
        <v>19.105</v>
      </c>
      <c r="G462" s="37">
        <v>61.445000000000007</v>
      </c>
      <c r="H462" s="25">
        <v>0.40340821068938826</v>
      </c>
      <c r="I462" s="25">
        <v>-3.2203063787362693</v>
      </c>
      <c r="J462" s="4" t="s">
        <v>204</v>
      </c>
    </row>
    <row r="463" spans="1:10" x14ac:dyDescent="0.35">
      <c r="A463" s="22" t="s">
        <v>6</v>
      </c>
      <c r="B463" s="23">
        <v>10</v>
      </c>
      <c r="C463" s="23">
        <v>117</v>
      </c>
      <c r="D463" s="23">
        <v>117</v>
      </c>
      <c r="E463" s="24">
        <f t="shared" si="17"/>
        <v>117</v>
      </c>
      <c r="F463" s="96">
        <f t="shared" si="16"/>
        <v>19.11</v>
      </c>
      <c r="G463" s="37">
        <v>61.45</v>
      </c>
      <c r="H463" s="25">
        <v>0.52572037180480258</v>
      </c>
      <c r="I463" s="25">
        <v>-3.2083426533651189</v>
      </c>
      <c r="J463" s="4" t="s">
        <v>204</v>
      </c>
    </row>
    <row r="464" spans="1:10" x14ac:dyDescent="0.35">
      <c r="A464" s="22" t="s">
        <v>6</v>
      </c>
      <c r="B464" s="23">
        <v>10</v>
      </c>
      <c r="C464" s="23">
        <v>117.5</v>
      </c>
      <c r="D464" s="23">
        <v>117.5</v>
      </c>
      <c r="E464" s="24">
        <f t="shared" si="17"/>
        <v>117.5</v>
      </c>
      <c r="F464" s="96">
        <f t="shared" ref="F464:F493" si="18">17.94+(E464/100)</f>
        <v>19.115000000000002</v>
      </c>
      <c r="G464" s="37">
        <v>61.455000000000005</v>
      </c>
      <c r="H464" s="25">
        <v>0.49034082106893895</v>
      </c>
      <c r="I464" s="25">
        <v>-3.2133275389364315</v>
      </c>
      <c r="J464" s="4" t="s">
        <v>204</v>
      </c>
    </row>
    <row r="465" spans="1:10" x14ac:dyDescent="0.35">
      <c r="A465" s="22" t="s">
        <v>6</v>
      </c>
      <c r="B465" s="23">
        <v>10</v>
      </c>
      <c r="C465" s="23">
        <v>118</v>
      </c>
      <c r="D465" s="23">
        <v>118</v>
      </c>
      <c r="E465" s="24">
        <f t="shared" si="17"/>
        <v>118</v>
      </c>
      <c r="F465" s="96">
        <f t="shared" si="18"/>
        <v>19.12</v>
      </c>
      <c r="G465" s="37">
        <v>61.460000000000008</v>
      </c>
      <c r="H465" s="25">
        <v>0.45799380325329231</v>
      </c>
      <c r="I465" s="25">
        <v>-3.4177078473602491</v>
      </c>
      <c r="J465" s="4" t="s">
        <v>204</v>
      </c>
    </row>
    <row r="466" spans="1:10" x14ac:dyDescent="0.35">
      <c r="A466" s="22" t="s">
        <v>6</v>
      </c>
      <c r="B466" s="23">
        <v>10</v>
      </c>
      <c r="C466" s="23">
        <v>119</v>
      </c>
      <c r="D466" s="23">
        <v>119</v>
      </c>
      <c r="E466" s="24">
        <f t="shared" si="17"/>
        <v>119</v>
      </c>
      <c r="F466" s="96">
        <f t="shared" si="18"/>
        <v>19.130000000000003</v>
      </c>
      <c r="G466" s="37">
        <v>61.470000000000006</v>
      </c>
      <c r="H466" s="25">
        <v>0.60749978281643668</v>
      </c>
      <c r="I466" s="25">
        <v>-3.0943946252715611</v>
      </c>
      <c r="J466" s="4" t="s">
        <v>204</v>
      </c>
    </row>
    <row r="467" spans="1:10" x14ac:dyDescent="0.35">
      <c r="A467" s="22" t="s">
        <v>6</v>
      </c>
      <c r="B467" s="23">
        <v>10</v>
      </c>
      <c r="C467" s="23">
        <v>119.5</v>
      </c>
      <c r="D467" s="23">
        <v>119.5</v>
      </c>
      <c r="E467" s="24">
        <f t="shared" si="17"/>
        <v>119.5</v>
      </c>
      <c r="F467" s="96">
        <f t="shared" si="18"/>
        <v>19.135000000000002</v>
      </c>
      <c r="G467" s="37">
        <v>61.475000000000009</v>
      </c>
      <c r="H467" s="25">
        <v>0.56013639127790837</v>
      </c>
      <c r="I467" s="25">
        <v>-3.3929906497334663</v>
      </c>
      <c r="J467" s="4" t="s">
        <v>204</v>
      </c>
    </row>
    <row r="468" spans="1:10" x14ac:dyDescent="0.35">
      <c r="A468" s="22" t="s">
        <v>6</v>
      </c>
      <c r="B468" s="23">
        <v>10</v>
      </c>
      <c r="C468" s="23">
        <v>120</v>
      </c>
      <c r="D468" s="23">
        <v>120</v>
      </c>
      <c r="E468" s="24">
        <f t="shared" si="17"/>
        <v>120</v>
      </c>
      <c r="F468" s="96">
        <f t="shared" si="18"/>
        <v>19.14</v>
      </c>
      <c r="G468" s="37">
        <v>61.480000000000004</v>
      </c>
      <c r="H468" s="25">
        <v>0.90478064460081675</v>
      </c>
      <c r="I468" s="25">
        <v>-3.2456832776655928</v>
      </c>
      <c r="J468" s="4" t="s">
        <v>204</v>
      </c>
    </row>
    <row r="469" spans="1:10" x14ac:dyDescent="0.35">
      <c r="A469" s="22" t="s">
        <v>6</v>
      </c>
      <c r="B469" s="23">
        <v>10</v>
      </c>
      <c r="C469" s="23">
        <v>120.5</v>
      </c>
      <c r="D469" s="23">
        <v>120.5</v>
      </c>
      <c r="E469" s="24">
        <f t="shared" si="17"/>
        <v>120.5</v>
      </c>
      <c r="F469" s="96">
        <f t="shared" si="18"/>
        <v>19.145000000000003</v>
      </c>
      <c r="G469" s="37">
        <v>61.485000000000007</v>
      </c>
      <c r="H469" s="25">
        <v>0.843309008774216</v>
      </c>
      <c r="I469" s="25">
        <v>-3.2556364784809899</v>
      </c>
      <c r="J469" s="4" t="s">
        <v>204</v>
      </c>
    </row>
    <row r="470" spans="1:10" x14ac:dyDescent="0.35">
      <c r="A470" s="22" t="s">
        <v>6</v>
      </c>
      <c r="B470" s="23">
        <v>10</v>
      </c>
      <c r="C470" s="23">
        <v>121</v>
      </c>
      <c r="D470" s="23">
        <v>121</v>
      </c>
      <c r="E470" s="24">
        <f t="shared" si="17"/>
        <v>121</v>
      </c>
      <c r="F470" s="96">
        <f t="shared" si="18"/>
        <v>19.150000000000002</v>
      </c>
      <c r="G470" s="37">
        <v>61.490000000000009</v>
      </c>
      <c r="H470" s="25">
        <v>1.0700486491182351</v>
      </c>
      <c r="I470" s="25">
        <v>-3.0804601441300052</v>
      </c>
      <c r="J470" s="4" t="s">
        <v>204</v>
      </c>
    </row>
    <row r="471" spans="1:10" x14ac:dyDescent="0.35">
      <c r="A471" s="22" t="s">
        <v>6</v>
      </c>
      <c r="B471" s="23">
        <v>10</v>
      </c>
      <c r="C471" s="23">
        <v>121.5</v>
      </c>
      <c r="D471" s="23">
        <v>121.5</v>
      </c>
      <c r="E471" s="24">
        <f t="shared" si="17"/>
        <v>121.5</v>
      </c>
      <c r="F471" s="96">
        <f t="shared" si="18"/>
        <v>19.155000000000001</v>
      </c>
      <c r="G471" s="37">
        <v>61.495000000000005</v>
      </c>
      <c r="H471" s="25">
        <v>1.3260125097732605</v>
      </c>
      <c r="I471" s="25">
        <v>-3.3422293255749427</v>
      </c>
      <c r="J471" s="4" t="s">
        <v>204</v>
      </c>
    </row>
    <row r="472" spans="1:10" x14ac:dyDescent="0.35">
      <c r="A472" s="22" t="s">
        <v>6</v>
      </c>
      <c r="B472" s="23">
        <v>10</v>
      </c>
      <c r="C472" s="23">
        <v>122</v>
      </c>
      <c r="D472" s="23">
        <v>122</v>
      </c>
      <c r="E472" s="24">
        <f t="shared" si="17"/>
        <v>122</v>
      </c>
      <c r="F472" s="96">
        <f t="shared" si="18"/>
        <v>19.16</v>
      </c>
      <c r="G472" s="37">
        <v>61.5</v>
      </c>
      <c r="H472" s="25">
        <v>1.3058578750760144</v>
      </c>
      <c r="I472" s="25">
        <v>-3.1839734326101325</v>
      </c>
      <c r="J472" s="4" t="s">
        <v>204</v>
      </c>
    </row>
    <row r="473" spans="1:10" x14ac:dyDescent="0.35">
      <c r="A473" s="22" t="s">
        <v>6</v>
      </c>
      <c r="B473" s="23">
        <v>10</v>
      </c>
      <c r="C473" s="23">
        <v>122.5</v>
      </c>
      <c r="D473" s="23">
        <v>122.5</v>
      </c>
      <c r="E473" s="24">
        <f t="shared" si="17"/>
        <v>122.5</v>
      </c>
      <c r="F473" s="96">
        <f t="shared" si="18"/>
        <v>19.165000000000003</v>
      </c>
      <c r="G473" s="37">
        <v>61.50500000000001</v>
      </c>
      <c r="H473" s="25">
        <v>1.4791877334723309</v>
      </c>
      <c r="I473" s="25">
        <v>-3.0247222195637833</v>
      </c>
      <c r="J473" s="4" t="s">
        <v>204</v>
      </c>
    </row>
    <row r="474" spans="1:10" x14ac:dyDescent="0.35">
      <c r="A474" s="22" t="s">
        <v>6</v>
      </c>
      <c r="B474" s="23">
        <v>10</v>
      </c>
      <c r="C474" s="23">
        <v>123</v>
      </c>
      <c r="D474" s="23">
        <v>123</v>
      </c>
      <c r="E474" s="24">
        <f t="shared" si="17"/>
        <v>123</v>
      </c>
      <c r="F474" s="96">
        <f t="shared" si="18"/>
        <v>19.170000000000002</v>
      </c>
      <c r="G474" s="37">
        <v>61.510000000000005</v>
      </c>
      <c r="H474" s="25">
        <v>1.3643063156980277</v>
      </c>
      <c r="I474" s="25">
        <v>-3.1391840289408468</v>
      </c>
      <c r="J474" s="4" t="s">
        <v>204</v>
      </c>
    </row>
    <row r="475" spans="1:10" x14ac:dyDescent="0.35">
      <c r="A475" s="22" t="s">
        <v>6</v>
      </c>
      <c r="B475" s="23">
        <v>10</v>
      </c>
      <c r="C475" s="23">
        <v>123.5</v>
      </c>
      <c r="D475" s="23">
        <v>123.5</v>
      </c>
      <c r="E475" s="24">
        <f t="shared" si="17"/>
        <v>123.5</v>
      </c>
      <c r="F475" s="96">
        <f t="shared" si="18"/>
        <v>19.175000000000001</v>
      </c>
      <c r="G475" s="37">
        <v>61.515000000000001</v>
      </c>
      <c r="H475" s="25">
        <v>1.4539944401007729</v>
      </c>
      <c r="I475" s="25">
        <v>-3.1491372297562434</v>
      </c>
      <c r="J475" s="4" t="s">
        <v>204</v>
      </c>
    </row>
    <row r="476" spans="1:10" x14ac:dyDescent="0.35">
      <c r="A476" s="22" t="s">
        <v>6</v>
      </c>
      <c r="B476" s="23">
        <v>10</v>
      </c>
      <c r="C476" s="23">
        <v>124</v>
      </c>
      <c r="D476" s="23">
        <v>124</v>
      </c>
      <c r="E476" s="24">
        <f t="shared" si="17"/>
        <v>124</v>
      </c>
      <c r="F476" s="96">
        <f t="shared" si="18"/>
        <v>19.18</v>
      </c>
      <c r="G476" s="37">
        <v>61.52</v>
      </c>
      <c r="H476" s="25">
        <v>1.4569324359306244</v>
      </c>
      <c r="I476" s="25">
        <v>-3.157844921732802</v>
      </c>
      <c r="J476" s="4" t="s">
        <v>204</v>
      </c>
    </row>
    <row r="477" spans="1:10" x14ac:dyDescent="0.35">
      <c r="A477" s="22" t="s">
        <v>6</v>
      </c>
      <c r="B477" s="23">
        <v>10</v>
      </c>
      <c r="C477" s="23">
        <v>124.5</v>
      </c>
      <c r="D477" s="23">
        <v>124.5</v>
      </c>
      <c r="E477" s="24">
        <f t="shared" si="17"/>
        <v>124.5</v>
      </c>
      <c r="F477" s="96">
        <f t="shared" si="18"/>
        <v>19.185000000000002</v>
      </c>
      <c r="G477" s="37">
        <v>61.525000000000006</v>
      </c>
      <c r="H477" s="25">
        <v>1.2544635565980369</v>
      </c>
      <c r="I477" s="25">
        <v>-3.1043478260869577</v>
      </c>
      <c r="J477" s="4" t="s">
        <v>204</v>
      </c>
    </row>
    <row r="478" spans="1:10" x14ac:dyDescent="0.35">
      <c r="A478" s="22" t="s">
        <v>6</v>
      </c>
      <c r="B478" s="23">
        <v>10</v>
      </c>
      <c r="C478" s="23">
        <v>125</v>
      </c>
      <c r="D478" s="23">
        <v>125</v>
      </c>
      <c r="E478" s="24">
        <f t="shared" si="17"/>
        <v>125</v>
      </c>
      <c r="F478" s="96">
        <f t="shared" si="18"/>
        <v>19.190000000000001</v>
      </c>
      <c r="G478" s="37">
        <v>61.53</v>
      </c>
      <c r="H478" s="25">
        <v>1.3713604378420641</v>
      </c>
      <c r="I478" s="25">
        <v>-2.8435739647235607</v>
      </c>
      <c r="J478" s="4" t="s">
        <v>204</v>
      </c>
    </row>
    <row r="479" spans="1:10" x14ac:dyDescent="0.35">
      <c r="A479" s="22" t="s">
        <v>6</v>
      </c>
      <c r="B479" s="23">
        <v>10</v>
      </c>
      <c r="C479" s="23">
        <v>125.5</v>
      </c>
      <c r="D479" s="23">
        <v>125.5</v>
      </c>
      <c r="E479" s="24">
        <f t="shared" si="17"/>
        <v>125.5</v>
      </c>
      <c r="F479" s="96">
        <f t="shared" si="18"/>
        <v>19.195</v>
      </c>
      <c r="G479" s="37">
        <v>61.535000000000004</v>
      </c>
      <c r="H479" s="25">
        <v>1.3098888020154638</v>
      </c>
      <c r="I479" s="25">
        <v>-3.0157643388299262</v>
      </c>
      <c r="J479" s="4" t="s">
        <v>204</v>
      </c>
    </row>
    <row r="480" spans="1:10" x14ac:dyDescent="0.35">
      <c r="A480" s="22" t="s">
        <v>6</v>
      </c>
      <c r="B480" s="23">
        <v>10</v>
      </c>
      <c r="C480" s="23">
        <v>126</v>
      </c>
      <c r="D480" s="23">
        <v>126</v>
      </c>
      <c r="E480" s="24">
        <f t="shared" si="17"/>
        <v>126</v>
      </c>
      <c r="F480" s="96">
        <f t="shared" si="18"/>
        <v>19.200000000000003</v>
      </c>
      <c r="G480" s="37">
        <v>61.540000000000006</v>
      </c>
      <c r="H480" s="25">
        <v>1.2937650942576666</v>
      </c>
      <c r="I480" s="25">
        <v>-3.1033525060054181</v>
      </c>
      <c r="J480" s="4" t="s">
        <v>204</v>
      </c>
    </row>
    <row r="481" spans="1:10" x14ac:dyDescent="0.35">
      <c r="A481" s="22" t="s">
        <v>6</v>
      </c>
      <c r="B481" s="23">
        <v>10</v>
      </c>
      <c r="C481" s="23">
        <v>126.5</v>
      </c>
      <c r="D481" s="23">
        <v>126.5</v>
      </c>
      <c r="E481" s="24">
        <f t="shared" si="17"/>
        <v>126.5</v>
      </c>
      <c r="F481" s="96">
        <f t="shared" si="18"/>
        <v>19.205000000000002</v>
      </c>
      <c r="G481" s="37">
        <v>61.545000000000002</v>
      </c>
      <c r="H481" s="25">
        <v>1.271594996090696</v>
      </c>
      <c r="I481" s="25">
        <v>-3.1083291064131164</v>
      </c>
      <c r="J481" s="4" t="s">
        <v>204</v>
      </c>
    </row>
    <row r="482" spans="1:10" x14ac:dyDescent="0.35">
      <c r="A482" s="22" t="s">
        <v>6</v>
      </c>
      <c r="B482" s="23">
        <v>10</v>
      </c>
      <c r="C482" s="23">
        <v>127</v>
      </c>
      <c r="D482" s="23">
        <v>127</v>
      </c>
      <c r="E482" s="24">
        <f t="shared" si="17"/>
        <v>127</v>
      </c>
      <c r="F482" s="96">
        <f t="shared" si="18"/>
        <v>19.21</v>
      </c>
      <c r="G482" s="37">
        <v>61.550000000000004</v>
      </c>
      <c r="H482" s="25">
        <v>1.2625254104769352</v>
      </c>
      <c r="I482" s="25">
        <v>-3.1849687526916721</v>
      </c>
      <c r="J482" s="4" t="s">
        <v>204</v>
      </c>
    </row>
    <row r="483" spans="1:10" x14ac:dyDescent="0.35">
      <c r="A483" s="22" t="s">
        <v>6</v>
      </c>
      <c r="B483" s="23">
        <v>10</v>
      </c>
      <c r="C483" s="23">
        <v>127.5</v>
      </c>
      <c r="D483" s="23">
        <v>127.5</v>
      </c>
      <c r="E483" s="24">
        <f t="shared" si="17"/>
        <v>127.5</v>
      </c>
      <c r="F483" s="96">
        <f t="shared" si="18"/>
        <v>19.215</v>
      </c>
      <c r="G483" s="37">
        <v>61.555000000000007</v>
      </c>
      <c r="H483" s="25">
        <v>1.2897341673182177</v>
      </c>
      <c r="I483" s="25">
        <v>-3.1600857506531801</v>
      </c>
      <c r="J483" s="4" t="s">
        <v>204</v>
      </c>
    </row>
    <row r="484" spans="1:10" x14ac:dyDescent="0.35">
      <c r="A484" s="22" t="s">
        <v>6</v>
      </c>
      <c r="B484" s="23">
        <v>10</v>
      </c>
      <c r="C484" s="23">
        <v>128</v>
      </c>
      <c r="D484" s="23">
        <v>128</v>
      </c>
      <c r="E484" s="24">
        <f t="shared" si="17"/>
        <v>128</v>
      </c>
      <c r="F484" s="96">
        <f t="shared" si="18"/>
        <v>19.220000000000002</v>
      </c>
      <c r="G484" s="37">
        <v>61.56</v>
      </c>
      <c r="H484" s="25">
        <v>1.3250047780383984</v>
      </c>
      <c r="I484" s="25">
        <v>-3.2446879575840533</v>
      </c>
      <c r="J484" s="4" t="s">
        <v>204</v>
      </c>
    </row>
    <row r="485" spans="1:10" x14ac:dyDescent="0.35">
      <c r="A485" s="22" t="s">
        <v>6</v>
      </c>
      <c r="B485" s="23">
        <v>10</v>
      </c>
      <c r="C485" s="23">
        <v>128.5</v>
      </c>
      <c r="D485" s="23">
        <v>128.5</v>
      </c>
      <c r="E485" s="24">
        <f t="shared" si="17"/>
        <v>128.5</v>
      </c>
      <c r="F485" s="96">
        <f t="shared" si="18"/>
        <v>19.225000000000001</v>
      </c>
      <c r="G485" s="37">
        <v>61.565000000000005</v>
      </c>
      <c r="H485" s="25">
        <v>1.1788836764833639</v>
      </c>
      <c r="I485" s="25">
        <v>-3.069511623233069</v>
      </c>
      <c r="J485" s="4" t="s">
        <v>204</v>
      </c>
    </row>
    <row r="486" spans="1:10" x14ac:dyDescent="0.35">
      <c r="A486" s="22" t="s">
        <v>6</v>
      </c>
      <c r="B486" s="23">
        <v>10</v>
      </c>
      <c r="C486" s="23">
        <v>129</v>
      </c>
      <c r="D486" s="23">
        <v>129</v>
      </c>
      <c r="E486" s="24">
        <f t="shared" si="17"/>
        <v>129</v>
      </c>
      <c r="F486" s="96">
        <f t="shared" si="18"/>
        <v>19.23</v>
      </c>
      <c r="G486" s="37">
        <v>61.570000000000007</v>
      </c>
      <c r="H486" s="25">
        <v>1.2101233602640953</v>
      </c>
      <c r="I486" s="25">
        <v>-3.0784695039669261</v>
      </c>
      <c r="J486" s="4" t="s">
        <v>204</v>
      </c>
    </row>
    <row r="487" spans="1:10" x14ac:dyDescent="0.35">
      <c r="A487" s="22" t="s">
        <v>6</v>
      </c>
      <c r="B487" s="23">
        <v>10</v>
      </c>
      <c r="C487" s="23">
        <v>129.5</v>
      </c>
      <c r="D487" s="23">
        <v>129.5</v>
      </c>
      <c r="E487" s="24">
        <f t="shared" si="17"/>
        <v>129.5</v>
      </c>
      <c r="F487" s="96">
        <f t="shared" si="18"/>
        <v>19.234999999999999</v>
      </c>
      <c r="G487" s="37">
        <v>61.575000000000003</v>
      </c>
      <c r="H487" s="25">
        <v>1.2667520925015103</v>
      </c>
      <c r="I487" s="25">
        <v>-3.045262774701591</v>
      </c>
      <c r="J487" s="4" t="s">
        <v>204</v>
      </c>
    </row>
    <row r="488" spans="1:10" x14ac:dyDescent="0.35">
      <c r="A488" s="22" t="s">
        <v>6</v>
      </c>
      <c r="B488" s="23">
        <v>10</v>
      </c>
      <c r="C488" s="23">
        <v>130</v>
      </c>
      <c r="D488" s="23">
        <v>130</v>
      </c>
      <c r="E488" s="24">
        <f t="shared" si="17"/>
        <v>130</v>
      </c>
      <c r="F488" s="96">
        <f t="shared" si="18"/>
        <v>19.240000000000002</v>
      </c>
      <c r="G488" s="37">
        <v>61.580000000000005</v>
      </c>
      <c r="H488" s="25">
        <v>1.1516749196420815</v>
      </c>
      <c r="I488" s="25">
        <v>-3.1332121084516085</v>
      </c>
      <c r="J488" s="4" t="s">
        <v>204</v>
      </c>
    </row>
    <row r="489" spans="1:10" x14ac:dyDescent="0.35">
      <c r="A489" s="28" t="s">
        <v>6</v>
      </c>
      <c r="B489" s="28">
        <v>10</v>
      </c>
      <c r="C489" s="28">
        <v>130</v>
      </c>
      <c r="D489" s="28">
        <v>130</v>
      </c>
      <c r="E489" s="28">
        <v>130</v>
      </c>
      <c r="F489" s="25">
        <f t="shared" si="18"/>
        <v>19.240000000000002</v>
      </c>
      <c r="G489" s="37">
        <v>61.580000000000005</v>
      </c>
      <c r="H489" s="25">
        <v>1.2295</v>
      </c>
      <c r="I489" s="27">
        <v>-3.0249999999999999</v>
      </c>
      <c r="J489" s="4" t="s">
        <v>205</v>
      </c>
    </row>
    <row r="490" spans="1:10" x14ac:dyDescent="0.35">
      <c r="A490" s="22" t="s">
        <v>6</v>
      </c>
      <c r="B490" s="23">
        <v>10</v>
      </c>
      <c r="C490" s="23">
        <v>135</v>
      </c>
      <c r="D490" s="23">
        <v>136</v>
      </c>
      <c r="E490" s="24">
        <f>((D490-C490)/2)+C490</f>
        <v>135.5</v>
      </c>
      <c r="F490" s="96">
        <f t="shared" si="18"/>
        <v>19.295000000000002</v>
      </c>
      <c r="G490" s="37">
        <v>61.635000000000005</v>
      </c>
      <c r="H490" s="25">
        <v>1.1839223351576753</v>
      </c>
      <c r="I490" s="25">
        <v>-3.1202729473915927</v>
      </c>
      <c r="J490" s="4" t="s">
        <v>204</v>
      </c>
    </row>
    <row r="491" spans="1:10" x14ac:dyDescent="0.35">
      <c r="A491" s="22" t="s">
        <v>6</v>
      </c>
      <c r="B491" s="23">
        <v>10</v>
      </c>
      <c r="C491" s="23">
        <v>140</v>
      </c>
      <c r="D491" s="23">
        <v>141</v>
      </c>
      <c r="E491" s="24">
        <f>((D491-C491)/2)+C491</f>
        <v>140.5</v>
      </c>
      <c r="F491" s="96">
        <f t="shared" si="18"/>
        <v>19.345000000000002</v>
      </c>
      <c r="G491" s="37">
        <v>61.685000000000002</v>
      </c>
      <c r="H491" s="25">
        <v>1.047878550951264</v>
      </c>
      <c r="I491" s="25">
        <v>-3.4228502521796571</v>
      </c>
      <c r="J491" s="4" t="s">
        <v>204</v>
      </c>
    </row>
    <row r="492" spans="1:10" x14ac:dyDescent="0.35">
      <c r="A492" s="22" t="s">
        <v>6</v>
      </c>
      <c r="B492" s="23">
        <v>10</v>
      </c>
      <c r="C492" s="23">
        <v>149</v>
      </c>
      <c r="D492" s="23">
        <v>150</v>
      </c>
      <c r="E492" s="24">
        <f>((D492-C492)/2)+C492</f>
        <v>149.5</v>
      </c>
      <c r="F492" s="96">
        <f t="shared" si="18"/>
        <v>19.435000000000002</v>
      </c>
      <c r="G492" s="37">
        <v>61.775000000000006</v>
      </c>
      <c r="H492" s="25">
        <v>1.1133811137173137</v>
      </c>
      <c r="I492" s="25">
        <v>-3.1551091502454818</v>
      </c>
      <c r="J492" s="4" t="s">
        <v>204</v>
      </c>
    </row>
    <row r="493" spans="1:10" x14ac:dyDescent="0.35">
      <c r="A493" s="23" t="s">
        <v>6</v>
      </c>
      <c r="B493" s="23">
        <v>10</v>
      </c>
      <c r="C493" s="23">
        <v>150</v>
      </c>
      <c r="D493" s="23">
        <v>150</v>
      </c>
      <c r="E493" s="23">
        <v>150</v>
      </c>
      <c r="F493" s="25">
        <f t="shared" si="18"/>
        <v>19.440000000000001</v>
      </c>
      <c r="G493" s="37">
        <v>61.78</v>
      </c>
      <c r="H493" s="25">
        <v>1.102666667</v>
      </c>
      <c r="I493" s="27">
        <v>-3.1579999999999999</v>
      </c>
      <c r="J493" s="4" t="s">
        <v>205</v>
      </c>
    </row>
    <row r="494" spans="1:10" x14ac:dyDescent="0.35">
      <c r="A494" s="22" t="s">
        <v>6</v>
      </c>
      <c r="B494" s="23">
        <v>11</v>
      </c>
      <c r="C494" s="23">
        <v>1</v>
      </c>
      <c r="D494" s="23">
        <v>1</v>
      </c>
      <c r="E494" s="24">
        <f>((D494-C494)/2)+C494</f>
        <v>1</v>
      </c>
      <c r="F494" s="96">
        <f t="shared" ref="F494:F509" si="19">19.57+(E494/100)</f>
        <v>19.580000000000002</v>
      </c>
      <c r="G494" s="37">
        <v>62.070000000000007</v>
      </c>
      <c r="H494" s="25">
        <v>1.1950073842411606</v>
      </c>
      <c r="I494" s="25">
        <v>-3.4965039382135932</v>
      </c>
      <c r="J494" s="4" t="s">
        <v>204</v>
      </c>
    </row>
    <row r="495" spans="1:10" x14ac:dyDescent="0.35">
      <c r="A495" s="23" t="s">
        <v>6</v>
      </c>
      <c r="B495" s="23">
        <v>11</v>
      </c>
      <c r="C495" s="23">
        <v>10</v>
      </c>
      <c r="D495" s="23">
        <v>10</v>
      </c>
      <c r="E495" s="23">
        <v>10</v>
      </c>
      <c r="F495" s="25">
        <f t="shared" si="19"/>
        <v>19.670000000000002</v>
      </c>
      <c r="G495" s="37">
        <v>62.160000000000004</v>
      </c>
      <c r="H495" s="25">
        <v>1.16566667</v>
      </c>
      <c r="I495" s="27">
        <v>-3.0190000000000001</v>
      </c>
      <c r="J495" s="4" t="s">
        <v>205</v>
      </c>
    </row>
    <row r="496" spans="1:10" x14ac:dyDescent="0.35">
      <c r="A496" s="22" t="s">
        <v>6</v>
      </c>
      <c r="B496" s="23">
        <v>11</v>
      </c>
      <c r="C496" s="23">
        <v>10</v>
      </c>
      <c r="D496" s="23">
        <v>10</v>
      </c>
      <c r="E496" s="24">
        <f>((D496-C496)/2)+C496</f>
        <v>10</v>
      </c>
      <c r="F496" s="96">
        <f t="shared" si="19"/>
        <v>19.670000000000002</v>
      </c>
      <c r="G496" s="37">
        <v>62.160000000000004</v>
      </c>
      <c r="H496" s="25">
        <v>1.1736638191388389</v>
      </c>
      <c r="I496" s="25">
        <v>-3.0392849615848894</v>
      </c>
      <c r="J496" s="4" t="s">
        <v>204</v>
      </c>
    </row>
    <row r="497" spans="1:10" x14ac:dyDescent="0.35">
      <c r="A497" s="22" t="s">
        <v>6</v>
      </c>
      <c r="B497" s="23">
        <v>11</v>
      </c>
      <c r="C497" s="23">
        <v>20</v>
      </c>
      <c r="D497" s="23">
        <v>20</v>
      </c>
      <c r="E497" s="24">
        <f>((D497-C497)/2)+C497</f>
        <v>20</v>
      </c>
      <c r="F497" s="96">
        <f t="shared" si="19"/>
        <v>19.77</v>
      </c>
      <c r="G497" s="37">
        <v>62.260000000000005</v>
      </c>
      <c r="H497" s="25">
        <v>1.0619867952393363</v>
      </c>
      <c r="I497" s="25">
        <v>-3.0645350228253707</v>
      </c>
      <c r="J497" s="4" t="s">
        <v>204</v>
      </c>
    </row>
    <row r="498" spans="1:10" x14ac:dyDescent="0.35">
      <c r="A498" s="22" t="s">
        <v>6</v>
      </c>
      <c r="B498" s="23">
        <v>11</v>
      </c>
      <c r="C498" s="23">
        <v>30</v>
      </c>
      <c r="D498" s="23">
        <v>30</v>
      </c>
      <c r="E498" s="24">
        <f>((D498-C498)/2)+C498</f>
        <v>30</v>
      </c>
      <c r="F498" s="96">
        <f t="shared" si="19"/>
        <v>19.87</v>
      </c>
      <c r="G498" s="37">
        <v>62.36</v>
      </c>
      <c r="H498" s="25">
        <v>0.94206671879072201</v>
      </c>
      <c r="I498" s="25">
        <v>-3.1789968322024342</v>
      </c>
      <c r="J498" s="4" t="s">
        <v>204</v>
      </c>
    </row>
    <row r="499" spans="1:10" x14ac:dyDescent="0.35">
      <c r="A499" s="22" t="s">
        <v>6</v>
      </c>
      <c r="B499" s="23">
        <v>11</v>
      </c>
      <c r="C499" s="23">
        <v>40</v>
      </c>
      <c r="D499" s="23">
        <v>40</v>
      </c>
      <c r="E499" s="24">
        <f>((D499-C499)/2)+C499</f>
        <v>40</v>
      </c>
      <c r="F499" s="96">
        <f t="shared" si="19"/>
        <v>19.97</v>
      </c>
      <c r="G499" s="37">
        <v>62.46</v>
      </c>
      <c r="H499" s="25">
        <v>1.2705872643558336</v>
      </c>
      <c r="I499" s="25">
        <v>-3.347205925982641</v>
      </c>
      <c r="J499" s="4" t="s">
        <v>204</v>
      </c>
    </row>
    <row r="500" spans="1:10" x14ac:dyDescent="0.35">
      <c r="A500" s="22" t="s">
        <v>6</v>
      </c>
      <c r="B500" s="23">
        <v>11</v>
      </c>
      <c r="C500" s="23">
        <v>50</v>
      </c>
      <c r="D500" s="23">
        <v>50</v>
      </c>
      <c r="E500" s="24">
        <f>((D500-C500)/2)+C500</f>
        <v>50</v>
      </c>
      <c r="F500" s="96">
        <f t="shared" si="19"/>
        <v>20.07</v>
      </c>
      <c r="G500" s="37">
        <v>62.56</v>
      </c>
      <c r="H500" s="25">
        <v>1.1405898705585962</v>
      </c>
      <c r="I500" s="25">
        <v>-4.221096957574483</v>
      </c>
      <c r="J500" s="4" t="s">
        <v>204</v>
      </c>
    </row>
    <row r="501" spans="1:10" x14ac:dyDescent="0.35">
      <c r="A501" s="30" t="s">
        <v>6</v>
      </c>
      <c r="B501" s="30">
        <v>11</v>
      </c>
      <c r="C501" s="30">
        <v>60</v>
      </c>
      <c r="D501" s="23">
        <v>50</v>
      </c>
      <c r="E501" s="30">
        <v>60</v>
      </c>
      <c r="F501" s="25">
        <f t="shared" si="19"/>
        <v>20.170000000000002</v>
      </c>
      <c r="G501" s="37">
        <v>62.660000000000004</v>
      </c>
      <c r="H501" s="25">
        <v>-0.14133000000000001</v>
      </c>
      <c r="I501" s="31">
        <v>-3.37</v>
      </c>
      <c r="J501" s="4" t="s">
        <v>205</v>
      </c>
    </row>
    <row r="502" spans="1:10" x14ac:dyDescent="0.35">
      <c r="A502" s="22" t="s">
        <v>6</v>
      </c>
      <c r="B502" s="23">
        <v>11</v>
      </c>
      <c r="C502" s="23">
        <v>60</v>
      </c>
      <c r="D502" s="23">
        <v>60</v>
      </c>
      <c r="E502" s="24">
        <f>((D502-C502)/2)+C502</f>
        <v>60</v>
      </c>
      <c r="F502" s="96">
        <f t="shared" si="19"/>
        <v>20.170000000000002</v>
      </c>
      <c r="G502" s="37">
        <v>62.660000000000004</v>
      </c>
      <c r="H502" s="25">
        <v>0.85943271653201292</v>
      </c>
      <c r="I502" s="25">
        <v>-3.3979672501411646</v>
      </c>
      <c r="J502" s="4" t="s">
        <v>204</v>
      </c>
    </row>
    <row r="503" spans="1:10" x14ac:dyDescent="0.35">
      <c r="A503" s="30" t="s">
        <v>6</v>
      </c>
      <c r="B503" s="30">
        <v>11</v>
      </c>
      <c r="C503" s="30">
        <v>60</v>
      </c>
      <c r="D503" s="23">
        <v>60</v>
      </c>
      <c r="E503" s="30">
        <v>60</v>
      </c>
      <c r="F503" s="25">
        <f t="shared" si="19"/>
        <v>20.170000000000002</v>
      </c>
      <c r="G503" s="37">
        <v>62.660000000000004</v>
      </c>
      <c r="H503" s="25">
        <v>0.88366699999999998</v>
      </c>
      <c r="I503" s="31">
        <v>-2.976</v>
      </c>
      <c r="J503" s="4" t="s">
        <v>205</v>
      </c>
    </row>
    <row r="504" spans="1:10" x14ac:dyDescent="0.35">
      <c r="A504" s="22" t="s">
        <v>6</v>
      </c>
      <c r="B504" s="23">
        <v>11</v>
      </c>
      <c r="C504" s="23">
        <v>70</v>
      </c>
      <c r="D504" s="23">
        <v>70</v>
      </c>
      <c r="E504" s="24">
        <f>((D504-C504)/2)+C504</f>
        <v>70</v>
      </c>
      <c r="F504" s="96">
        <f t="shared" si="19"/>
        <v>20.27</v>
      </c>
      <c r="G504" s="37">
        <v>62.760000000000005</v>
      </c>
      <c r="H504" s="25">
        <v>0.83573759347382759</v>
      </c>
      <c r="I504" s="25">
        <v>-2.9758761831670495</v>
      </c>
      <c r="J504" s="4" t="s">
        <v>204</v>
      </c>
    </row>
    <row r="505" spans="1:10" x14ac:dyDescent="0.35">
      <c r="A505" s="22" t="s">
        <v>6</v>
      </c>
      <c r="B505" s="23">
        <v>11</v>
      </c>
      <c r="C505" s="23">
        <v>80</v>
      </c>
      <c r="D505" s="23">
        <v>80</v>
      </c>
      <c r="E505" s="24">
        <f>((D505-C505)/2)+C505</f>
        <v>80</v>
      </c>
      <c r="F505" s="96">
        <f t="shared" si="19"/>
        <v>20.37</v>
      </c>
      <c r="G505" s="37">
        <v>62.86</v>
      </c>
      <c r="H505" s="25">
        <v>0.91482082159852385</v>
      </c>
      <c r="I505" s="25">
        <v>-3.0866206190841643</v>
      </c>
      <c r="J505" s="4" t="s">
        <v>204</v>
      </c>
    </row>
    <row r="506" spans="1:10" x14ac:dyDescent="0.35">
      <c r="A506" s="22" t="s">
        <v>6</v>
      </c>
      <c r="B506" s="23">
        <v>11</v>
      </c>
      <c r="C506" s="23">
        <v>90</v>
      </c>
      <c r="D506" s="23">
        <v>90</v>
      </c>
      <c r="E506" s="24">
        <f>((D506-C506)/2)+C506</f>
        <v>90</v>
      </c>
      <c r="F506" s="96">
        <f t="shared" si="19"/>
        <v>20.47</v>
      </c>
      <c r="G506" s="37">
        <v>62.96</v>
      </c>
      <c r="H506" s="25">
        <v>0.87838381223574113</v>
      </c>
      <c r="I506" s="25">
        <v>-3.0721629337267475</v>
      </c>
      <c r="J506" s="4" t="s">
        <v>204</v>
      </c>
    </row>
    <row r="507" spans="1:10" x14ac:dyDescent="0.35">
      <c r="A507" s="22" t="s">
        <v>6</v>
      </c>
      <c r="B507" s="23">
        <v>11</v>
      </c>
      <c r="C507" s="23">
        <v>95</v>
      </c>
      <c r="D507" s="23">
        <v>96</v>
      </c>
      <c r="E507" s="24">
        <f>((D507-C507)/2)+C507</f>
        <v>95.5</v>
      </c>
      <c r="F507" s="96">
        <f t="shared" si="19"/>
        <v>20.524999999999999</v>
      </c>
      <c r="G507" s="37">
        <v>63.015000000000001</v>
      </c>
      <c r="H507" s="25">
        <v>-3.4177625000000142E-2</v>
      </c>
      <c r="I507" s="25">
        <v>-2.9834001562500001</v>
      </c>
      <c r="J507" s="4" t="s">
        <v>204</v>
      </c>
    </row>
    <row r="508" spans="1:10" x14ac:dyDescent="0.35">
      <c r="A508" s="22" t="s">
        <v>6</v>
      </c>
      <c r="B508" s="23">
        <v>11</v>
      </c>
      <c r="C508" s="23">
        <v>98.5</v>
      </c>
      <c r="D508" s="23">
        <v>98.5</v>
      </c>
      <c r="E508" s="24">
        <f>((D508-C508)/2)+C508</f>
        <v>98.5</v>
      </c>
      <c r="F508" s="96">
        <f t="shared" si="19"/>
        <v>20.555</v>
      </c>
      <c r="G508" s="37">
        <v>63.045000000000002</v>
      </c>
      <c r="H508" s="25">
        <v>0.95537632320093246</v>
      </c>
      <c r="I508" s="25">
        <v>-3.2053466359682776</v>
      </c>
      <c r="J508" s="4" t="s">
        <v>204</v>
      </c>
    </row>
    <row r="509" spans="1:10" x14ac:dyDescent="0.35">
      <c r="A509" s="30" t="s">
        <v>6</v>
      </c>
      <c r="B509" s="30">
        <v>11</v>
      </c>
      <c r="C509" s="30">
        <v>100</v>
      </c>
      <c r="D509" s="30">
        <v>100</v>
      </c>
      <c r="E509" s="30">
        <v>100</v>
      </c>
      <c r="F509" s="25">
        <f t="shared" si="19"/>
        <v>20.57</v>
      </c>
      <c r="G509" s="37">
        <v>63.06</v>
      </c>
      <c r="H509" s="25">
        <v>0.84066700000000005</v>
      </c>
      <c r="I509" s="31">
        <v>-2.5390000000000001</v>
      </c>
      <c r="J509" s="4" t="s">
        <v>205</v>
      </c>
    </row>
    <row r="510" spans="1:10" x14ac:dyDescent="0.35">
      <c r="A510" s="30" t="s">
        <v>6</v>
      </c>
      <c r="B510" s="30">
        <v>12</v>
      </c>
      <c r="C510" s="30">
        <v>10</v>
      </c>
      <c r="D510" s="30">
        <v>10</v>
      </c>
      <c r="E510" s="30">
        <v>10</v>
      </c>
      <c r="F510" s="25">
        <f t="shared" ref="F510:F522" si="20">20.69+(E510/100)</f>
        <v>20.790000000000003</v>
      </c>
      <c r="G510" s="37">
        <v>63.39</v>
      </c>
      <c r="H510" s="25">
        <v>0.97566999999999993</v>
      </c>
      <c r="I510" s="31">
        <v>-2.5390000000000001</v>
      </c>
      <c r="J510" s="4" t="s">
        <v>205</v>
      </c>
    </row>
    <row r="511" spans="1:10" x14ac:dyDescent="0.35">
      <c r="A511" s="22" t="s">
        <v>6</v>
      </c>
      <c r="B511" s="23">
        <v>12</v>
      </c>
      <c r="C511" s="23">
        <v>15</v>
      </c>
      <c r="D511" s="23">
        <v>17</v>
      </c>
      <c r="E511" s="24">
        <f>((D511-C511)/2)+C511</f>
        <v>16</v>
      </c>
      <c r="F511" s="96">
        <f t="shared" si="20"/>
        <v>20.85</v>
      </c>
      <c r="G511" s="37">
        <v>63.45</v>
      </c>
      <c r="H511" s="25">
        <v>1.4875659374999997</v>
      </c>
      <c r="I511" s="25">
        <v>-3.893849140625</v>
      </c>
      <c r="J511" s="4" t="s">
        <v>204</v>
      </c>
    </row>
    <row r="512" spans="1:10" x14ac:dyDescent="0.35">
      <c r="A512" s="22" t="s">
        <v>6</v>
      </c>
      <c r="B512" s="23">
        <v>12</v>
      </c>
      <c r="C512" s="23">
        <v>20</v>
      </c>
      <c r="D512" s="23">
        <v>20</v>
      </c>
      <c r="E512" s="24">
        <f>((D512-C512)/2)+C512</f>
        <v>20</v>
      </c>
      <c r="F512" s="96">
        <f t="shared" si="20"/>
        <v>20.89</v>
      </c>
      <c r="G512" s="37">
        <v>63.49</v>
      </c>
      <c r="H512" s="25">
        <v>0.78098766631057615</v>
      </c>
      <c r="I512" s="25">
        <v>-3.28516244563827</v>
      </c>
      <c r="J512" s="4" t="s">
        <v>204</v>
      </c>
    </row>
    <row r="513" spans="1:10" x14ac:dyDescent="0.35">
      <c r="A513" s="22" t="s">
        <v>6</v>
      </c>
      <c r="B513" s="23">
        <v>12</v>
      </c>
      <c r="C513" s="23">
        <v>40</v>
      </c>
      <c r="D513" s="23">
        <v>40</v>
      </c>
      <c r="E513" s="24">
        <f>((D513-C513)/2)+C513</f>
        <v>40</v>
      </c>
      <c r="F513" s="96">
        <f t="shared" si="20"/>
        <v>21.09</v>
      </c>
      <c r="G513" s="37">
        <v>63.69</v>
      </c>
      <c r="H513" s="25">
        <v>0.71102942604642161</v>
      </c>
      <c r="I513" s="25">
        <v>-3.2312867741110254</v>
      </c>
      <c r="J513" s="4" t="s">
        <v>204</v>
      </c>
    </row>
    <row r="514" spans="1:10" x14ac:dyDescent="0.35">
      <c r="A514" s="30" t="s">
        <v>6</v>
      </c>
      <c r="B514" s="30">
        <v>12</v>
      </c>
      <c r="C514" s="30">
        <v>60</v>
      </c>
      <c r="D514" s="30">
        <v>60</v>
      </c>
      <c r="E514" s="30">
        <v>60</v>
      </c>
      <c r="F514" s="25">
        <f t="shared" si="20"/>
        <v>21.290000000000003</v>
      </c>
      <c r="G514" s="37">
        <v>63.89</v>
      </c>
      <c r="H514" s="25">
        <v>0.85266700000000006</v>
      </c>
      <c r="I514" s="31">
        <v>-3.173</v>
      </c>
      <c r="J514" s="4" t="s">
        <v>205</v>
      </c>
    </row>
    <row r="515" spans="1:10" x14ac:dyDescent="0.35">
      <c r="A515" s="22" t="s">
        <v>6</v>
      </c>
      <c r="B515" s="23">
        <v>12</v>
      </c>
      <c r="C515" s="23">
        <v>60</v>
      </c>
      <c r="D515" s="23">
        <v>60</v>
      </c>
      <c r="E515" s="24">
        <f>((D515-C515)/2)+C515</f>
        <v>60</v>
      </c>
      <c r="F515" s="96">
        <f t="shared" si="20"/>
        <v>21.290000000000003</v>
      </c>
      <c r="G515" s="37">
        <v>63.89</v>
      </c>
      <c r="H515" s="25">
        <v>0.95132077304069163</v>
      </c>
      <c r="I515" s="25">
        <v>-3.2642107955998969</v>
      </c>
      <c r="J515" s="4" t="s">
        <v>204</v>
      </c>
    </row>
    <row r="516" spans="1:10" x14ac:dyDescent="0.35">
      <c r="A516" s="22" t="s">
        <v>6</v>
      </c>
      <c r="B516" s="23">
        <v>12</v>
      </c>
      <c r="C516" s="23">
        <v>76</v>
      </c>
      <c r="D516" s="23">
        <v>76</v>
      </c>
      <c r="E516" s="24">
        <f>((D516-C516)/2)+C516</f>
        <v>76</v>
      </c>
      <c r="F516" s="96">
        <f t="shared" si="20"/>
        <v>21.450000000000003</v>
      </c>
      <c r="G516" s="37">
        <v>64.050000000000011</v>
      </c>
      <c r="H516" s="25">
        <v>0.89657084587744018</v>
      </c>
      <c r="I516" s="25">
        <v>-3.1784088002046551</v>
      </c>
      <c r="J516" s="4" t="s">
        <v>204</v>
      </c>
    </row>
    <row r="517" spans="1:10" x14ac:dyDescent="0.35">
      <c r="A517" s="22" t="s">
        <v>6</v>
      </c>
      <c r="B517" s="23">
        <v>12</v>
      </c>
      <c r="C517" s="23">
        <v>80</v>
      </c>
      <c r="D517" s="23">
        <v>81</v>
      </c>
      <c r="E517" s="24">
        <f>((D517-C517)/2)+C517</f>
        <v>80.5</v>
      </c>
      <c r="F517" s="96">
        <f t="shared" si="20"/>
        <v>21.495000000000001</v>
      </c>
      <c r="G517" s="37">
        <v>64.094999999999999</v>
      </c>
      <c r="H517" s="25">
        <v>0.97565407400213666</v>
      </c>
      <c r="I517" s="25">
        <v>-3.1075722691225369</v>
      </c>
      <c r="J517" s="4" t="s">
        <v>204</v>
      </c>
    </row>
    <row r="518" spans="1:10" x14ac:dyDescent="0.35">
      <c r="A518" s="22" t="s">
        <v>6</v>
      </c>
      <c r="B518" s="23">
        <v>12</v>
      </c>
      <c r="C518" s="23">
        <v>100</v>
      </c>
      <c r="D518" s="23">
        <v>100</v>
      </c>
      <c r="E518" s="24">
        <f>((D518-C518)/2)+C518</f>
        <v>100</v>
      </c>
      <c r="F518" s="96">
        <f t="shared" si="20"/>
        <v>21.69</v>
      </c>
      <c r="G518" s="37">
        <v>64.290000000000006</v>
      </c>
      <c r="H518" s="25">
        <v>0.91887637175876469</v>
      </c>
      <c r="I518" s="25">
        <v>-3.1903811716551536</v>
      </c>
      <c r="J518" s="4" t="s">
        <v>204</v>
      </c>
    </row>
    <row r="519" spans="1:10" x14ac:dyDescent="0.35">
      <c r="A519" s="23" t="s">
        <v>6</v>
      </c>
      <c r="B519" s="23">
        <v>12</v>
      </c>
      <c r="C519" s="23">
        <v>110</v>
      </c>
      <c r="D519" s="23">
        <v>110</v>
      </c>
      <c r="E519" s="23">
        <v>110</v>
      </c>
      <c r="F519" s="25">
        <f t="shared" si="20"/>
        <v>21.790000000000003</v>
      </c>
      <c r="G519" s="37">
        <v>64.39</v>
      </c>
      <c r="H519" s="25">
        <v>0.98866666999999997</v>
      </c>
      <c r="I519" s="27">
        <v>-2.972</v>
      </c>
      <c r="J519" s="4" t="s">
        <v>205</v>
      </c>
    </row>
    <row r="520" spans="1:10" x14ac:dyDescent="0.35">
      <c r="A520" s="22" t="s">
        <v>6</v>
      </c>
      <c r="B520" s="23">
        <v>12</v>
      </c>
      <c r="C520" s="23">
        <v>120</v>
      </c>
      <c r="D520" s="23">
        <v>120</v>
      </c>
      <c r="E520" s="24">
        <f>((D520-C520)/2)+C520</f>
        <v>120</v>
      </c>
      <c r="F520" s="96">
        <f t="shared" si="20"/>
        <v>21.89</v>
      </c>
      <c r="G520" s="37">
        <v>64.490000000000009</v>
      </c>
      <c r="H520" s="25">
        <v>0.91684859667864438</v>
      </c>
      <c r="I520" s="25">
        <v>-2.9888462522384232</v>
      </c>
      <c r="J520" s="4" t="s">
        <v>204</v>
      </c>
    </row>
    <row r="521" spans="1:10" x14ac:dyDescent="0.35">
      <c r="A521" s="22" t="s">
        <v>6</v>
      </c>
      <c r="B521" s="23">
        <v>12</v>
      </c>
      <c r="C521" s="23">
        <v>140</v>
      </c>
      <c r="D521" s="23">
        <v>140</v>
      </c>
      <c r="E521" s="24">
        <f>((D521-C521)/2)+C521</f>
        <v>140</v>
      </c>
      <c r="F521" s="96">
        <f t="shared" si="20"/>
        <v>22.09</v>
      </c>
      <c r="G521" s="37">
        <v>64.69</v>
      </c>
      <c r="H521" s="25">
        <v>0.96855686122171525</v>
      </c>
      <c r="I521" s="25">
        <v>-3.0816321309797892</v>
      </c>
      <c r="J521" s="4" t="s">
        <v>204</v>
      </c>
    </row>
    <row r="522" spans="1:10" x14ac:dyDescent="0.35">
      <c r="A522" s="23" t="s">
        <v>6</v>
      </c>
      <c r="B522" s="23">
        <v>12</v>
      </c>
      <c r="C522" s="23">
        <v>150</v>
      </c>
      <c r="D522" s="23">
        <v>150</v>
      </c>
      <c r="E522" s="23">
        <v>150</v>
      </c>
      <c r="F522" s="25">
        <f t="shared" si="20"/>
        <v>22.19</v>
      </c>
      <c r="G522" s="37">
        <v>64.790000000000006</v>
      </c>
      <c r="H522" s="25">
        <v>1.0436666670000001</v>
      </c>
      <c r="I522" s="27">
        <v>-3.2120000000000002</v>
      </c>
      <c r="J522" s="4" t="s">
        <v>205</v>
      </c>
    </row>
    <row r="523" spans="1:10" x14ac:dyDescent="0.35">
      <c r="A523" s="22" t="s">
        <v>6</v>
      </c>
      <c r="B523" s="23">
        <v>13</v>
      </c>
      <c r="C523" s="23">
        <v>10</v>
      </c>
      <c r="D523" s="23">
        <v>10</v>
      </c>
      <c r="E523" s="24">
        <f>((D523-C523)/2)+C523</f>
        <v>10</v>
      </c>
      <c r="F523" s="96">
        <f t="shared" ref="F523:F534" si="21">22.23+(E523/100)</f>
        <v>22.330000000000002</v>
      </c>
      <c r="G523" s="37">
        <v>65.08</v>
      </c>
      <c r="H523" s="25">
        <v>0.95841798582111326</v>
      </c>
      <c r="I523" s="25">
        <v>-3.3270657457150157</v>
      </c>
      <c r="J523" s="4" t="s">
        <v>204</v>
      </c>
    </row>
    <row r="524" spans="1:10" x14ac:dyDescent="0.35">
      <c r="A524" s="23" t="s">
        <v>6</v>
      </c>
      <c r="B524" s="23">
        <v>13</v>
      </c>
      <c r="C524" s="23">
        <v>10</v>
      </c>
      <c r="D524" s="23">
        <v>10</v>
      </c>
      <c r="E524" s="23">
        <v>10</v>
      </c>
      <c r="F524" s="25">
        <f t="shared" si="21"/>
        <v>22.330000000000002</v>
      </c>
      <c r="G524" s="37">
        <v>65.08</v>
      </c>
      <c r="H524" s="25">
        <v>1.0936666700000002</v>
      </c>
      <c r="I524" s="27">
        <v>-2.5939999999999999</v>
      </c>
      <c r="J524" s="4" t="s">
        <v>205</v>
      </c>
    </row>
    <row r="525" spans="1:10" x14ac:dyDescent="0.35">
      <c r="A525" s="22" t="s">
        <v>6</v>
      </c>
      <c r="B525" s="23">
        <v>13</v>
      </c>
      <c r="C525" s="23">
        <v>30</v>
      </c>
      <c r="D525" s="23">
        <v>30</v>
      </c>
      <c r="E525" s="24">
        <f>((D525-C525)/2)+C525</f>
        <v>30</v>
      </c>
      <c r="F525" s="96">
        <f t="shared" si="21"/>
        <v>22.53</v>
      </c>
      <c r="G525" s="37">
        <v>65.28</v>
      </c>
      <c r="H525" s="25">
        <v>0.82559871807322538</v>
      </c>
      <c r="I525" s="25">
        <v>-3.1524686620619078</v>
      </c>
      <c r="J525" s="4" t="s">
        <v>204</v>
      </c>
    </row>
    <row r="526" spans="1:10" x14ac:dyDescent="0.35">
      <c r="A526" s="22" t="s">
        <v>6</v>
      </c>
      <c r="B526" s="23">
        <v>13</v>
      </c>
      <c r="C526" s="23">
        <v>50</v>
      </c>
      <c r="D526" s="23">
        <v>50</v>
      </c>
      <c r="E526" s="24">
        <f>((D526-C526)/2)+C526</f>
        <v>50</v>
      </c>
      <c r="F526" s="96">
        <f t="shared" si="21"/>
        <v>22.73</v>
      </c>
      <c r="G526" s="37">
        <v>65.48</v>
      </c>
      <c r="H526" s="25">
        <v>0.71407108866660196</v>
      </c>
      <c r="I526" s="25">
        <v>-3.8219237656689682</v>
      </c>
      <c r="J526" s="4" t="s">
        <v>204</v>
      </c>
    </row>
    <row r="527" spans="1:10" x14ac:dyDescent="0.35">
      <c r="A527" s="30" t="s">
        <v>6</v>
      </c>
      <c r="B527" s="30">
        <v>13</v>
      </c>
      <c r="C527" s="30">
        <v>60</v>
      </c>
      <c r="D527" s="30">
        <v>60</v>
      </c>
      <c r="E527" s="30">
        <v>60</v>
      </c>
      <c r="F527" s="25">
        <f t="shared" si="21"/>
        <v>22.830000000000002</v>
      </c>
      <c r="G527" s="37">
        <v>65.58</v>
      </c>
      <c r="H527" s="25">
        <v>0.56866700000000003</v>
      </c>
      <c r="I527" s="31">
        <v>-3.49</v>
      </c>
      <c r="J527" s="4" t="s">
        <v>205</v>
      </c>
    </row>
    <row r="528" spans="1:10" x14ac:dyDescent="0.35">
      <c r="A528" s="22" t="s">
        <v>6</v>
      </c>
      <c r="B528" s="23">
        <v>13</v>
      </c>
      <c r="C528" s="23">
        <v>69.5</v>
      </c>
      <c r="D528" s="23">
        <v>70</v>
      </c>
      <c r="E528" s="24">
        <f>((D528-C528)/2)+C528</f>
        <v>69.75</v>
      </c>
      <c r="F528" s="96">
        <f t="shared" si="21"/>
        <v>22.927500000000002</v>
      </c>
      <c r="G528" s="37">
        <v>65.677500000000009</v>
      </c>
      <c r="H528" s="25">
        <v>0.91177915897834327</v>
      </c>
      <c r="I528" s="25">
        <v>-3.7580711179329738</v>
      </c>
      <c r="J528" s="4" t="s">
        <v>204</v>
      </c>
    </row>
    <row r="529" spans="1:10" x14ac:dyDescent="0.35">
      <c r="A529" s="22" t="s">
        <v>6</v>
      </c>
      <c r="B529" s="23">
        <v>13</v>
      </c>
      <c r="C529" s="23">
        <v>90</v>
      </c>
      <c r="D529" s="23">
        <v>91.5</v>
      </c>
      <c r="E529" s="24">
        <f>((D529-C529)/2)+C529</f>
        <v>90.75</v>
      </c>
      <c r="F529" s="96">
        <f t="shared" si="21"/>
        <v>23.137499999999999</v>
      </c>
      <c r="G529" s="37">
        <v>65.887500000000003</v>
      </c>
      <c r="H529" s="25">
        <v>0.58530737107895514</v>
      </c>
      <c r="I529" s="25">
        <v>-3.1853926835507793</v>
      </c>
      <c r="J529" s="4" t="s">
        <v>204</v>
      </c>
    </row>
    <row r="530" spans="1:10" x14ac:dyDescent="0.35">
      <c r="A530" s="28" t="s">
        <v>6</v>
      </c>
      <c r="B530" s="28">
        <v>13</v>
      </c>
      <c r="C530" s="28">
        <v>110</v>
      </c>
      <c r="D530" s="28">
        <v>110</v>
      </c>
      <c r="E530" s="28">
        <v>110</v>
      </c>
      <c r="F530" s="25">
        <f t="shared" si="21"/>
        <v>23.330000000000002</v>
      </c>
      <c r="G530" s="37">
        <v>66.08</v>
      </c>
      <c r="H530" s="25">
        <v>0.75249999999999995</v>
      </c>
      <c r="I530" s="27">
        <v>-3.2320000000000002</v>
      </c>
      <c r="J530" s="4" t="s">
        <v>205</v>
      </c>
    </row>
    <row r="531" spans="1:10" x14ac:dyDescent="0.35">
      <c r="A531" s="22" t="s">
        <v>6</v>
      </c>
      <c r="B531" s="23">
        <v>13</v>
      </c>
      <c r="C531" s="23">
        <v>110</v>
      </c>
      <c r="D531" s="23">
        <v>110</v>
      </c>
      <c r="E531" s="24">
        <f>((D531-C531)/2)+C531</f>
        <v>110</v>
      </c>
      <c r="F531" s="96">
        <f t="shared" si="21"/>
        <v>23.330000000000002</v>
      </c>
      <c r="G531" s="37">
        <v>66.08</v>
      </c>
      <c r="H531" s="25">
        <v>1.7231849167313837</v>
      </c>
      <c r="I531" s="25">
        <v>-5.0378403234153463E-2</v>
      </c>
      <c r="J531" s="4" t="s">
        <v>204</v>
      </c>
    </row>
    <row r="532" spans="1:10" x14ac:dyDescent="0.35">
      <c r="A532" s="22" t="s">
        <v>6</v>
      </c>
      <c r="B532" s="23">
        <v>13</v>
      </c>
      <c r="C532" s="23">
        <v>130</v>
      </c>
      <c r="D532" s="23">
        <v>130</v>
      </c>
      <c r="E532" s="24">
        <f>((D532-C532)/2)+C532</f>
        <v>130</v>
      </c>
      <c r="F532" s="96">
        <f t="shared" si="21"/>
        <v>23.53</v>
      </c>
      <c r="G532" s="37">
        <v>66.28</v>
      </c>
      <c r="H532" s="25">
        <v>0.75361270272895053</v>
      </c>
      <c r="I532" s="25">
        <v>-2.9589153236121764</v>
      </c>
      <c r="J532" s="4" t="s">
        <v>204</v>
      </c>
    </row>
    <row r="533" spans="1:10" x14ac:dyDescent="0.35">
      <c r="A533" s="22" t="s">
        <v>6</v>
      </c>
      <c r="B533" s="23">
        <v>13</v>
      </c>
      <c r="C533" s="23">
        <v>150</v>
      </c>
      <c r="D533" s="23">
        <v>150</v>
      </c>
      <c r="E533" s="24">
        <f>((D533-C533)/2)+C533</f>
        <v>150</v>
      </c>
      <c r="F533" s="96">
        <f t="shared" si="21"/>
        <v>23.73</v>
      </c>
      <c r="G533" s="37">
        <v>66.48</v>
      </c>
      <c r="H533" s="25">
        <v>0.78200155385063619</v>
      </c>
      <c r="I533" s="25">
        <v>-2.994832437963673</v>
      </c>
      <c r="J533" s="4" t="s">
        <v>204</v>
      </c>
    </row>
    <row r="534" spans="1:10" x14ac:dyDescent="0.35">
      <c r="A534" s="23" t="s">
        <v>6</v>
      </c>
      <c r="B534" s="23">
        <v>13</v>
      </c>
      <c r="C534" s="23">
        <v>150</v>
      </c>
      <c r="D534" s="23">
        <v>150</v>
      </c>
      <c r="E534" s="23">
        <v>150</v>
      </c>
      <c r="F534" s="25">
        <f t="shared" si="21"/>
        <v>23.73</v>
      </c>
      <c r="G534" s="37">
        <v>66.48</v>
      </c>
      <c r="H534" s="25">
        <v>0.95366666699999991</v>
      </c>
      <c r="I534" s="27">
        <v>-3.09</v>
      </c>
      <c r="J534" s="4" t="s">
        <v>205</v>
      </c>
    </row>
    <row r="535" spans="1:10" x14ac:dyDescent="0.35">
      <c r="A535" s="30" t="s">
        <v>6</v>
      </c>
      <c r="B535" s="30">
        <v>14</v>
      </c>
      <c r="C535" s="30">
        <v>10</v>
      </c>
      <c r="D535" s="30">
        <v>10</v>
      </c>
      <c r="E535" s="30">
        <v>10</v>
      </c>
      <c r="F535" s="25">
        <f t="shared" ref="F535:F543" si="22">23.86+(E535/100)</f>
        <v>23.96</v>
      </c>
      <c r="G535" s="37">
        <v>67.789999999999992</v>
      </c>
      <c r="H535" s="25">
        <v>0.83266700000000005</v>
      </c>
      <c r="I535" s="31">
        <v>-3.14</v>
      </c>
      <c r="J535" s="4" t="s">
        <v>205</v>
      </c>
    </row>
    <row r="536" spans="1:10" x14ac:dyDescent="0.35">
      <c r="A536" s="22" t="s">
        <v>6</v>
      </c>
      <c r="B536" s="23">
        <v>14</v>
      </c>
      <c r="C536" s="23">
        <v>25</v>
      </c>
      <c r="D536" s="23">
        <v>25.5</v>
      </c>
      <c r="E536" s="24">
        <f>((D536-C536)/2)+C536</f>
        <v>25.25</v>
      </c>
      <c r="F536" s="96">
        <f t="shared" si="22"/>
        <v>24.112500000000001</v>
      </c>
      <c r="G536" s="37">
        <v>67.942499999999995</v>
      </c>
      <c r="H536" s="25">
        <v>0</v>
      </c>
      <c r="I536" s="25">
        <v>0</v>
      </c>
      <c r="J536" s="4" t="s">
        <v>204</v>
      </c>
    </row>
    <row r="537" spans="1:10" x14ac:dyDescent="0.35">
      <c r="A537" s="22" t="s">
        <v>6</v>
      </c>
      <c r="B537" s="23">
        <v>14</v>
      </c>
      <c r="C537" s="23">
        <v>50</v>
      </c>
      <c r="D537" s="23">
        <v>50.5</v>
      </c>
      <c r="E537" s="24">
        <f>((D537-C537)/2)+C537</f>
        <v>50.25</v>
      </c>
      <c r="F537" s="96">
        <f t="shared" si="22"/>
        <v>24.362500000000001</v>
      </c>
      <c r="G537" s="37">
        <v>68.192499999999995</v>
      </c>
      <c r="H537" s="25">
        <v>0.60254345925997899</v>
      </c>
      <c r="I537" s="25">
        <v>-2.9898439498592984</v>
      </c>
      <c r="J537" s="4" t="s">
        <v>204</v>
      </c>
    </row>
    <row r="538" spans="1:10" x14ac:dyDescent="0.35">
      <c r="A538" s="22" t="s">
        <v>6</v>
      </c>
      <c r="B538" s="23">
        <v>14</v>
      </c>
      <c r="C538" s="23">
        <v>75</v>
      </c>
      <c r="D538" s="23">
        <v>75.5</v>
      </c>
      <c r="E538" s="24">
        <f>((D538-C538)/2)+C538</f>
        <v>75.25</v>
      </c>
      <c r="F538" s="96">
        <f t="shared" si="22"/>
        <v>24.612500000000001</v>
      </c>
      <c r="G538" s="37">
        <v>68.442499999999995</v>
      </c>
      <c r="H538" s="25">
        <v>0.54373798193648648</v>
      </c>
      <c r="I538" s="25">
        <v>-3.6423381939114856</v>
      </c>
      <c r="J538" s="4" t="s">
        <v>204</v>
      </c>
    </row>
    <row r="539" spans="1:10" x14ac:dyDescent="0.35">
      <c r="A539" s="22" t="s">
        <v>6</v>
      </c>
      <c r="B539" s="23">
        <v>14</v>
      </c>
      <c r="C539" s="23">
        <v>100</v>
      </c>
      <c r="D539" s="23">
        <v>100.5</v>
      </c>
      <c r="E539" s="24">
        <f>((D539-C539)/2)+C539</f>
        <v>100.25</v>
      </c>
      <c r="F539" s="96">
        <f t="shared" si="22"/>
        <v>24.862500000000001</v>
      </c>
      <c r="G539" s="37">
        <v>68.692499999999995</v>
      </c>
      <c r="H539" s="25">
        <v>8.7488588909391263E-2</v>
      </c>
      <c r="I539" s="25">
        <v>-2.9289843949859291</v>
      </c>
      <c r="J539" s="4" t="s">
        <v>204</v>
      </c>
    </row>
    <row r="540" spans="1:10" x14ac:dyDescent="0.35">
      <c r="A540" s="30" t="s">
        <v>6</v>
      </c>
      <c r="B540" s="30">
        <v>14</v>
      </c>
      <c r="C540" s="30">
        <v>110</v>
      </c>
      <c r="D540" s="30">
        <v>110</v>
      </c>
      <c r="E540" s="30">
        <v>110</v>
      </c>
      <c r="F540" s="25">
        <f t="shared" si="22"/>
        <v>24.96</v>
      </c>
      <c r="G540" s="37">
        <v>68.789999999999992</v>
      </c>
      <c r="H540" s="25">
        <v>0.13966699999999999</v>
      </c>
      <c r="I540" s="31">
        <v>-3.3570000000000002</v>
      </c>
      <c r="J540" s="4" t="s">
        <v>205</v>
      </c>
    </row>
    <row r="541" spans="1:10" x14ac:dyDescent="0.35">
      <c r="A541" s="22" t="s">
        <v>6</v>
      </c>
      <c r="B541" s="23">
        <v>14</v>
      </c>
      <c r="C541" s="23">
        <v>125</v>
      </c>
      <c r="D541" s="23">
        <v>125.5</v>
      </c>
      <c r="E541" s="24">
        <f>((D541-C541)/2)+C541</f>
        <v>125.25</v>
      </c>
      <c r="F541" s="96">
        <f t="shared" si="22"/>
        <v>25.112500000000001</v>
      </c>
      <c r="G541" s="37">
        <v>68.942499999999995</v>
      </c>
      <c r="H541" s="25">
        <v>0.14832184131300397</v>
      </c>
      <c r="I541" s="25">
        <v>-3.4677411102583773</v>
      </c>
      <c r="J541" s="4" t="s">
        <v>204</v>
      </c>
    </row>
    <row r="542" spans="1:10" x14ac:dyDescent="0.35">
      <c r="A542" s="23" t="s">
        <v>6</v>
      </c>
      <c r="B542" s="23">
        <v>14</v>
      </c>
      <c r="C542" s="23">
        <v>150</v>
      </c>
      <c r="D542" s="23">
        <v>150</v>
      </c>
      <c r="E542" s="23">
        <v>150</v>
      </c>
      <c r="F542" s="25">
        <f t="shared" si="22"/>
        <v>25.36</v>
      </c>
      <c r="G542" s="37">
        <v>69.19</v>
      </c>
      <c r="H542" s="25">
        <v>-0.12966666699999999</v>
      </c>
      <c r="I542" s="27">
        <v>-3.2429999999999999</v>
      </c>
      <c r="J542" s="4" t="s">
        <v>205</v>
      </c>
    </row>
    <row r="543" spans="1:10" x14ac:dyDescent="0.35">
      <c r="A543" s="22" t="s">
        <v>6</v>
      </c>
      <c r="B543" s="23">
        <v>14</v>
      </c>
      <c r="C543" s="23">
        <v>150</v>
      </c>
      <c r="D543" s="23">
        <v>150.5</v>
      </c>
      <c r="E543" s="24">
        <f>((D543-C543)/2)+C543</f>
        <v>150.25</v>
      </c>
      <c r="F543" s="96">
        <f t="shared" si="22"/>
        <v>25.362500000000001</v>
      </c>
      <c r="G543" s="37">
        <v>69.192499999999995</v>
      </c>
      <c r="H543" s="25">
        <v>-0.4589967951830628</v>
      </c>
      <c r="I543" s="25">
        <v>-2.9968278332054226</v>
      </c>
      <c r="J543" s="4" t="s">
        <v>204</v>
      </c>
    </row>
    <row r="544" spans="1:10" x14ac:dyDescent="0.35">
      <c r="A544" s="30" t="s">
        <v>6</v>
      </c>
      <c r="B544" s="30">
        <v>15</v>
      </c>
      <c r="C544" s="30">
        <v>10</v>
      </c>
      <c r="D544" s="30">
        <v>10</v>
      </c>
      <c r="E544" s="30">
        <v>10</v>
      </c>
      <c r="F544" s="25">
        <f t="shared" ref="F544:F553" si="23">25.39+(E544/100)</f>
        <v>25.490000000000002</v>
      </c>
      <c r="G544" s="37">
        <v>69.64</v>
      </c>
      <c r="H544" s="25">
        <v>8.7667000000000009E-2</v>
      </c>
      <c r="I544" s="31">
        <v>-3.452</v>
      </c>
      <c r="J544" s="4" t="s">
        <v>205</v>
      </c>
    </row>
    <row r="545" spans="1:10" x14ac:dyDescent="0.35">
      <c r="A545" s="22" t="s">
        <v>6</v>
      </c>
      <c r="B545" s="23">
        <v>15</v>
      </c>
      <c r="C545" s="23">
        <v>15</v>
      </c>
      <c r="D545" s="23">
        <v>15.5</v>
      </c>
      <c r="E545" s="24">
        <f>((D545-C545)/2)+C545</f>
        <v>15.25</v>
      </c>
      <c r="F545" s="96">
        <f t="shared" si="23"/>
        <v>25.5425</v>
      </c>
      <c r="G545" s="37">
        <v>69.692499999999995</v>
      </c>
      <c r="H545" s="25">
        <v>-0.18119160920656485</v>
      </c>
      <c r="I545" s="25">
        <v>-3.2392683550780244</v>
      </c>
      <c r="J545" s="4" t="s">
        <v>204</v>
      </c>
    </row>
    <row r="546" spans="1:10" x14ac:dyDescent="0.35">
      <c r="A546" s="22" t="s">
        <v>6</v>
      </c>
      <c r="B546" s="23">
        <v>15</v>
      </c>
      <c r="C546" s="23">
        <v>40</v>
      </c>
      <c r="D546" s="23">
        <v>40.5</v>
      </c>
      <c r="E546" s="24">
        <f>((D546-C546)/2)+C546</f>
        <v>40.25</v>
      </c>
      <c r="F546" s="96">
        <f t="shared" si="23"/>
        <v>25.7925</v>
      </c>
      <c r="G546" s="37">
        <v>69.942499999999995</v>
      </c>
      <c r="H546" s="25">
        <v>-0.20349713508788936</v>
      </c>
      <c r="I546" s="25">
        <v>-3.2871578408800199</v>
      </c>
      <c r="J546" s="4" t="s">
        <v>204</v>
      </c>
    </row>
    <row r="547" spans="1:10" x14ac:dyDescent="0.35">
      <c r="A547" s="23" t="s">
        <v>6</v>
      </c>
      <c r="B547" s="23">
        <v>15</v>
      </c>
      <c r="C547" s="23">
        <v>60</v>
      </c>
      <c r="D547" s="23">
        <v>60</v>
      </c>
      <c r="E547" s="23">
        <v>60</v>
      </c>
      <c r="F547" s="25">
        <f t="shared" si="23"/>
        <v>25.990000000000002</v>
      </c>
      <c r="G547" s="37">
        <v>70.14</v>
      </c>
      <c r="H547" s="25">
        <v>-0.29933332999999995</v>
      </c>
      <c r="I547" s="27">
        <v>-3.1040000000000001</v>
      </c>
      <c r="J547" s="4" t="s">
        <v>205</v>
      </c>
    </row>
    <row r="548" spans="1:10" x14ac:dyDescent="0.35">
      <c r="A548" s="22" t="s">
        <v>6</v>
      </c>
      <c r="B548" s="23">
        <v>15</v>
      </c>
      <c r="C548" s="23">
        <v>65</v>
      </c>
      <c r="D548" s="23">
        <v>65.5</v>
      </c>
      <c r="E548" s="24">
        <f>((D548-C548)/2)+C548</f>
        <v>65.25</v>
      </c>
      <c r="F548" s="96">
        <f t="shared" si="23"/>
        <v>26.0425</v>
      </c>
      <c r="G548" s="37">
        <v>70.192499999999995</v>
      </c>
      <c r="H548" s="25">
        <v>-0.21363601048849157</v>
      </c>
      <c r="I548" s="25">
        <v>-3.4348170887695053</v>
      </c>
      <c r="J548" s="4" t="s">
        <v>204</v>
      </c>
    </row>
    <row r="549" spans="1:10" x14ac:dyDescent="0.35">
      <c r="A549" s="22" t="s">
        <v>6</v>
      </c>
      <c r="B549" s="23">
        <v>15</v>
      </c>
      <c r="C549" s="23">
        <v>90</v>
      </c>
      <c r="D549" s="23">
        <v>91.5</v>
      </c>
      <c r="E549" s="24">
        <f>((D549-C549)/2)+C549</f>
        <v>90.75</v>
      </c>
      <c r="F549" s="96">
        <f t="shared" si="23"/>
        <v>26.297499999999999</v>
      </c>
      <c r="G549" s="37">
        <v>70.447499999999991</v>
      </c>
      <c r="H549" s="25">
        <v>0.17471654154802005</v>
      </c>
      <c r="I549" s="25">
        <v>-3.4208686988676664</v>
      </c>
      <c r="J549" s="4" t="s">
        <v>204</v>
      </c>
    </row>
    <row r="550" spans="1:10" x14ac:dyDescent="0.35">
      <c r="A550" s="30" t="s">
        <v>6</v>
      </c>
      <c r="B550" s="30">
        <v>15</v>
      </c>
      <c r="C550" s="30">
        <v>110</v>
      </c>
      <c r="D550" s="30">
        <v>110</v>
      </c>
      <c r="E550" s="30">
        <v>110</v>
      </c>
      <c r="F550" s="25">
        <f t="shared" si="23"/>
        <v>26.490000000000002</v>
      </c>
      <c r="G550" s="37">
        <v>70.64</v>
      </c>
      <c r="H550" s="25">
        <v>-4.9333000000000002E-2</v>
      </c>
      <c r="I550" s="31">
        <v>-3.7050000000000001</v>
      </c>
      <c r="J550" s="4" t="s">
        <v>205</v>
      </c>
    </row>
    <row r="551" spans="1:10" x14ac:dyDescent="0.35">
      <c r="A551" s="22" t="s">
        <v>6</v>
      </c>
      <c r="B551" s="23">
        <v>15</v>
      </c>
      <c r="C551" s="23">
        <v>115</v>
      </c>
      <c r="D551" s="23">
        <v>115.5</v>
      </c>
      <c r="E551" s="24">
        <f>((D551-C551)/2)+C551</f>
        <v>115.25</v>
      </c>
      <c r="F551" s="96">
        <f t="shared" si="23"/>
        <v>26.5425</v>
      </c>
      <c r="G551" s="37">
        <v>70.692499999999995</v>
      </c>
      <c r="H551" s="25">
        <v>9.4192483247550474E-3</v>
      </c>
      <c r="I551" s="25">
        <v>-3.4108723458685075</v>
      </c>
      <c r="J551" s="4" t="s">
        <v>204</v>
      </c>
    </row>
    <row r="552" spans="1:10" x14ac:dyDescent="0.35">
      <c r="A552" s="22" t="s">
        <v>6</v>
      </c>
      <c r="B552" s="23">
        <v>15</v>
      </c>
      <c r="C552" s="23">
        <v>137</v>
      </c>
      <c r="D552" s="23">
        <v>137.5</v>
      </c>
      <c r="E552" s="24">
        <f>((D552-C552)/2)+C552</f>
        <v>137.25</v>
      </c>
      <c r="F552" s="96">
        <f t="shared" si="23"/>
        <v>26.762499999999999</v>
      </c>
      <c r="G552" s="37">
        <v>70.912499999999994</v>
      </c>
      <c r="H552" s="25">
        <v>-2.3025152957171779E-2</v>
      </c>
      <c r="I552" s="25">
        <v>-2.8850856996674334</v>
      </c>
      <c r="J552" s="4" t="s">
        <v>204</v>
      </c>
    </row>
    <row r="553" spans="1:10" x14ac:dyDescent="0.35">
      <c r="A553" s="30" t="s">
        <v>6</v>
      </c>
      <c r="B553" s="30">
        <v>15</v>
      </c>
      <c r="C553" s="30">
        <v>140</v>
      </c>
      <c r="D553" s="30">
        <v>140</v>
      </c>
      <c r="E553" s="30">
        <v>140</v>
      </c>
      <c r="F553" s="25">
        <f t="shared" si="23"/>
        <v>26.79</v>
      </c>
      <c r="G553" s="37">
        <v>70.94</v>
      </c>
      <c r="H553" s="25">
        <v>-0.15432999999999999</v>
      </c>
      <c r="I553" s="31">
        <v>-3.2530000000000001</v>
      </c>
      <c r="J553" s="4" t="s">
        <v>205</v>
      </c>
    </row>
    <row r="554" spans="1:10" x14ac:dyDescent="0.35">
      <c r="A554" s="22" t="s">
        <v>6</v>
      </c>
      <c r="B554" s="23">
        <v>16</v>
      </c>
      <c r="C554" s="23">
        <v>10</v>
      </c>
      <c r="D554" s="23">
        <v>10.5</v>
      </c>
      <c r="E554" s="24">
        <f>((D554-C554)/2)+C554</f>
        <v>10.25</v>
      </c>
      <c r="F554" s="96">
        <f t="shared" ref="F554:F559" si="24">26.84+(E554/100)</f>
        <v>26.942499999999999</v>
      </c>
      <c r="G554" s="37">
        <v>71.142499999999998</v>
      </c>
      <c r="H554" s="25">
        <v>0.23551616975818213</v>
      </c>
      <c r="I554" s="25">
        <v>-3.0566896904579166</v>
      </c>
      <c r="J554" s="4" t="s">
        <v>204</v>
      </c>
    </row>
    <row r="555" spans="1:10" x14ac:dyDescent="0.35">
      <c r="A555" s="22" t="s">
        <v>6</v>
      </c>
      <c r="B555" s="23">
        <v>16</v>
      </c>
      <c r="C555" s="23">
        <v>30</v>
      </c>
      <c r="D555" s="23">
        <v>30.5</v>
      </c>
      <c r="E555" s="24">
        <f>((D555-C555)/2)+C555</f>
        <v>30.25</v>
      </c>
      <c r="F555" s="96">
        <f t="shared" si="24"/>
        <v>27.142499999999998</v>
      </c>
      <c r="G555" s="37">
        <v>71.342500000000001</v>
      </c>
      <c r="H555" s="25">
        <v>0.21625230649703808</v>
      </c>
      <c r="I555" s="25">
        <v>-3.4158608339728822</v>
      </c>
      <c r="J555" s="4" t="s">
        <v>204</v>
      </c>
    </row>
    <row r="556" spans="1:10" x14ac:dyDescent="0.35">
      <c r="A556" s="22" t="s">
        <v>6</v>
      </c>
      <c r="B556" s="23">
        <v>16</v>
      </c>
      <c r="C556" s="23">
        <v>50</v>
      </c>
      <c r="D556" s="23">
        <v>50.5</v>
      </c>
      <c r="E556" s="24">
        <f>((D556-C556)/2)+C556</f>
        <v>50.25</v>
      </c>
      <c r="F556" s="96">
        <f t="shared" si="24"/>
        <v>27.342500000000001</v>
      </c>
      <c r="G556" s="37">
        <v>71.542500000000004</v>
      </c>
      <c r="H556" s="25">
        <v>0.30952996018257761</v>
      </c>
      <c r="I556" s="25">
        <v>-2.850166282936812</v>
      </c>
      <c r="J556" s="4" t="s">
        <v>204</v>
      </c>
    </row>
    <row r="557" spans="1:10" x14ac:dyDescent="0.35">
      <c r="A557" s="22" t="s">
        <v>6</v>
      </c>
      <c r="B557" s="23">
        <v>16</v>
      </c>
      <c r="C557" s="23">
        <v>70.5</v>
      </c>
      <c r="D557" s="23">
        <v>71</v>
      </c>
      <c r="E557" s="24">
        <f>((D557-C557)/2)+C557</f>
        <v>70.75</v>
      </c>
      <c r="F557" s="96">
        <f t="shared" si="24"/>
        <v>27.547499999999999</v>
      </c>
      <c r="G557" s="37">
        <v>71.747500000000002</v>
      </c>
      <c r="H557" s="25">
        <v>0.23247450713800155</v>
      </c>
      <c r="I557" s="25">
        <v>-3.5086467127142487</v>
      </c>
      <c r="J557" s="4" t="s">
        <v>204</v>
      </c>
    </row>
    <row r="558" spans="1:10" x14ac:dyDescent="0.35">
      <c r="A558" s="22" t="s">
        <v>6</v>
      </c>
      <c r="B558" s="23">
        <v>16</v>
      </c>
      <c r="C558" s="23">
        <v>88.5</v>
      </c>
      <c r="D558" s="23">
        <v>90</v>
      </c>
      <c r="E558" s="24">
        <f>((D558-C558)/2)+C558</f>
        <v>89.25</v>
      </c>
      <c r="F558" s="96">
        <f t="shared" si="24"/>
        <v>27.732499999999998</v>
      </c>
      <c r="G558" s="37">
        <v>71.932500000000005</v>
      </c>
      <c r="H558" s="25">
        <v>7.7349713508789164E-2</v>
      </c>
      <c r="I558" s="25">
        <v>-3.1105653619851616</v>
      </c>
      <c r="J558" s="4" t="s">
        <v>204</v>
      </c>
    </row>
    <row r="559" spans="1:10" x14ac:dyDescent="0.35">
      <c r="A559" s="32" t="s">
        <v>6</v>
      </c>
      <c r="B559" s="32">
        <v>16</v>
      </c>
      <c r="C559" s="32">
        <v>90</v>
      </c>
      <c r="D559" s="32">
        <v>90</v>
      </c>
      <c r="E559" s="32">
        <v>90</v>
      </c>
      <c r="F559" s="34">
        <f t="shared" si="24"/>
        <v>27.74</v>
      </c>
      <c r="G559" s="68">
        <v>71.94</v>
      </c>
      <c r="H559" s="34">
        <v>0.27466999999999997</v>
      </c>
      <c r="I559" s="35">
        <v>-3.1819999999999999</v>
      </c>
      <c r="J559" s="6" t="s">
        <v>205</v>
      </c>
    </row>
  </sheetData>
  <sortState ref="A65:I194">
    <sortCondition ref="F65:F194"/>
  </sortState>
  <mergeCells count="4">
    <mergeCell ref="A2:A3"/>
    <mergeCell ref="B2:B3"/>
    <mergeCell ref="J2:J3"/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FBFCA-3E0A-4B9B-9015-2AB13DF7FF79}">
  <dimension ref="A1:H637"/>
  <sheetViews>
    <sheetView topLeftCell="A312" workbookViewId="0">
      <selection activeCell="I16" sqref="I16"/>
    </sheetView>
  </sheetViews>
  <sheetFormatPr defaultRowHeight="14.5" x14ac:dyDescent="0.35"/>
  <cols>
    <col min="1" max="1" width="5.1796875" style="4" bestFit="1" customWidth="1"/>
    <col min="2" max="2" width="6.1796875" style="4" bestFit="1" customWidth="1"/>
    <col min="3" max="3" width="11.7265625" style="4" bestFit="1" customWidth="1"/>
    <col min="4" max="4" width="15" style="4" bestFit="1" customWidth="1"/>
    <col min="5" max="5" width="15.81640625" style="4" bestFit="1" customWidth="1"/>
    <col min="6" max="6" width="14.26953125" style="4" bestFit="1" customWidth="1"/>
    <col min="7" max="7" width="21" style="12" bestFit="1" customWidth="1"/>
    <col min="8" max="8" width="29.26953125" style="4" customWidth="1"/>
  </cols>
  <sheetData>
    <row r="1" spans="1:8" ht="17" x14ac:dyDescent="0.35">
      <c r="A1" s="73" t="s">
        <v>211</v>
      </c>
      <c r="B1" s="73"/>
      <c r="C1" s="73"/>
      <c r="D1" s="73"/>
      <c r="E1" s="73"/>
      <c r="F1" s="73"/>
      <c r="G1" s="73"/>
      <c r="H1" s="73"/>
    </row>
    <row r="2" spans="1:8" ht="17" x14ac:dyDescent="0.35">
      <c r="A2" s="72" t="s">
        <v>8</v>
      </c>
      <c r="B2" s="72" t="s">
        <v>9</v>
      </c>
      <c r="C2" s="16" t="s">
        <v>197</v>
      </c>
      <c r="D2" s="16" t="s">
        <v>198</v>
      </c>
      <c r="E2" s="16" t="s">
        <v>199</v>
      </c>
      <c r="F2" s="16" t="s">
        <v>25</v>
      </c>
      <c r="G2" s="66" t="s">
        <v>716</v>
      </c>
      <c r="H2" s="16" t="s">
        <v>206</v>
      </c>
    </row>
    <row r="3" spans="1:8" x14ac:dyDescent="0.35">
      <c r="A3" s="71"/>
      <c r="B3" s="71"/>
      <c r="C3" s="6" t="s">
        <v>24</v>
      </c>
      <c r="D3" s="6" t="s">
        <v>24</v>
      </c>
      <c r="E3" s="6" t="s">
        <v>24</v>
      </c>
      <c r="F3" s="6" t="s">
        <v>17</v>
      </c>
      <c r="G3" s="13" t="s">
        <v>18</v>
      </c>
      <c r="H3" s="6" t="s">
        <v>208</v>
      </c>
    </row>
    <row r="4" spans="1:8" x14ac:dyDescent="0.35">
      <c r="A4" s="4" t="s">
        <v>0</v>
      </c>
      <c r="B4" s="4">
        <v>3</v>
      </c>
      <c r="C4" s="4">
        <v>1</v>
      </c>
      <c r="D4" s="4">
        <v>2</v>
      </c>
      <c r="E4" s="18">
        <v>1.5</v>
      </c>
      <c r="F4" s="37">
        <v>3.0150000000000001</v>
      </c>
      <c r="G4" s="37">
        <v>3.0150000000000001</v>
      </c>
      <c r="H4" s="37">
        <v>-26.646287910013452</v>
      </c>
    </row>
    <row r="5" spans="1:8" x14ac:dyDescent="0.35">
      <c r="A5" s="4" t="s">
        <v>0</v>
      </c>
      <c r="B5" s="4">
        <v>3</v>
      </c>
      <c r="C5" s="4">
        <v>21</v>
      </c>
      <c r="D5" s="4">
        <v>22</v>
      </c>
      <c r="E5" s="18">
        <v>21.5</v>
      </c>
      <c r="F5" s="37">
        <v>3.2149999999999999</v>
      </c>
      <c r="G5" s="37">
        <v>3.2149999999999999</v>
      </c>
      <c r="H5" s="37">
        <v>-26.184095715976881</v>
      </c>
    </row>
    <row r="6" spans="1:8" x14ac:dyDescent="0.35">
      <c r="A6" s="4" t="s">
        <v>0</v>
      </c>
      <c r="B6" s="4">
        <v>3</v>
      </c>
      <c r="C6" s="4">
        <v>34</v>
      </c>
      <c r="D6" s="4">
        <v>35</v>
      </c>
      <c r="E6" s="18">
        <v>34.5</v>
      </c>
      <c r="F6" s="37">
        <v>3.3449999999999998</v>
      </c>
      <c r="G6" s="37">
        <v>3.3449999999999998</v>
      </c>
      <c r="H6" s="37">
        <v>-26.744777609280813</v>
      </c>
    </row>
    <row r="7" spans="1:8" x14ac:dyDescent="0.35">
      <c r="A7" s="4" t="s">
        <v>0</v>
      </c>
      <c r="B7" s="4">
        <v>3</v>
      </c>
      <c r="C7" s="4">
        <v>41</v>
      </c>
      <c r="D7" s="4">
        <v>42</v>
      </c>
      <c r="E7" s="18">
        <v>41.5</v>
      </c>
      <c r="F7" s="37">
        <v>3.415</v>
      </c>
      <c r="G7" s="37">
        <v>3.415</v>
      </c>
      <c r="H7" s="37">
        <v>-26.228722487546644</v>
      </c>
    </row>
    <row r="8" spans="1:8" x14ac:dyDescent="0.35">
      <c r="A8" s="4" t="s">
        <v>0</v>
      </c>
      <c r="B8" s="4">
        <v>3</v>
      </c>
      <c r="C8" s="4">
        <v>51</v>
      </c>
      <c r="D8" s="4">
        <v>52</v>
      </c>
      <c r="E8" s="18">
        <v>51.5</v>
      </c>
      <c r="F8" s="37">
        <v>3.5150000000000001</v>
      </c>
      <c r="G8" s="37">
        <v>3.5150000000000001</v>
      </c>
      <c r="H8" s="37">
        <v>-26.290331693111533</v>
      </c>
    </row>
    <row r="9" spans="1:8" x14ac:dyDescent="0.35">
      <c r="A9" s="4" t="s">
        <v>0</v>
      </c>
      <c r="B9" s="4">
        <v>3</v>
      </c>
      <c r="C9" s="4">
        <v>65</v>
      </c>
      <c r="D9" s="4">
        <v>66</v>
      </c>
      <c r="E9" s="18">
        <v>65.5</v>
      </c>
      <c r="F9" s="37">
        <v>3.6550000000000002</v>
      </c>
      <c r="G9" s="37">
        <v>3.6550000000000002</v>
      </c>
      <c r="H9" s="37">
        <v>-26.442704309959215</v>
      </c>
    </row>
    <row r="10" spans="1:8" x14ac:dyDescent="0.35">
      <c r="A10" s="4" t="s">
        <v>0</v>
      </c>
      <c r="B10" s="4">
        <v>3</v>
      </c>
      <c r="C10" s="4">
        <v>71</v>
      </c>
      <c r="D10" s="4">
        <v>72</v>
      </c>
      <c r="E10" s="18">
        <v>71.5</v>
      </c>
      <c r="F10" s="37">
        <v>3.7149999999999999</v>
      </c>
      <c r="G10" s="37">
        <v>3.7149999999999999</v>
      </c>
      <c r="H10" s="37">
        <v>-26.40369865980405</v>
      </c>
    </row>
    <row r="11" spans="1:8" x14ac:dyDescent="0.35">
      <c r="A11" s="4" t="s">
        <v>0</v>
      </c>
      <c r="B11" s="4">
        <v>3</v>
      </c>
      <c r="C11" s="4">
        <v>78</v>
      </c>
      <c r="D11" s="4">
        <v>79</v>
      </c>
      <c r="E11" s="18">
        <v>78.5</v>
      </c>
      <c r="F11" s="37">
        <v>3.7850000000000001</v>
      </c>
      <c r="G11" s="37">
        <v>3.7850000000000001</v>
      </c>
      <c r="H11" s="37">
        <v>-26.901377599550429</v>
      </c>
    </row>
    <row r="12" spans="1:8" x14ac:dyDescent="0.35">
      <c r="A12" s="4" t="s">
        <v>0</v>
      </c>
      <c r="B12" s="4">
        <v>3</v>
      </c>
      <c r="C12" s="4">
        <v>92</v>
      </c>
      <c r="D12" s="4">
        <v>93</v>
      </c>
      <c r="E12" s="18">
        <v>92.5</v>
      </c>
      <c r="F12" s="37">
        <v>3.9249999999999998</v>
      </c>
      <c r="G12" s="37">
        <v>3.9249999999999998</v>
      </c>
      <c r="H12" s="37">
        <v>-26.450699431162043</v>
      </c>
    </row>
    <row r="13" spans="1:8" x14ac:dyDescent="0.35">
      <c r="A13" s="4" t="s">
        <v>0</v>
      </c>
      <c r="B13" s="4">
        <v>4</v>
      </c>
      <c r="C13" s="4">
        <v>1</v>
      </c>
      <c r="D13" s="4">
        <v>2</v>
      </c>
      <c r="E13" s="18">
        <v>1.5</v>
      </c>
      <c r="F13" s="37">
        <v>4.5149999999999997</v>
      </c>
      <c r="G13" s="37">
        <v>4.5149999999999997</v>
      </c>
      <c r="H13" s="37">
        <v>-26.818675094030755</v>
      </c>
    </row>
    <row r="14" spans="1:8" x14ac:dyDescent="0.35">
      <c r="A14" s="4" t="s">
        <v>0</v>
      </c>
      <c r="B14" s="4">
        <v>4</v>
      </c>
      <c r="C14" s="4">
        <v>19</v>
      </c>
      <c r="D14" s="4">
        <v>20</v>
      </c>
      <c r="E14" s="18">
        <v>19.5</v>
      </c>
      <c r="F14" s="37">
        <v>4.6950000000000003</v>
      </c>
      <c r="G14" s="37">
        <v>4.6950000000000003</v>
      </c>
      <c r="H14" s="37">
        <v>-27.096032933752323</v>
      </c>
    </row>
    <row r="15" spans="1:8" x14ac:dyDescent="0.35">
      <c r="A15" s="4" t="s">
        <v>0</v>
      </c>
      <c r="B15" s="4">
        <v>4</v>
      </c>
      <c r="C15" s="4">
        <v>34</v>
      </c>
      <c r="D15" s="4">
        <v>35</v>
      </c>
      <c r="E15" s="18">
        <v>34.5</v>
      </c>
      <c r="F15" s="37">
        <v>4.8449999999999998</v>
      </c>
      <c r="G15" s="37">
        <v>4.8449999999999998</v>
      </c>
      <c r="H15" s="37">
        <v>-27.058307829943693</v>
      </c>
    </row>
    <row r="16" spans="1:8" x14ac:dyDescent="0.35">
      <c r="A16" s="4" t="s">
        <v>0</v>
      </c>
      <c r="B16" s="4">
        <v>4</v>
      </c>
      <c r="C16" s="4">
        <v>48</v>
      </c>
      <c r="D16" s="4">
        <v>49</v>
      </c>
      <c r="E16" s="18">
        <v>48.5</v>
      </c>
      <c r="F16" s="37">
        <v>4.9850000000000003</v>
      </c>
      <c r="G16" s="37">
        <v>4.9850000000000003</v>
      </c>
      <c r="H16" s="37">
        <v>-26.936485404264776</v>
      </c>
    </row>
    <row r="17" spans="1:8" x14ac:dyDescent="0.35">
      <c r="A17" s="4" t="s">
        <v>0</v>
      </c>
      <c r="B17" s="4">
        <v>4</v>
      </c>
      <c r="C17" s="4">
        <v>61</v>
      </c>
      <c r="D17" s="4">
        <v>62</v>
      </c>
      <c r="E17" s="18">
        <v>61.5</v>
      </c>
      <c r="F17" s="37">
        <v>5.1150000000000002</v>
      </c>
      <c r="G17" s="37">
        <v>5.1150000000000002</v>
      </c>
      <c r="H17" s="37">
        <v>-27.137897956042149</v>
      </c>
    </row>
    <row r="18" spans="1:8" x14ac:dyDescent="0.35">
      <c r="A18" s="4" t="s">
        <v>0</v>
      </c>
      <c r="B18" s="4">
        <v>4</v>
      </c>
      <c r="C18" s="4">
        <v>71</v>
      </c>
      <c r="D18" s="4">
        <v>72</v>
      </c>
      <c r="E18" s="18">
        <v>71.5</v>
      </c>
      <c r="F18" s="37">
        <v>5.2149999999999999</v>
      </c>
      <c r="G18" s="37">
        <v>5.2149999999999999</v>
      </c>
      <c r="H18" s="37">
        <v>-27.408266005708533</v>
      </c>
    </row>
    <row r="19" spans="1:8" x14ac:dyDescent="0.35">
      <c r="A19" s="4" t="s">
        <v>0</v>
      </c>
      <c r="B19" s="4">
        <v>4</v>
      </c>
      <c r="C19" s="4">
        <v>81</v>
      </c>
      <c r="D19" s="4">
        <v>82</v>
      </c>
      <c r="E19" s="18">
        <v>81.5</v>
      </c>
      <c r="F19" s="37">
        <v>5.3149999999999995</v>
      </c>
      <c r="G19" s="37">
        <v>5.3149999999999995</v>
      </c>
      <c r="H19" s="37">
        <v>-27.324959019792573</v>
      </c>
    </row>
    <row r="20" spans="1:8" x14ac:dyDescent="0.35">
      <c r="A20" s="4" t="s">
        <v>0</v>
      </c>
      <c r="B20" s="4">
        <v>4</v>
      </c>
      <c r="C20" s="4">
        <v>107</v>
      </c>
      <c r="D20" s="4">
        <v>108</v>
      </c>
      <c r="E20" s="18">
        <v>107.5</v>
      </c>
      <c r="F20" s="37">
        <v>5.5750000000000002</v>
      </c>
      <c r="G20" s="37">
        <v>5.5750000000000002</v>
      </c>
      <c r="H20" s="37">
        <v>-27.620417300427263</v>
      </c>
    </row>
    <row r="21" spans="1:8" x14ac:dyDescent="0.35">
      <c r="A21" s="4" t="s">
        <v>0</v>
      </c>
      <c r="B21" s="4">
        <v>4</v>
      </c>
      <c r="C21" s="4">
        <v>124</v>
      </c>
      <c r="D21" s="4">
        <v>125</v>
      </c>
      <c r="E21" s="18">
        <v>124.5</v>
      </c>
      <c r="F21" s="37">
        <v>5.7450000000000001</v>
      </c>
      <c r="G21" s="37">
        <v>5.7450000000000001</v>
      </c>
      <c r="H21" s="37">
        <v>-26.861259282387788</v>
      </c>
    </row>
    <row r="22" spans="1:8" x14ac:dyDescent="0.35">
      <c r="A22" s="4" t="s">
        <v>0</v>
      </c>
      <c r="B22" s="4">
        <v>4</v>
      </c>
      <c r="C22" s="4">
        <v>133</v>
      </c>
      <c r="D22" s="4">
        <v>136</v>
      </c>
      <c r="E22" s="18">
        <v>134.5</v>
      </c>
      <c r="F22" s="37">
        <v>5.8449999999999998</v>
      </c>
      <c r="G22" s="37">
        <v>5.8449999999999998</v>
      </c>
      <c r="H22" s="37">
        <v>-27.11137861939525</v>
      </c>
    </row>
    <row r="23" spans="1:8" x14ac:dyDescent="0.35">
      <c r="A23" s="4" t="s">
        <v>0</v>
      </c>
      <c r="B23" s="4">
        <v>4</v>
      </c>
      <c r="C23" s="4">
        <v>146</v>
      </c>
      <c r="D23" s="4">
        <v>150</v>
      </c>
      <c r="E23" s="18">
        <v>148</v>
      </c>
      <c r="F23" s="37">
        <v>5.98</v>
      </c>
      <c r="G23" s="37">
        <v>5.98</v>
      </c>
      <c r="H23" s="37">
        <v>-27.268300508430038</v>
      </c>
    </row>
    <row r="24" spans="1:8" x14ac:dyDescent="0.35">
      <c r="A24" s="4" t="s">
        <v>0</v>
      </c>
      <c r="B24" s="4">
        <v>5</v>
      </c>
      <c r="C24" s="4">
        <v>1</v>
      </c>
      <c r="D24" s="4">
        <v>2</v>
      </c>
      <c r="E24" s="18">
        <v>1.5</v>
      </c>
      <c r="F24" s="37">
        <v>6.0149999999999997</v>
      </c>
      <c r="G24" s="37">
        <v>6.0149999999999997</v>
      </c>
      <c r="H24" s="37">
        <v>-26.874780593176155</v>
      </c>
    </row>
    <row r="25" spans="1:8" x14ac:dyDescent="0.35">
      <c r="A25" s="4" t="s">
        <v>0</v>
      </c>
      <c r="B25" s="4">
        <v>5</v>
      </c>
      <c r="C25" s="4">
        <v>11</v>
      </c>
      <c r="D25" s="4">
        <v>12</v>
      </c>
      <c r="E25" s="18">
        <v>11.5</v>
      </c>
      <c r="F25" s="37">
        <v>6.1150000000000002</v>
      </c>
      <c r="G25" s="37">
        <v>6.1150000000000002</v>
      </c>
      <c r="H25" s="37">
        <v>-26.774292377358599</v>
      </c>
    </row>
    <row r="26" spans="1:8" x14ac:dyDescent="0.35">
      <c r="A26" s="4" t="s">
        <v>0</v>
      </c>
      <c r="B26" s="4">
        <v>5</v>
      </c>
      <c r="C26" s="4">
        <v>34</v>
      </c>
      <c r="D26" s="4">
        <v>35</v>
      </c>
      <c r="E26" s="18">
        <v>34.5</v>
      </c>
      <c r="F26" s="37">
        <v>6.3449999999999998</v>
      </c>
      <c r="G26" s="37">
        <v>6.3449999999999998</v>
      </c>
      <c r="H26" s="37">
        <v>-27.018766810003346</v>
      </c>
    </row>
    <row r="27" spans="1:8" x14ac:dyDescent="0.35">
      <c r="A27" s="4" t="s">
        <v>0</v>
      </c>
      <c r="B27" s="4">
        <v>5</v>
      </c>
      <c r="C27" s="4">
        <v>51</v>
      </c>
      <c r="D27" s="4">
        <v>52</v>
      </c>
      <c r="E27" s="18">
        <v>51.5</v>
      </c>
      <c r="F27" s="37">
        <v>6.5149999999999997</v>
      </c>
      <c r="G27" s="37">
        <v>6.5149999999999997</v>
      </c>
      <c r="H27" s="37">
        <v>-26.97486658318801</v>
      </c>
    </row>
    <row r="28" spans="1:8" x14ac:dyDescent="0.35">
      <c r="A28" s="4" t="s">
        <v>0</v>
      </c>
      <c r="B28" s="4">
        <v>5</v>
      </c>
      <c r="C28" s="4">
        <v>78</v>
      </c>
      <c r="D28" s="4">
        <v>79</v>
      </c>
      <c r="E28" s="18">
        <v>78.5</v>
      </c>
      <c r="F28" s="37">
        <v>6.7850000000000001</v>
      </c>
      <c r="G28" s="37">
        <v>6.7850000000000001</v>
      </c>
      <c r="H28" s="37">
        <v>-26.668385514859558</v>
      </c>
    </row>
    <row r="29" spans="1:8" x14ac:dyDescent="0.35">
      <c r="A29" s="4" t="s">
        <v>0</v>
      </c>
      <c r="B29" s="4">
        <v>5</v>
      </c>
      <c r="C29" s="4">
        <v>98</v>
      </c>
      <c r="D29" s="4">
        <v>99</v>
      </c>
      <c r="E29" s="18">
        <v>98.5</v>
      </c>
      <c r="F29" s="37">
        <v>6.9850000000000003</v>
      </c>
      <c r="G29" s="37">
        <v>6.9850000000000003</v>
      </c>
      <c r="H29" s="37">
        <v>-26.727043752536279</v>
      </c>
    </row>
    <row r="30" spans="1:8" x14ac:dyDescent="0.35">
      <c r="A30" s="4" t="s">
        <v>0</v>
      </c>
      <c r="B30" s="4">
        <v>5</v>
      </c>
      <c r="C30" s="4">
        <v>118</v>
      </c>
      <c r="D30" s="4">
        <v>119</v>
      </c>
      <c r="E30" s="18">
        <v>118.5</v>
      </c>
      <c r="F30" s="37">
        <v>7.1850000000000005</v>
      </c>
      <c r="G30" s="37">
        <v>7.1850000000000005</v>
      </c>
      <c r="H30" s="37">
        <v>-26.533337095428667</v>
      </c>
    </row>
    <row r="31" spans="1:8" x14ac:dyDescent="0.35">
      <c r="A31" s="4" t="s">
        <v>0</v>
      </c>
      <c r="B31" s="4">
        <v>5</v>
      </c>
      <c r="C31" s="4">
        <v>138</v>
      </c>
      <c r="D31" s="4">
        <v>139</v>
      </c>
      <c r="E31" s="18">
        <v>138.5</v>
      </c>
      <c r="F31" s="37">
        <v>7.3849999999999998</v>
      </c>
      <c r="G31" s="37">
        <v>7.3849999999999998</v>
      </c>
      <c r="H31" s="37">
        <v>-26.473827421660001</v>
      </c>
    </row>
    <row r="32" spans="1:8" x14ac:dyDescent="0.35">
      <c r="A32" s="4" t="s">
        <v>0</v>
      </c>
      <c r="B32" s="4">
        <v>6</v>
      </c>
      <c r="C32" s="4">
        <v>1</v>
      </c>
      <c r="D32" s="4">
        <v>2</v>
      </c>
      <c r="E32" s="18">
        <v>1.5</v>
      </c>
      <c r="F32" s="37">
        <v>7.5149999999999997</v>
      </c>
      <c r="G32" s="37">
        <v>7.5149999999999997</v>
      </c>
      <c r="H32" s="37">
        <v>-27.390443497621838</v>
      </c>
    </row>
    <row r="33" spans="1:8" x14ac:dyDescent="0.35">
      <c r="A33" s="4" t="s">
        <v>0</v>
      </c>
      <c r="B33" s="4">
        <v>6</v>
      </c>
      <c r="C33" s="4">
        <v>4</v>
      </c>
      <c r="D33" s="4">
        <v>5</v>
      </c>
      <c r="E33" s="18">
        <v>4.5</v>
      </c>
      <c r="F33" s="37">
        <v>7.5449999999999999</v>
      </c>
      <c r="G33" s="37">
        <v>7.5449999999999999</v>
      </c>
      <c r="H33" s="37">
        <v>-27.593564088769934</v>
      </c>
    </row>
    <row r="34" spans="1:8" x14ac:dyDescent="0.35">
      <c r="A34" s="4" t="s">
        <v>0</v>
      </c>
      <c r="B34" s="4">
        <v>6</v>
      </c>
      <c r="C34" s="4">
        <v>24</v>
      </c>
      <c r="D34" s="4">
        <v>25</v>
      </c>
      <c r="E34" s="18">
        <v>24.5</v>
      </c>
      <c r="F34" s="37">
        <v>7.7450000000000001</v>
      </c>
      <c r="G34" s="37">
        <v>7.7450000000000001</v>
      </c>
      <c r="H34" s="37">
        <v>-27.510011606397406</v>
      </c>
    </row>
    <row r="35" spans="1:8" x14ac:dyDescent="0.35">
      <c r="A35" s="4" t="s">
        <v>0</v>
      </c>
      <c r="B35" s="4">
        <v>6</v>
      </c>
      <c r="C35" s="4">
        <v>44</v>
      </c>
      <c r="D35" s="4">
        <v>45</v>
      </c>
      <c r="E35" s="18">
        <v>44.5</v>
      </c>
      <c r="F35" s="37">
        <v>7.9450000000000003</v>
      </c>
      <c r="G35" s="37">
        <v>7.9450000000000003</v>
      </c>
      <c r="H35" s="37">
        <v>-27.379487371082089</v>
      </c>
    </row>
    <row r="36" spans="1:8" x14ac:dyDescent="0.35">
      <c r="A36" s="4" t="s">
        <v>0</v>
      </c>
      <c r="B36" s="4">
        <v>6</v>
      </c>
      <c r="C36" s="4">
        <v>64</v>
      </c>
      <c r="D36" s="4">
        <v>65</v>
      </c>
      <c r="E36" s="18">
        <v>64.5</v>
      </c>
      <c r="F36" s="37">
        <v>8.1449999999999996</v>
      </c>
      <c r="G36" s="37">
        <v>8.1449999999999996</v>
      </c>
      <c r="H36" s="37">
        <v>-27.60804454433039</v>
      </c>
    </row>
    <row r="37" spans="1:8" x14ac:dyDescent="0.35">
      <c r="A37" s="4" t="s">
        <v>0</v>
      </c>
      <c r="B37" s="4">
        <v>6</v>
      </c>
      <c r="C37" s="4">
        <v>84</v>
      </c>
      <c r="D37" s="4">
        <v>85</v>
      </c>
      <c r="E37" s="18">
        <v>84.5</v>
      </c>
      <c r="F37" s="37">
        <v>8.3450000000000006</v>
      </c>
      <c r="G37" s="37">
        <v>8.3450000000000006</v>
      </c>
      <c r="H37" s="37">
        <v>-27.653555108385476</v>
      </c>
    </row>
    <row r="38" spans="1:8" x14ac:dyDescent="0.35">
      <c r="A38" s="4" t="s">
        <v>0</v>
      </c>
      <c r="B38" s="4">
        <v>6</v>
      </c>
      <c r="C38" s="4">
        <v>111</v>
      </c>
      <c r="D38" s="4">
        <v>112</v>
      </c>
      <c r="E38" s="18">
        <v>111.5</v>
      </c>
      <c r="F38" s="37">
        <v>8.6150000000000002</v>
      </c>
      <c r="G38" s="37">
        <v>8.6150000000000002</v>
      </c>
      <c r="H38" s="37">
        <v>-27.329129366284519</v>
      </c>
    </row>
    <row r="39" spans="1:8" x14ac:dyDescent="0.35">
      <c r="A39" s="4" t="s">
        <v>0</v>
      </c>
      <c r="B39" s="4">
        <v>7</v>
      </c>
      <c r="C39" s="4">
        <v>7</v>
      </c>
      <c r="D39" s="4">
        <v>8</v>
      </c>
      <c r="E39" s="18">
        <v>7.5</v>
      </c>
      <c r="F39" s="37">
        <v>8.7749999999999986</v>
      </c>
      <c r="G39" s="37">
        <v>8.7949999999999982</v>
      </c>
      <c r="H39" s="37">
        <v>-27.276121417505877</v>
      </c>
    </row>
    <row r="40" spans="1:8" x14ac:dyDescent="0.35">
      <c r="A40" s="4" t="s">
        <v>0</v>
      </c>
      <c r="B40" s="4">
        <v>7</v>
      </c>
      <c r="C40" s="4">
        <v>21</v>
      </c>
      <c r="D40" s="4">
        <v>22</v>
      </c>
      <c r="E40" s="18">
        <v>21.5</v>
      </c>
      <c r="F40" s="37">
        <v>8.9149999999999991</v>
      </c>
      <c r="G40" s="37">
        <v>8.9349999999999987</v>
      </c>
      <c r="H40" s="37">
        <v>-27.47050470739465</v>
      </c>
    </row>
    <row r="41" spans="1:8" x14ac:dyDescent="0.35">
      <c r="A41" s="4" t="s">
        <v>0</v>
      </c>
      <c r="B41" s="4">
        <v>7</v>
      </c>
      <c r="C41" s="4">
        <v>42</v>
      </c>
      <c r="D41" s="4">
        <v>43</v>
      </c>
      <c r="E41" s="18">
        <v>42.5</v>
      </c>
      <c r="F41" s="37">
        <v>9.125</v>
      </c>
      <c r="G41" s="37">
        <v>9.1449999999999996</v>
      </c>
      <c r="H41" s="37">
        <v>-27.511214961753176</v>
      </c>
    </row>
    <row r="42" spans="1:8" x14ac:dyDescent="0.35">
      <c r="A42" s="4" t="s">
        <v>0</v>
      </c>
      <c r="B42" s="4">
        <v>7</v>
      </c>
      <c r="C42" s="4">
        <v>61</v>
      </c>
      <c r="D42" s="4">
        <v>62</v>
      </c>
      <c r="E42" s="18">
        <v>61.5</v>
      </c>
      <c r="F42" s="37">
        <v>9.3149999999999995</v>
      </c>
      <c r="G42" s="37">
        <v>9.3349999999999991</v>
      </c>
      <c r="H42" s="37">
        <v>-27.56290830659281</v>
      </c>
    </row>
    <row r="43" spans="1:8" x14ac:dyDescent="0.35">
      <c r="A43" s="4" t="s">
        <v>0</v>
      </c>
      <c r="B43" s="4">
        <v>7</v>
      </c>
      <c r="C43" s="4">
        <v>81</v>
      </c>
      <c r="D43" s="4">
        <v>82</v>
      </c>
      <c r="E43" s="18">
        <v>81.5</v>
      </c>
      <c r="F43" s="37">
        <v>9.5149999999999988</v>
      </c>
      <c r="G43" s="37">
        <v>9.5349999999999984</v>
      </c>
      <c r="H43" s="37">
        <v>-27.785944424811667</v>
      </c>
    </row>
    <row r="44" spans="1:8" x14ac:dyDescent="0.35">
      <c r="A44" s="4" t="s">
        <v>0</v>
      </c>
      <c r="B44" s="4">
        <v>7</v>
      </c>
      <c r="C44" s="4">
        <v>98</v>
      </c>
      <c r="D44" s="4">
        <v>99</v>
      </c>
      <c r="E44" s="18">
        <v>98.5</v>
      </c>
      <c r="F44" s="37">
        <v>9.6849999999999987</v>
      </c>
      <c r="G44" s="37">
        <v>9.7049999999999983</v>
      </c>
      <c r="H44" s="37">
        <v>-27.654453251753381</v>
      </c>
    </row>
    <row r="45" spans="1:8" x14ac:dyDescent="0.35">
      <c r="A45" s="4" t="s">
        <v>0</v>
      </c>
      <c r="B45" s="4">
        <v>8</v>
      </c>
      <c r="C45" s="4">
        <v>4</v>
      </c>
      <c r="D45" s="4">
        <v>5</v>
      </c>
      <c r="E45" s="18">
        <v>4.5</v>
      </c>
      <c r="F45" s="37">
        <v>9.7850000000000001</v>
      </c>
      <c r="G45" s="37">
        <v>10.415000000000001</v>
      </c>
      <c r="H45" s="37">
        <v>-27.597913733868925</v>
      </c>
    </row>
    <row r="46" spans="1:8" x14ac:dyDescent="0.35">
      <c r="A46" s="4" t="s">
        <v>0</v>
      </c>
      <c r="B46" s="4">
        <v>8</v>
      </c>
      <c r="C46" s="4">
        <v>29</v>
      </c>
      <c r="D46" s="4">
        <v>30</v>
      </c>
      <c r="E46" s="18">
        <v>29.5</v>
      </c>
      <c r="F46" s="37">
        <v>10.035</v>
      </c>
      <c r="G46" s="37">
        <v>10.665000000000001</v>
      </c>
      <c r="H46" s="37">
        <v>-27.365161790097051</v>
      </c>
    </row>
    <row r="47" spans="1:8" x14ac:dyDescent="0.35">
      <c r="A47" s="4" t="s">
        <v>0</v>
      </c>
      <c r="B47" s="4">
        <v>8</v>
      </c>
      <c r="C47" s="4">
        <v>41</v>
      </c>
      <c r="D47" s="4">
        <v>42</v>
      </c>
      <c r="E47" s="18">
        <v>41.5</v>
      </c>
      <c r="F47" s="37">
        <v>10.154999999999999</v>
      </c>
      <c r="G47" s="37">
        <v>10.785</v>
      </c>
      <c r="H47" s="37">
        <v>-27.428958750545682</v>
      </c>
    </row>
    <row r="48" spans="1:8" x14ac:dyDescent="0.35">
      <c r="A48" s="4" t="s">
        <v>0</v>
      </c>
      <c r="B48" s="4">
        <v>8</v>
      </c>
      <c r="C48" s="4">
        <v>56</v>
      </c>
      <c r="D48" s="4">
        <v>57</v>
      </c>
      <c r="E48" s="18">
        <v>56.5</v>
      </c>
      <c r="F48" s="37">
        <v>10.305</v>
      </c>
      <c r="G48" s="37">
        <v>10.935</v>
      </c>
      <c r="H48" s="37">
        <v>-27.124635425837816</v>
      </c>
    </row>
    <row r="49" spans="1:8" x14ac:dyDescent="0.35">
      <c r="A49" s="4" t="s">
        <v>0</v>
      </c>
      <c r="B49" s="4">
        <v>8</v>
      </c>
      <c r="C49" s="4">
        <v>81</v>
      </c>
      <c r="D49" s="4">
        <v>82</v>
      </c>
      <c r="E49" s="18">
        <v>81.5</v>
      </c>
      <c r="F49" s="37">
        <v>10.555</v>
      </c>
      <c r="G49" s="37">
        <v>11.185</v>
      </c>
      <c r="H49" s="37">
        <v>-27.310290845825094</v>
      </c>
    </row>
    <row r="50" spans="1:8" x14ac:dyDescent="0.35">
      <c r="A50" s="4" t="s">
        <v>0</v>
      </c>
      <c r="B50" s="4">
        <v>8</v>
      </c>
      <c r="C50" s="4">
        <v>101</v>
      </c>
      <c r="D50" s="4">
        <v>102</v>
      </c>
      <c r="E50" s="18">
        <v>101.5</v>
      </c>
      <c r="F50" s="37">
        <v>10.755000000000001</v>
      </c>
      <c r="G50" s="37">
        <v>11.385000000000002</v>
      </c>
      <c r="H50" s="37">
        <v>-27.677494416869067</v>
      </c>
    </row>
    <row r="51" spans="1:8" x14ac:dyDescent="0.35">
      <c r="A51" s="4" t="s">
        <v>0</v>
      </c>
      <c r="B51" s="4">
        <v>8</v>
      </c>
      <c r="C51" s="4">
        <v>121</v>
      </c>
      <c r="D51" s="4">
        <v>122</v>
      </c>
      <c r="E51" s="18">
        <v>121.5</v>
      </c>
      <c r="F51" s="37">
        <v>10.955</v>
      </c>
      <c r="G51" s="37">
        <v>11.585000000000001</v>
      </c>
      <c r="H51" s="37">
        <v>-27.70957855721031</v>
      </c>
    </row>
    <row r="52" spans="1:8" x14ac:dyDescent="0.35">
      <c r="A52" s="4" t="s">
        <v>0</v>
      </c>
      <c r="B52" s="4">
        <v>8</v>
      </c>
      <c r="C52" s="4">
        <v>147</v>
      </c>
      <c r="D52" s="4">
        <v>148</v>
      </c>
      <c r="E52" s="18">
        <v>147.5</v>
      </c>
      <c r="F52" s="37">
        <v>11.215</v>
      </c>
      <c r="G52" s="37">
        <v>11.845000000000001</v>
      </c>
      <c r="H52" s="37">
        <v>-27.940652349679794</v>
      </c>
    </row>
    <row r="53" spans="1:8" x14ac:dyDescent="0.35">
      <c r="A53" s="4" t="s">
        <v>0</v>
      </c>
      <c r="B53" s="4">
        <v>9</v>
      </c>
      <c r="C53" s="4">
        <v>2</v>
      </c>
      <c r="D53" s="4">
        <v>3</v>
      </c>
      <c r="E53" s="18">
        <v>2.5</v>
      </c>
      <c r="F53" s="37">
        <v>11.265000000000001</v>
      </c>
      <c r="G53" s="37">
        <v>12.175000000000001</v>
      </c>
      <c r="H53" s="37">
        <v>-27.682748758269142</v>
      </c>
    </row>
    <row r="54" spans="1:8" x14ac:dyDescent="0.35">
      <c r="A54" s="4" t="s">
        <v>0</v>
      </c>
      <c r="B54" s="4">
        <v>9</v>
      </c>
      <c r="C54" s="4">
        <v>21</v>
      </c>
      <c r="D54" s="4">
        <v>22</v>
      </c>
      <c r="E54" s="18">
        <v>21.5</v>
      </c>
      <c r="F54" s="37">
        <v>11.455</v>
      </c>
      <c r="G54" s="37">
        <v>12.365</v>
      </c>
      <c r="H54" s="37">
        <v>-27.87827365692501</v>
      </c>
    </row>
    <row r="55" spans="1:8" x14ac:dyDescent="0.35">
      <c r="A55" s="4" t="s">
        <v>0</v>
      </c>
      <c r="B55" s="4">
        <v>9</v>
      </c>
      <c r="C55" s="4">
        <v>41</v>
      </c>
      <c r="D55" s="4">
        <v>42</v>
      </c>
      <c r="E55" s="18">
        <v>41.5</v>
      </c>
      <c r="F55" s="37">
        <v>11.654999999999999</v>
      </c>
      <c r="G55" s="37">
        <v>12.565</v>
      </c>
      <c r="H55" s="37">
        <v>-27.892427932313918</v>
      </c>
    </row>
    <row r="56" spans="1:8" x14ac:dyDescent="0.35">
      <c r="A56" s="4" t="s">
        <v>0</v>
      </c>
      <c r="B56" s="4">
        <v>9</v>
      </c>
      <c r="C56" s="4">
        <v>61</v>
      </c>
      <c r="D56" s="4">
        <v>62</v>
      </c>
      <c r="E56" s="18">
        <v>61.5</v>
      </c>
      <c r="F56" s="37">
        <v>11.855</v>
      </c>
      <c r="G56" s="37">
        <v>12.765000000000001</v>
      </c>
      <c r="H56" s="37">
        <v>-27.855772058737603</v>
      </c>
    </row>
    <row r="57" spans="1:8" x14ac:dyDescent="0.35">
      <c r="A57" s="4" t="s">
        <v>0</v>
      </c>
      <c r="B57" s="4">
        <v>9</v>
      </c>
      <c r="C57" s="4">
        <v>81</v>
      </c>
      <c r="D57" s="4">
        <v>82</v>
      </c>
      <c r="E57" s="18">
        <v>81.5</v>
      </c>
      <c r="F57" s="37">
        <v>12.055</v>
      </c>
      <c r="G57" s="37">
        <v>12.965</v>
      </c>
      <c r="H57" s="37">
        <v>-27.697717131408872</v>
      </c>
    </row>
    <row r="58" spans="1:8" x14ac:dyDescent="0.35">
      <c r="A58" s="4" t="s">
        <v>0</v>
      </c>
      <c r="B58" s="4">
        <v>9</v>
      </c>
      <c r="C58" s="4">
        <v>101</v>
      </c>
      <c r="D58" s="4">
        <v>102</v>
      </c>
      <c r="E58" s="18">
        <v>101.5</v>
      </c>
      <c r="F58" s="37">
        <v>12.255000000000001</v>
      </c>
      <c r="G58" s="37">
        <v>13.165000000000001</v>
      </c>
      <c r="H58" s="37">
        <v>-27.7841575481985</v>
      </c>
    </row>
    <row r="59" spans="1:8" x14ac:dyDescent="0.35">
      <c r="A59" s="4" t="s">
        <v>0</v>
      </c>
      <c r="B59" s="4">
        <v>9</v>
      </c>
      <c r="C59" s="4">
        <v>111</v>
      </c>
      <c r="D59" s="4">
        <v>112</v>
      </c>
      <c r="E59" s="18">
        <v>111.5</v>
      </c>
      <c r="F59" s="37">
        <v>12.355</v>
      </c>
      <c r="G59" s="37">
        <v>13.265000000000001</v>
      </c>
      <c r="H59" s="37">
        <v>-27.524649325657816</v>
      </c>
    </row>
    <row r="60" spans="1:8" x14ac:dyDescent="0.35">
      <c r="A60" s="4" t="s">
        <v>0</v>
      </c>
      <c r="B60" s="4">
        <v>10</v>
      </c>
      <c r="C60" s="4">
        <v>0</v>
      </c>
      <c r="D60" s="4">
        <v>1</v>
      </c>
      <c r="E60" s="18">
        <v>0.5</v>
      </c>
      <c r="F60" s="37">
        <v>12.545</v>
      </c>
      <c r="G60" s="37">
        <v>13.525</v>
      </c>
      <c r="H60" s="37">
        <v>-27.351061322144176</v>
      </c>
    </row>
    <row r="61" spans="1:8" x14ac:dyDescent="0.35">
      <c r="A61" s="4" t="s">
        <v>0</v>
      </c>
      <c r="B61" s="4">
        <v>11</v>
      </c>
      <c r="C61" s="4">
        <v>4</v>
      </c>
      <c r="D61" s="4">
        <v>5</v>
      </c>
      <c r="E61" s="18">
        <v>4.5</v>
      </c>
      <c r="F61" s="37">
        <v>12.785</v>
      </c>
      <c r="G61" s="37">
        <v>13.465</v>
      </c>
      <c r="H61" s="37">
        <v>-27.698097868058795</v>
      </c>
    </row>
    <row r="62" spans="1:8" x14ac:dyDescent="0.35">
      <c r="A62" s="4" t="s">
        <v>0</v>
      </c>
      <c r="B62" s="4">
        <v>11</v>
      </c>
      <c r="C62" s="4">
        <v>24</v>
      </c>
      <c r="D62" s="4">
        <v>25</v>
      </c>
      <c r="E62" s="18">
        <v>24.5</v>
      </c>
      <c r="F62" s="37">
        <v>12.984999999999999</v>
      </c>
      <c r="G62" s="37">
        <v>13.664999999999999</v>
      </c>
      <c r="H62" s="37">
        <v>-27.681553337158981</v>
      </c>
    </row>
    <row r="63" spans="1:8" x14ac:dyDescent="0.35">
      <c r="A63" s="4" t="s">
        <v>0</v>
      </c>
      <c r="B63" s="4">
        <v>11</v>
      </c>
      <c r="C63" s="4">
        <v>44</v>
      </c>
      <c r="D63" s="4">
        <v>45</v>
      </c>
      <c r="E63" s="18">
        <v>44.5</v>
      </c>
      <c r="F63" s="37">
        <v>13.185</v>
      </c>
      <c r="G63" s="37">
        <v>13.865</v>
      </c>
      <c r="H63" s="37">
        <v>-27.776834172004502</v>
      </c>
    </row>
    <row r="64" spans="1:8" x14ac:dyDescent="0.35">
      <c r="A64" s="4" t="s">
        <v>0</v>
      </c>
      <c r="B64" s="4">
        <v>11</v>
      </c>
      <c r="C64" s="4">
        <v>67</v>
      </c>
      <c r="D64" s="4">
        <v>68</v>
      </c>
      <c r="E64" s="18">
        <v>67.5</v>
      </c>
      <c r="F64" s="37">
        <v>13.415000000000001</v>
      </c>
      <c r="G64" s="37">
        <v>14.095000000000001</v>
      </c>
      <c r="H64" s="37">
        <v>-27.757277686130291</v>
      </c>
    </row>
    <row r="65" spans="1:8" x14ac:dyDescent="0.35">
      <c r="A65" s="4" t="s">
        <v>0</v>
      </c>
      <c r="B65" s="4">
        <v>11</v>
      </c>
      <c r="C65" s="4">
        <v>77</v>
      </c>
      <c r="D65" s="4">
        <v>78</v>
      </c>
      <c r="E65" s="18">
        <v>77.5</v>
      </c>
      <c r="F65" s="37">
        <v>13.515000000000001</v>
      </c>
      <c r="G65" s="37">
        <v>14.195</v>
      </c>
      <c r="H65" s="37">
        <v>-27.741884721018128</v>
      </c>
    </row>
    <row r="66" spans="1:8" x14ac:dyDescent="0.35">
      <c r="A66" s="4" t="s">
        <v>0</v>
      </c>
      <c r="B66" s="4">
        <v>12</v>
      </c>
      <c r="C66" s="4">
        <v>2</v>
      </c>
      <c r="D66" s="4">
        <v>3</v>
      </c>
      <c r="E66" s="18">
        <v>2.5</v>
      </c>
      <c r="F66" s="37">
        <v>14.015000000000001</v>
      </c>
      <c r="G66" s="37">
        <v>14.645000000000001</v>
      </c>
      <c r="H66" s="37">
        <v>-27.820222063676109</v>
      </c>
    </row>
    <row r="67" spans="1:8" x14ac:dyDescent="0.35">
      <c r="A67" s="4" t="s">
        <v>0</v>
      </c>
      <c r="B67" s="4">
        <v>12</v>
      </c>
      <c r="C67" s="4">
        <v>21</v>
      </c>
      <c r="D67" s="4">
        <v>22</v>
      </c>
      <c r="E67" s="18">
        <v>21.5</v>
      </c>
      <c r="F67" s="37">
        <v>14.205</v>
      </c>
      <c r="G67" s="37">
        <v>14.835000000000001</v>
      </c>
      <c r="H67" s="37">
        <v>-28.024912</v>
      </c>
    </row>
    <row r="68" spans="1:8" x14ac:dyDescent="0.35">
      <c r="A68" s="4" t="s">
        <v>0</v>
      </c>
      <c r="B68" s="4">
        <v>12</v>
      </c>
      <c r="C68" s="4">
        <v>41</v>
      </c>
      <c r="D68" s="4">
        <v>42</v>
      </c>
      <c r="E68" s="18">
        <v>41.5</v>
      </c>
      <c r="F68" s="37">
        <v>14.404999999999999</v>
      </c>
      <c r="G68" s="37">
        <v>15.035</v>
      </c>
      <c r="H68" s="37">
        <v>-27.824506393381718</v>
      </c>
    </row>
    <row r="69" spans="1:8" x14ac:dyDescent="0.35">
      <c r="A69" s="4" t="s">
        <v>0</v>
      </c>
      <c r="B69" s="4">
        <v>12</v>
      </c>
      <c r="C69" s="4">
        <v>61</v>
      </c>
      <c r="D69" s="4">
        <v>62</v>
      </c>
      <c r="E69" s="18">
        <v>61.5</v>
      </c>
      <c r="F69" s="37">
        <v>14.605</v>
      </c>
      <c r="G69" s="37">
        <v>15.235000000000001</v>
      </c>
      <c r="H69" s="37">
        <v>-27.39299086556192</v>
      </c>
    </row>
    <row r="70" spans="1:8" x14ac:dyDescent="0.35">
      <c r="A70" s="4" t="s">
        <v>0</v>
      </c>
      <c r="B70" s="4">
        <v>12</v>
      </c>
      <c r="C70" s="4">
        <v>81</v>
      </c>
      <c r="D70" s="4">
        <v>82</v>
      </c>
      <c r="E70" s="18">
        <v>81.5</v>
      </c>
      <c r="F70" s="37">
        <v>14.805</v>
      </c>
      <c r="G70" s="37">
        <v>15.435</v>
      </c>
      <c r="H70" s="37">
        <v>-27.478119511993324</v>
      </c>
    </row>
    <row r="71" spans="1:8" x14ac:dyDescent="0.35">
      <c r="A71" s="4" t="s">
        <v>0</v>
      </c>
      <c r="B71" s="4">
        <v>12</v>
      </c>
      <c r="C71" s="4">
        <v>101</v>
      </c>
      <c r="D71" s="4">
        <v>102</v>
      </c>
      <c r="E71" s="18">
        <v>101.5</v>
      </c>
      <c r="F71" s="37">
        <v>15.005000000000001</v>
      </c>
      <c r="G71" s="37">
        <v>15.635000000000002</v>
      </c>
      <c r="H71" s="37">
        <v>-27.620417045381984</v>
      </c>
    </row>
    <row r="72" spans="1:8" x14ac:dyDescent="0.35">
      <c r="A72" s="4" t="s">
        <v>0</v>
      </c>
      <c r="B72" s="4">
        <v>12</v>
      </c>
      <c r="C72" s="4">
        <v>121</v>
      </c>
      <c r="D72" s="4">
        <v>122</v>
      </c>
      <c r="E72" s="18">
        <v>121.5</v>
      </c>
      <c r="F72" s="37">
        <v>15.205</v>
      </c>
      <c r="G72" s="37">
        <v>15.835000000000001</v>
      </c>
      <c r="H72" s="37">
        <v>-27.341333403579782</v>
      </c>
    </row>
    <row r="73" spans="1:8" x14ac:dyDescent="0.35">
      <c r="A73" s="4" t="s">
        <v>0</v>
      </c>
      <c r="B73" s="4">
        <v>13</v>
      </c>
      <c r="C73" s="4">
        <v>1</v>
      </c>
      <c r="D73" s="4">
        <v>2</v>
      </c>
      <c r="E73" s="18">
        <v>1.5</v>
      </c>
      <c r="F73" s="37">
        <v>15.405000000000001</v>
      </c>
      <c r="G73" s="37">
        <v>56.884999999999998</v>
      </c>
      <c r="H73" s="37">
        <v>-27.195649275208755</v>
      </c>
    </row>
    <row r="74" spans="1:8" x14ac:dyDescent="0.35">
      <c r="A74" s="4" t="s">
        <v>0</v>
      </c>
      <c r="B74" s="4">
        <v>13</v>
      </c>
      <c r="C74" s="4">
        <v>21</v>
      </c>
      <c r="D74" s="4">
        <v>22</v>
      </c>
      <c r="E74" s="18">
        <v>21.5</v>
      </c>
      <c r="F74" s="37">
        <v>15.605</v>
      </c>
      <c r="G74" s="37">
        <v>57.084999999999994</v>
      </c>
      <c r="H74" s="37">
        <v>-27.260223710401629</v>
      </c>
    </row>
    <row r="75" spans="1:8" x14ac:dyDescent="0.35">
      <c r="A75" s="4" t="s">
        <v>0</v>
      </c>
      <c r="B75" s="4">
        <v>13</v>
      </c>
      <c r="C75" s="4">
        <v>41</v>
      </c>
      <c r="D75" s="4">
        <v>42</v>
      </c>
      <c r="E75" s="18">
        <v>41.5</v>
      </c>
      <c r="F75" s="37">
        <v>15.805</v>
      </c>
      <c r="G75" s="37">
        <v>57.284999999999997</v>
      </c>
      <c r="H75" s="37">
        <v>-27.17231633999338</v>
      </c>
    </row>
    <row r="76" spans="1:8" x14ac:dyDescent="0.35">
      <c r="A76" s="4" t="s">
        <v>0</v>
      </c>
      <c r="B76" s="4">
        <v>13</v>
      </c>
      <c r="C76" s="4">
        <v>61</v>
      </c>
      <c r="D76" s="4">
        <v>62</v>
      </c>
      <c r="E76" s="18">
        <v>61.5</v>
      </c>
      <c r="F76" s="37">
        <v>16.004999999999999</v>
      </c>
      <c r="G76" s="37">
        <v>57.484999999999999</v>
      </c>
      <c r="H76" s="37">
        <v>-27.653926570726536</v>
      </c>
    </row>
    <row r="77" spans="1:8" x14ac:dyDescent="0.35">
      <c r="A77" s="4" t="s">
        <v>0</v>
      </c>
      <c r="B77" s="4">
        <v>13</v>
      </c>
      <c r="C77" s="4">
        <v>81</v>
      </c>
      <c r="D77" s="4">
        <v>82</v>
      </c>
      <c r="E77" s="18">
        <v>81.5</v>
      </c>
      <c r="F77" s="37">
        <v>16.205000000000002</v>
      </c>
      <c r="G77" s="37">
        <v>57.685000000000002</v>
      </c>
      <c r="H77" s="37">
        <v>-27.233924858016721</v>
      </c>
    </row>
    <row r="78" spans="1:8" x14ac:dyDescent="0.35">
      <c r="A78" s="4" t="s">
        <v>0</v>
      </c>
      <c r="B78" s="4">
        <v>13</v>
      </c>
      <c r="C78" s="4">
        <v>101</v>
      </c>
      <c r="D78" s="4">
        <v>102</v>
      </c>
      <c r="E78" s="18">
        <v>101.5</v>
      </c>
      <c r="F78" s="37">
        <v>16.405000000000001</v>
      </c>
      <c r="G78" s="37">
        <v>57.884999999999998</v>
      </c>
      <c r="H78" s="37">
        <v>-27.509851363265266</v>
      </c>
    </row>
    <row r="79" spans="1:8" x14ac:dyDescent="0.35">
      <c r="A79" s="4" t="s">
        <v>0</v>
      </c>
      <c r="B79" s="4">
        <v>13</v>
      </c>
      <c r="C79" s="4">
        <v>118</v>
      </c>
      <c r="D79" s="4">
        <v>119</v>
      </c>
      <c r="E79" s="18">
        <v>118.5</v>
      </c>
      <c r="F79" s="37">
        <v>16.574999999999999</v>
      </c>
      <c r="G79" s="37">
        <v>58.054999999999993</v>
      </c>
      <c r="H79" s="37">
        <v>-27.083534868977349</v>
      </c>
    </row>
    <row r="80" spans="1:8" x14ac:dyDescent="0.35">
      <c r="A80" s="4" t="s">
        <v>0</v>
      </c>
      <c r="B80" s="4">
        <v>14</v>
      </c>
      <c r="C80" s="4">
        <v>38</v>
      </c>
      <c r="D80" s="4">
        <v>42</v>
      </c>
      <c r="E80" s="18">
        <v>40</v>
      </c>
      <c r="F80" s="37">
        <v>17.149999999999999</v>
      </c>
      <c r="G80" s="37">
        <v>58.629999999999995</v>
      </c>
      <c r="H80" s="37">
        <v>-26.516875596152794</v>
      </c>
    </row>
    <row r="81" spans="1:8" x14ac:dyDescent="0.35">
      <c r="A81" s="4" t="s">
        <v>0</v>
      </c>
      <c r="B81" s="4">
        <v>14</v>
      </c>
      <c r="C81" s="4">
        <v>49</v>
      </c>
      <c r="D81" s="4">
        <v>53</v>
      </c>
      <c r="E81" s="18">
        <v>51</v>
      </c>
      <c r="F81" s="37">
        <v>17.260000000000002</v>
      </c>
      <c r="G81" s="37">
        <v>58.739999999999995</v>
      </c>
      <c r="H81" s="37">
        <v>-26.263380476285839</v>
      </c>
    </row>
    <row r="82" spans="1:8" x14ac:dyDescent="0.35">
      <c r="A82" s="4" t="s">
        <v>0</v>
      </c>
      <c r="B82" s="4">
        <v>14</v>
      </c>
      <c r="C82" s="4">
        <v>62</v>
      </c>
      <c r="D82" s="4">
        <v>66</v>
      </c>
      <c r="E82" s="18">
        <v>64</v>
      </c>
      <c r="F82" s="37">
        <v>17.39</v>
      </c>
      <c r="G82" s="37">
        <v>58.87</v>
      </c>
      <c r="H82" s="37">
        <v>-26.541861849251788</v>
      </c>
    </row>
    <row r="83" spans="1:8" x14ac:dyDescent="0.35">
      <c r="A83" s="4" t="s">
        <v>0</v>
      </c>
      <c r="B83" s="4">
        <v>14</v>
      </c>
      <c r="C83" s="4">
        <v>72</v>
      </c>
      <c r="D83" s="4">
        <v>77</v>
      </c>
      <c r="E83" s="18">
        <v>74.5</v>
      </c>
      <c r="F83" s="37">
        <v>17.495000000000001</v>
      </c>
      <c r="G83" s="37">
        <v>58.974999999999994</v>
      </c>
      <c r="H83" s="37">
        <v>-26.750953532512998</v>
      </c>
    </row>
    <row r="84" spans="1:8" x14ac:dyDescent="0.35">
      <c r="A84" s="4" t="s">
        <v>0</v>
      </c>
      <c r="B84" s="4">
        <v>14</v>
      </c>
      <c r="C84" s="4">
        <v>83</v>
      </c>
      <c r="D84" s="4">
        <v>85</v>
      </c>
      <c r="E84" s="18">
        <v>84</v>
      </c>
      <c r="F84" s="37">
        <v>17.59</v>
      </c>
      <c r="G84" s="37">
        <v>59.069999999999993</v>
      </c>
      <c r="H84" s="37">
        <v>-26.428172900578829</v>
      </c>
    </row>
    <row r="85" spans="1:8" x14ac:dyDescent="0.35">
      <c r="A85" s="4" t="s">
        <v>0</v>
      </c>
      <c r="B85" s="4">
        <v>15</v>
      </c>
      <c r="C85" s="4">
        <v>1</v>
      </c>
      <c r="D85" s="4">
        <v>3</v>
      </c>
      <c r="E85" s="18">
        <v>2</v>
      </c>
      <c r="F85" s="37">
        <v>17.7</v>
      </c>
      <c r="G85" s="37">
        <v>59.179999999999993</v>
      </c>
      <c r="H85" s="37">
        <v>-26.40079728140666</v>
      </c>
    </row>
    <row r="86" spans="1:8" x14ac:dyDescent="0.35">
      <c r="A86" s="4" t="s">
        <v>0</v>
      </c>
      <c r="B86" s="4">
        <v>15</v>
      </c>
      <c r="C86" s="4">
        <v>8</v>
      </c>
      <c r="D86" s="4">
        <v>12</v>
      </c>
      <c r="E86" s="18">
        <v>10</v>
      </c>
      <c r="F86" s="37">
        <v>17.78</v>
      </c>
      <c r="G86" s="37">
        <v>59.26</v>
      </c>
      <c r="H86" s="37">
        <v>-26.439873815849303</v>
      </c>
    </row>
    <row r="87" spans="1:8" x14ac:dyDescent="0.35">
      <c r="A87" s="4" t="s">
        <v>0</v>
      </c>
      <c r="B87" s="4">
        <v>15</v>
      </c>
      <c r="C87" s="4">
        <v>15</v>
      </c>
      <c r="D87" s="4">
        <v>19</v>
      </c>
      <c r="E87" s="18">
        <v>17</v>
      </c>
      <c r="F87" s="37">
        <v>17.850000000000001</v>
      </c>
      <c r="G87" s="37">
        <v>59.33</v>
      </c>
      <c r="H87" s="37">
        <v>-26.396832267153012</v>
      </c>
    </row>
    <row r="88" spans="1:8" x14ac:dyDescent="0.35">
      <c r="A88" s="4" t="s">
        <v>0</v>
      </c>
      <c r="B88" s="4">
        <v>15</v>
      </c>
      <c r="C88" s="4">
        <v>20</v>
      </c>
      <c r="D88" s="4">
        <v>23</v>
      </c>
      <c r="E88" s="18">
        <v>21.5</v>
      </c>
      <c r="F88" s="37">
        <v>17.895</v>
      </c>
      <c r="G88" s="37">
        <v>59.375</v>
      </c>
      <c r="H88" s="37">
        <v>-26.430618604877683</v>
      </c>
    </row>
    <row r="89" spans="1:8" x14ac:dyDescent="0.35">
      <c r="A89" s="4" t="s">
        <v>0</v>
      </c>
      <c r="B89" s="4">
        <v>15</v>
      </c>
      <c r="C89" s="4">
        <v>25</v>
      </c>
      <c r="D89" s="4">
        <v>28</v>
      </c>
      <c r="E89" s="18">
        <v>26.5</v>
      </c>
      <c r="F89" s="37">
        <v>17.945</v>
      </c>
      <c r="G89" s="37">
        <v>59.424999999999997</v>
      </c>
      <c r="H89" s="37">
        <v>-26.347541104752921</v>
      </c>
    </row>
    <row r="90" spans="1:8" x14ac:dyDescent="0.35">
      <c r="A90" s="4" t="s">
        <v>0</v>
      </c>
      <c r="B90" s="4">
        <v>15</v>
      </c>
      <c r="C90" s="4">
        <v>29</v>
      </c>
      <c r="D90" s="4">
        <v>30</v>
      </c>
      <c r="E90" s="18">
        <v>29.5</v>
      </c>
      <c r="F90" s="37">
        <v>17.975000000000001</v>
      </c>
      <c r="G90" s="37">
        <v>59.454999999999998</v>
      </c>
      <c r="H90" s="37">
        <v>-26.439982288787117</v>
      </c>
    </row>
    <row r="91" spans="1:8" x14ac:dyDescent="0.35">
      <c r="A91" s="4" t="s">
        <v>0</v>
      </c>
      <c r="B91" s="4">
        <v>15</v>
      </c>
      <c r="C91" s="4">
        <v>35</v>
      </c>
      <c r="D91" s="4">
        <v>36</v>
      </c>
      <c r="E91" s="18">
        <v>35.5</v>
      </c>
      <c r="F91" s="37">
        <v>18.035</v>
      </c>
      <c r="G91" s="37">
        <v>59.515000000000001</v>
      </c>
      <c r="H91" s="37">
        <v>-26.412143116064289</v>
      </c>
    </row>
    <row r="92" spans="1:8" x14ac:dyDescent="0.35">
      <c r="A92" s="4" t="s">
        <v>0</v>
      </c>
      <c r="B92" s="4">
        <v>15</v>
      </c>
      <c r="C92" s="4">
        <v>41</v>
      </c>
      <c r="D92" s="4">
        <v>42</v>
      </c>
      <c r="E92" s="18">
        <v>41.5</v>
      </c>
      <c r="F92" s="37">
        <v>18.094999999999999</v>
      </c>
      <c r="G92" s="37">
        <v>59.574999999999996</v>
      </c>
      <c r="H92" s="37">
        <v>-26.668551577954609</v>
      </c>
    </row>
    <row r="93" spans="1:8" x14ac:dyDescent="0.35">
      <c r="A93" s="4" t="s">
        <v>0</v>
      </c>
      <c r="B93" s="4">
        <v>15</v>
      </c>
      <c r="C93" s="4">
        <v>45</v>
      </c>
      <c r="D93" s="4">
        <v>46</v>
      </c>
      <c r="E93" s="18">
        <v>45.5</v>
      </c>
      <c r="F93" s="37">
        <v>18.134999999999998</v>
      </c>
      <c r="G93" s="37">
        <v>59.614999999999995</v>
      </c>
      <c r="H93" s="37">
        <v>-26.505179820942974</v>
      </c>
    </row>
    <row r="94" spans="1:8" x14ac:dyDescent="0.35">
      <c r="A94" s="4" t="s">
        <v>0</v>
      </c>
      <c r="B94" s="4">
        <v>15</v>
      </c>
      <c r="C94" s="4">
        <v>50</v>
      </c>
      <c r="D94" s="4">
        <v>51</v>
      </c>
      <c r="E94" s="18">
        <v>50.5</v>
      </c>
      <c r="F94" s="37">
        <v>18.184999999999999</v>
      </c>
      <c r="G94" s="37">
        <v>59.664999999999992</v>
      </c>
      <c r="H94" s="37">
        <v>-26.479489255740535</v>
      </c>
    </row>
    <row r="95" spans="1:8" x14ac:dyDescent="0.35">
      <c r="A95" s="4" t="s">
        <v>0</v>
      </c>
      <c r="B95" s="4">
        <v>15</v>
      </c>
      <c r="C95" s="4">
        <v>55</v>
      </c>
      <c r="D95" s="4">
        <v>56</v>
      </c>
      <c r="E95" s="18">
        <v>55.5</v>
      </c>
      <c r="F95" s="37">
        <v>18.234999999999999</v>
      </c>
      <c r="G95" s="37">
        <v>59.714999999999996</v>
      </c>
      <c r="H95" s="37">
        <v>-26.470909146574463</v>
      </c>
    </row>
    <row r="96" spans="1:8" x14ac:dyDescent="0.35">
      <c r="A96" s="4" t="s">
        <v>0</v>
      </c>
      <c r="B96" s="4">
        <v>15</v>
      </c>
      <c r="C96" s="4">
        <v>60</v>
      </c>
      <c r="D96" s="4">
        <v>61</v>
      </c>
      <c r="E96" s="18">
        <v>60.5</v>
      </c>
      <c r="F96" s="37">
        <v>18.285</v>
      </c>
      <c r="G96" s="37">
        <v>59.765000000000001</v>
      </c>
      <c r="H96" s="37">
        <v>-26.437053385090977</v>
      </c>
    </row>
    <row r="97" spans="1:8" x14ac:dyDescent="0.35">
      <c r="A97" s="4" t="s">
        <v>0</v>
      </c>
      <c r="B97" s="4">
        <v>15</v>
      </c>
      <c r="C97" s="4">
        <v>65</v>
      </c>
      <c r="D97" s="4">
        <v>66</v>
      </c>
      <c r="E97" s="18">
        <v>65.5</v>
      </c>
      <c r="F97" s="37">
        <v>18.335000000000001</v>
      </c>
      <c r="G97" s="37">
        <v>59.814999999999998</v>
      </c>
      <c r="H97" s="37">
        <v>-26.608562909662162</v>
      </c>
    </row>
    <row r="98" spans="1:8" x14ac:dyDescent="0.35">
      <c r="A98" s="4" t="s">
        <v>0</v>
      </c>
      <c r="B98" s="4">
        <v>15</v>
      </c>
      <c r="C98" s="4">
        <v>70</v>
      </c>
      <c r="D98" s="4">
        <v>71</v>
      </c>
      <c r="E98" s="18">
        <v>70.5</v>
      </c>
      <c r="F98" s="37">
        <v>18.384999999999998</v>
      </c>
      <c r="G98" s="37">
        <v>59.864999999999995</v>
      </c>
      <c r="H98" s="37">
        <v>-26.562559967021624</v>
      </c>
    </row>
    <row r="99" spans="1:8" x14ac:dyDescent="0.35">
      <c r="A99" s="4" t="s">
        <v>0</v>
      </c>
      <c r="B99" s="4">
        <v>15</v>
      </c>
      <c r="C99" s="4">
        <v>74</v>
      </c>
      <c r="D99" s="4">
        <v>75</v>
      </c>
      <c r="E99" s="18">
        <v>74.5</v>
      </c>
      <c r="F99" s="37">
        <v>18.425000000000001</v>
      </c>
      <c r="G99" s="37">
        <v>59.905000000000001</v>
      </c>
      <c r="H99" s="37">
        <v>-26.493067079360582</v>
      </c>
    </row>
    <row r="100" spans="1:8" x14ac:dyDescent="0.35">
      <c r="A100" s="4" t="s">
        <v>0</v>
      </c>
      <c r="B100" s="4">
        <v>15</v>
      </c>
      <c r="C100" s="4">
        <v>78</v>
      </c>
      <c r="D100" s="4">
        <v>79</v>
      </c>
      <c r="E100" s="18">
        <v>78.5</v>
      </c>
      <c r="F100" s="37">
        <v>18.465</v>
      </c>
      <c r="G100" s="37">
        <v>59.944999999999993</v>
      </c>
      <c r="H100" s="37">
        <v>-26.592279033218158</v>
      </c>
    </row>
    <row r="101" spans="1:8" x14ac:dyDescent="0.35">
      <c r="A101" s="4" t="s">
        <v>0</v>
      </c>
      <c r="B101" s="4">
        <v>15</v>
      </c>
      <c r="C101" s="4">
        <v>83</v>
      </c>
      <c r="D101" s="4">
        <v>84</v>
      </c>
      <c r="E101" s="18">
        <v>83.5</v>
      </c>
      <c r="F101" s="37">
        <v>18.515000000000001</v>
      </c>
      <c r="G101" s="37">
        <v>59.994999999999997</v>
      </c>
      <c r="H101" s="37">
        <v>-26.627310525093179</v>
      </c>
    </row>
    <row r="102" spans="1:8" x14ac:dyDescent="0.35">
      <c r="A102" s="4" t="s">
        <v>0</v>
      </c>
      <c r="B102" s="4">
        <v>15</v>
      </c>
      <c r="C102" s="4">
        <v>88</v>
      </c>
      <c r="D102" s="4">
        <v>89</v>
      </c>
      <c r="E102" s="18">
        <v>88.5</v>
      </c>
      <c r="F102" s="37">
        <v>18.565000000000001</v>
      </c>
      <c r="G102" s="37">
        <v>60.045000000000002</v>
      </c>
      <c r="H102" s="37">
        <v>-26.739640381078846</v>
      </c>
    </row>
    <row r="103" spans="1:8" x14ac:dyDescent="0.35">
      <c r="A103" s="4" t="s">
        <v>0</v>
      </c>
      <c r="B103" s="4">
        <v>15</v>
      </c>
      <c r="C103" s="4">
        <v>94</v>
      </c>
      <c r="D103" s="4">
        <v>95</v>
      </c>
      <c r="E103" s="18">
        <v>94.5</v>
      </c>
      <c r="F103" s="37">
        <v>18.625</v>
      </c>
      <c r="G103" s="37">
        <v>60.104999999999997</v>
      </c>
      <c r="H103" s="37">
        <v>-26.719715854317947</v>
      </c>
    </row>
    <row r="104" spans="1:8" x14ac:dyDescent="0.35">
      <c r="A104" s="4" t="s">
        <v>0</v>
      </c>
      <c r="B104" s="4">
        <v>15</v>
      </c>
      <c r="C104" s="4">
        <v>98</v>
      </c>
      <c r="D104" s="4">
        <v>99</v>
      </c>
      <c r="E104" s="18">
        <v>98.5</v>
      </c>
      <c r="F104" s="37">
        <v>18.664999999999999</v>
      </c>
      <c r="G104" s="37">
        <v>60.144999999999996</v>
      </c>
      <c r="H104" s="37">
        <v>-26.606702065281183</v>
      </c>
    </row>
    <row r="105" spans="1:8" x14ac:dyDescent="0.35">
      <c r="A105" s="4" t="s">
        <v>0</v>
      </c>
      <c r="B105" s="4">
        <v>15</v>
      </c>
      <c r="C105" s="4">
        <v>102</v>
      </c>
      <c r="D105" s="4">
        <v>103</v>
      </c>
      <c r="E105" s="18">
        <v>102.5</v>
      </c>
      <c r="F105" s="37">
        <v>18.704999999999998</v>
      </c>
      <c r="G105" s="37">
        <v>60.184999999999995</v>
      </c>
      <c r="H105" s="37">
        <v>-26.699912253920026</v>
      </c>
    </row>
    <row r="106" spans="1:8" x14ac:dyDescent="0.35">
      <c r="A106" s="4" t="s">
        <v>0</v>
      </c>
      <c r="B106" s="4">
        <v>15</v>
      </c>
      <c r="C106" s="4">
        <v>110</v>
      </c>
      <c r="D106" s="4">
        <v>111</v>
      </c>
      <c r="E106" s="18">
        <v>110.5</v>
      </c>
      <c r="F106" s="37">
        <v>18.785</v>
      </c>
      <c r="G106" s="37">
        <v>60.265000000000001</v>
      </c>
      <c r="H106" s="37">
        <v>-26.604175196005752</v>
      </c>
    </row>
    <row r="107" spans="1:8" x14ac:dyDescent="0.35">
      <c r="A107" s="4" t="s">
        <v>0</v>
      </c>
      <c r="B107" s="4">
        <v>15</v>
      </c>
      <c r="C107" s="4">
        <v>116</v>
      </c>
      <c r="D107" s="4">
        <v>117</v>
      </c>
      <c r="E107" s="18">
        <v>116.5</v>
      </c>
      <c r="F107" s="37">
        <v>18.844999999999999</v>
      </c>
      <c r="G107" s="37">
        <v>60.324999999999996</v>
      </c>
      <c r="H107" s="37">
        <v>-26.738111235562599</v>
      </c>
    </row>
    <row r="108" spans="1:8" x14ac:dyDescent="0.35">
      <c r="A108" s="4" t="s">
        <v>0</v>
      </c>
      <c r="B108" s="4">
        <v>16</v>
      </c>
      <c r="C108" s="4">
        <v>0</v>
      </c>
      <c r="D108" s="4">
        <v>1</v>
      </c>
      <c r="E108" s="18">
        <v>0.5</v>
      </c>
      <c r="F108" s="37">
        <v>18.984999999999999</v>
      </c>
      <c r="G108" s="37">
        <v>60.384999999999998</v>
      </c>
      <c r="H108" s="37">
        <v>-26.675112153361486</v>
      </c>
    </row>
    <row r="109" spans="1:8" x14ac:dyDescent="0.35">
      <c r="A109" s="4" t="s">
        <v>0</v>
      </c>
      <c r="B109" s="4">
        <v>16</v>
      </c>
      <c r="C109" s="4">
        <v>2</v>
      </c>
      <c r="D109" s="4">
        <v>3</v>
      </c>
      <c r="E109" s="18">
        <v>2.5</v>
      </c>
      <c r="F109" s="37">
        <v>19.004999999999999</v>
      </c>
      <c r="G109" s="37">
        <v>60.405000000000001</v>
      </c>
      <c r="H109" s="37">
        <v>-26.783918860655344</v>
      </c>
    </row>
    <row r="110" spans="1:8" x14ac:dyDescent="0.35">
      <c r="A110" s="4" t="s">
        <v>0</v>
      </c>
      <c r="B110" s="4">
        <v>16</v>
      </c>
      <c r="C110" s="4">
        <v>4</v>
      </c>
      <c r="D110" s="4">
        <v>5</v>
      </c>
      <c r="E110" s="18">
        <v>4.5</v>
      </c>
      <c r="F110" s="37">
        <v>19.025000000000002</v>
      </c>
      <c r="G110" s="37">
        <v>60.424999999999997</v>
      </c>
      <c r="H110" s="37">
        <v>-26.682795972480204</v>
      </c>
    </row>
    <row r="111" spans="1:8" x14ac:dyDescent="0.35">
      <c r="A111" s="4" t="s">
        <v>0</v>
      </c>
      <c r="B111" s="4">
        <v>16</v>
      </c>
      <c r="C111" s="4">
        <v>6</v>
      </c>
      <c r="D111" s="4">
        <v>7</v>
      </c>
      <c r="E111" s="18">
        <v>6.5</v>
      </c>
      <c r="F111" s="37">
        <v>19.045000000000002</v>
      </c>
      <c r="G111" s="37">
        <v>60.445</v>
      </c>
      <c r="H111" s="37">
        <v>-26.656974943426231</v>
      </c>
    </row>
    <row r="112" spans="1:8" x14ac:dyDescent="0.35">
      <c r="A112" s="4" t="s">
        <v>0</v>
      </c>
      <c r="B112" s="4">
        <v>16</v>
      </c>
      <c r="C112" s="4">
        <v>8</v>
      </c>
      <c r="D112" s="4">
        <v>9</v>
      </c>
      <c r="E112" s="18">
        <v>8.5</v>
      </c>
      <c r="F112" s="37">
        <v>19.065000000000001</v>
      </c>
      <c r="G112" s="37">
        <v>60.465000000000003</v>
      </c>
      <c r="H112" s="37">
        <v>-26.397467706017679</v>
      </c>
    </row>
    <row r="113" spans="1:8" x14ac:dyDescent="0.35">
      <c r="A113" s="4" t="s">
        <v>0</v>
      </c>
      <c r="B113" s="4">
        <v>16</v>
      </c>
      <c r="C113" s="4">
        <v>10</v>
      </c>
      <c r="D113" s="4">
        <v>11</v>
      </c>
      <c r="E113" s="18">
        <v>10.5</v>
      </c>
      <c r="F113" s="37">
        <v>19.085000000000001</v>
      </c>
      <c r="G113" s="37">
        <v>60.484999999999999</v>
      </c>
      <c r="H113" s="37">
        <v>-26.662913979293993</v>
      </c>
    </row>
    <row r="114" spans="1:8" x14ac:dyDescent="0.35">
      <c r="A114" s="4" t="s">
        <v>0</v>
      </c>
      <c r="B114" s="4">
        <v>16</v>
      </c>
      <c r="C114" s="4">
        <v>12</v>
      </c>
      <c r="D114" s="4">
        <v>13</v>
      </c>
      <c r="E114" s="18">
        <v>12.5</v>
      </c>
      <c r="F114" s="37">
        <v>19.105</v>
      </c>
      <c r="G114" s="37">
        <v>60.504999999999995</v>
      </c>
      <c r="H114" s="37">
        <v>-26.611279834204286</v>
      </c>
    </row>
    <row r="115" spans="1:8" x14ac:dyDescent="0.35">
      <c r="A115" s="4" t="s">
        <v>0</v>
      </c>
      <c r="B115" s="4">
        <v>16</v>
      </c>
      <c r="C115" s="4">
        <v>14</v>
      </c>
      <c r="D115" s="4">
        <v>15</v>
      </c>
      <c r="E115" s="18">
        <v>14.5</v>
      </c>
      <c r="F115" s="37">
        <v>19.125</v>
      </c>
      <c r="G115" s="37">
        <v>60.524999999999999</v>
      </c>
      <c r="H115" s="37">
        <v>-26.870488993426754</v>
      </c>
    </row>
    <row r="116" spans="1:8" x14ac:dyDescent="0.35">
      <c r="A116" s="4" t="s">
        <v>0</v>
      </c>
      <c r="B116" s="4">
        <v>16</v>
      </c>
      <c r="C116" s="4">
        <v>21</v>
      </c>
      <c r="D116" s="4">
        <v>22</v>
      </c>
      <c r="E116" s="18">
        <v>21.5</v>
      </c>
      <c r="F116" s="37">
        <v>19.195</v>
      </c>
      <c r="G116" s="37">
        <v>60.594999999999999</v>
      </c>
      <c r="H116" s="37">
        <v>-26.723543367025751</v>
      </c>
    </row>
    <row r="117" spans="1:8" x14ac:dyDescent="0.35">
      <c r="A117" s="4" t="s">
        <v>0</v>
      </c>
      <c r="B117" s="4">
        <v>16</v>
      </c>
      <c r="C117" s="4">
        <v>23</v>
      </c>
      <c r="D117" s="4">
        <v>24</v>
      </c>
      <c r="E117" s="18">
        <v>23.5</v>
      </c>
      <c r="F117" s="37">
        <v>19.215</v>
      </c>
      <c r="G117" s="37">
        <v>60.614999999999995</v>
      </c>
      <c r="H117" s="37">
        <v>-26.843324307043982</v>
      </c>
    </row>
    <row r="118" spans="1:8" x14ac:dyDescent="0.35">
      <c r="A118" s="4" t="s">
        <v>0</v>
      </c>
      <c r="B118" s="4">
        <v>16</v>
      </c>
      <c r="C118" s="4">
        <v>28</v>
      </c>
      <c r="D118" s="4">
        <v>29</v>
      </c>
      <c r="E118" s="18">
        <v>28.5</v>
      </c>
      <c r="F118" s="37">
        <v>19.265000000000001</v>
      </c>
      <c r="G118" s="37">
        <v>60.664999999999999</v>
      </c>
      <c r="H118" s="37">
        <v>-26.761846938209839</v>
      </c>
    </row>
    <row r="119" spans="1:8" x14ac:dyDescent="0.35">
      <c r="A119" s="4" t="s">
        <v>0</v>
      </c>
      <c r="B119" s="4">
        <v>16</v>
      </c>
      <c r="C119" s="4">
        <v>30</v>
      </c>
      <c r="D119" s="4">
        <v>31</v>
      </c>
      <c r="E119" s="18">
        <v>30.5</v>
      </c>
      <c r="F119" s="37">
        <v>19.285</v>
      </c>
      <c r="G119" s="37">
        <v>60.685000000000002</v>
      </c>
      <c r="H119" s="37">
        <v>-26.952714786494187</v>
      </c>
    </row>
    <row r="120" spans="1:8" x14ac:dyDescent="0.35">
      <c r="A120" s="4" t="s">
        <v>0</v>
      </c>
      <c r="B120" s="4">
        <v>16</v>
      </c>
      <c r="C120" s="4">
        <v>33</v>
      </c>
      <c r="D120" s="4">
        <v>34</v>
      </c>
      <c r="E120" s="18">
        <v>33.5</v>
      </c>
      <c r="F120" s="37">
        <v>19.315000000000001</v>
      </c>
      <c r="G120" s="37">
        <v>60.715000000000003</v>
      </c>
      <c r="H120" s="37">
        <v>-26.870490039396941</v>
      </c>
    </row>
    <row r="121" spans="1:8" x14ac:dyDescent="0.35">
      <c r="A121" s="4" t="s">
        <v>0</v>
      </c>
      <c r="B121" s="4">
        <v>16</v>
      </c>
      <c r="C121" s="4">
        <v>37</v>
      </c>
      <c r="D121" s="4">
        <v>38</v>
      </c>
      <c r="E121" s="18">
        <v>37.5</v>
      </c>
      <c r="F121" s="37">
        <v>19.355</v>
      </c>
      <c r="G121" s="37">
        <v>60.754999999999995</v>
      </c>
      <c r="H121" s="37">
        <v>-26.82827533425003</v>
      </c>
    </row>
    <row r="122" spans="1:8" x14ac:dyDescent="0.35">
      <c r="A122" s="4" t="s">
        <v>0</v>
      </c>
      <c r="B122" s="4">
        <v>16</v>
      </c>
      <c r="C122" s="4">
        <v>41</v>
      </c>
      <c r="D122" s="4">
        <v>42</v>
      </c>
      <c r="E122" s="18">
        <v>41.5</v>
      </c>
      <c r="F122" s="37">
        <v>19.395</v>
      </c>
      <c r="G122" s="37">
        <v>60.795000000000002</v>
      </c>
      <c r="H122" s="37">
        <v>-26.933864989833857</v>
      </c>
    </row>
    <row r="123" spans="1:8" x14ac:dyDescent="0.35">
      <c r="A123" s="4" t="s">
        <v>0</v>
      </c>
      <c r="B123" s="4">
        <v>16</v>
      </c>
      <c r="C123" s="4">
        <v>43</v>
      </c>
      <c r="D123" s="4">
        <v>44</v>
      </c>
      <c r="E123" s="18">
        <v>43.5</v>
      </c>
      <c r="F123" s="37">
        <v>19.414999999999999</v>
      </c>
      <c r="G123" s="37">
        <v>60.814999999999998</v>
      </c>
      <c r="H123" s="37">
        <v>-27.066016200393129</v>
      </c>
    </row>
    <row r="124" spans="1:8" x14ac:dyDescent="0.35">
      <c r="A124" s="4" t="s">
        <v>0</v>
      </c>
      <c r="B124" s="4">
        <v>16</v>
      </c>
      <c r="C124" s="4">
        <v>45</v>
      </c>
      <c r="D124" s="4">
        <v>46</v>
      </c>
      <c r="E124" s="18">
        <v>45.5</v>
      </c>
      <c r="F124" s="37">
        <v>19.434999999999999</v>
      </c>
      <c r="G124" s="37">
        <v>60.834999999999994</v>
      </c>
      <c r="H124" s="37">
        <v>-26.967619888391727</v>
      </c>
    </row>
    <row r="125" spans="1:8" x14ac:dyDescent="0.35">
      <c r="A125" s="4" t="s">
        <v>0</v>
      </c>
      <c r="B125" s="4">
        <v>16</v>
      </c>
      <c r="C125" s="4">
        <v>55</v>
      </c>
      <c r="D125" s="4">
        <v>56</v>
      </c>
      <c r="E125" s="18">
        <v>55.5</v>
      </c>
      <c r="F125" s="37">
        <v>19.535</v>
      </c>
      <c r="G125" s="37">
        <v>60.935000000000002</v>
      </c>
      <c r="H125" s="37">
        <v>-26.804979219810711</v>
      </c>
    </row>
    <row r="126" spans="1:8" x14ac:dyDescent="0.35">
      <c r="A126" s="4" t="s">
        <v>0</v>
      </c>
      <c r="B126" s="4">
        <v>16</v>
      </c>
      <c r="C126" s="4">
        <v>60</v>
      </c>
      <c r="D126" s="4">
        <v>61</v>
      </c>
      <c r="E126" s="18">
        <v>60.5</v>
      </c>
      <c r="F126" s="37">
        <v>19.585000000000001</v>
      </c>
      <c r="G126" s="37">
        <v>60.984999999999999</v>
      </c>
      <c r="H126" s="37">
        <v>-26.803366859300766</v>
      </c>
    </row>
    <row r="127" spans="1:8" x14ac:dyDescent="0.35">
      <c r="A127" s="4" t="s">
        <v>0</v>
      </c>
      <c r="B127" s="4">
        <v>16</v>
      </c>
      <c r="C127" s="4">
        <v>62</v>
      </c>
      <c r="D127" s="4">
        <v>63</v>
      </c>
      <c r="E127" s="18">
        <v>62.5</v>
      </c>
      <c r="F127" s="37">
        <v>19.605</v>
      </c>
      <c r="G127" s="37">
        <v>61.004999999999995</v>
      </c>
      <c r="H127" s="37">
        <v>-26.754048717193424</v>
      </c>
    </row>
    <row r="128" spans="1:8" x14ac:dyDescent="0.35">
      <c r="A128" s="4" t="s">
        <v>0</v>
      </c>
      <c r="B128" s="4">
        <v>16</v>
      </c>
      <c r="C128" s="4">
        <v>66</v>
      </c>
      <c r="D128" s="4">
        <v>67</v>
      </c>
      <c r="E128" s="18">
        <v>66.5</v>
      </c>
      <c r="F128" s="37">
        <v>19.645</v>
      </c>
      <c r="G128" s="37">
        <v>61.045000000000002</v>
      </c>
      <c r="H128" s="37">
        <v>-26.629095653832415</v>
      </c>
    </row>
    <row r="129" spans="1:8" x14ac:dyDescent="0.35">
      <c r="A129" s="4" t="s">
        <v>0</v>
      </c>
      <c r="B129" s="4">
        <v>16</v>
      </c>
      <c r="C129" s="4">
        <v>68</v>
      </c>
      <c r="D129" s="4">
        <v>69</v>
      </c>
      <c r="E129" s="18">
        <v>68.5</v>
      </c>
      <c r="F129" s="37">
        <v>19.664999999999999</v>
      </c>
      <c r="G129" s="37">
        <v>61.064999999999998</v>
      </c>
      <c r="H129" s="37">
        <v>-26.121502000000003</v>
      </c>
    </row>
    <row r="130" spans="1:8" x14ac:dyDescent="0.35">
      <c r="A130" s="4" t="s">
        <v>0</v>
      </c>
      <c r="B130" s="4">
        <v>16</v>
      </c>
      <c r="C130" s="4">
        <v>70</v>
      </c>
      <c r="D130" s="4">
        <v>71</v>
      </c>
      <c r="E130" s="18">
        <v>70.5</v>
      </c>
      <c r="F130" s="37">
        <v>19.684999999999999</v>
      </c>
      <c r="G130" s="37">
        <v>61.084999999999994</v>
      </c>
      <c r="H130" s="37">
        <v>-26.462491</v>
      </c>
    </row>
    <row r="131" spans="1:8" x14ac:dyDescent="0.35">
      <c r="A131" s="4" t="s">
        <v>0</v>
      </c>
      <c r="B131" s="4">
        <v>16</v>
      </c>
      <c r="C131" s="4">
        <v>72</v>
      </c>
      <c r="D131" s="4">
        <v>73</v>
      </c>
      <c r="E131" s="18">
        <v>72.5</v>
      </c>
      <c r="F131" s="37">
        <v>19.705000000000002</v>
      </c>
      <c r="G131" s="37">
        <v>61.105000000000004</v>
      </c>
      <c r="H131" s="37">
        <v>-26.483157000000002</v>
      </c>
    </row>
    <row r="132" spans="1:8" x14ac:dyDescent="0.35">
      <c r="A132" s="4" t="s">
        <v>0</v>
      </c>
      <c r="B132" s="4">
        <v>16</v>
      </c>
      <c r="C132" s="4">
        <v>74</v>
      </c>
      <c r="D132" s="4">
        <v>75</v>
      </c>
      <c r="E132" s="18">
        <v>74.5</v>
      </c>
      <c r="F132" s="37">
        <v>19.725000000000001</v>
      </c>
      <c r="G132" s="37">
        <v>61.125</v>
      </c>
      <c r="H132" s="37">
        <v>-26.565821000000003</v>
      </c>
    </row>
    <row r="133" spans="1:8" x14ac:dyDescent="0.35">
      <c r="A133" s="4" t="s">
        <v>0</v>
      </c>
      <c r="B133" s="4">
        <v>16</v>
      </c>
      <c r="C133" s="4">
        <v>76</v>
      </c>
      <c r="D133" s="4">
        <v>77</v>
      </c>
      <c r="E133" s="18">
        <v>76.5</v>
      </c>
      <c r="F133" s="37">
        <v>19.745000000000001</v>
      </c>
      <c r="G133" s="37">
        <v>61.144999999999996</v>
      </c>
      <c r="H133" s="37">
        <v>-26.555488</v>
      </c>
    </row>
    <row r="134" spans="1:8" x14ac:dyDescent="0.35">
      <c r="A134" s="4" t="s">
        <v>0</v>
      </c>
      <c r="B134" s="4">
        <v>16</v>
      </c>
      <c r="C134" s="4">
        <v>78</v>
      </c>
      <c r="D134" s="4">
        <v>79</v>
      </c>
      <c r="E134" s="18">
        <v>78.5</v>
      </c>
      <c r="F134" s="37">
        <v>19.765000000000001</v>
      </c>
      <c r="G134" s="37">
        <v>61.164999999999999</v>
      </c>
      <c r="H134" s="37">
        <v>-26.545155000000001</v>
      </c>
    </row>
    <row r="135" spans="1:8" x14ac:dyDescent="0.35">
      <c r="A135" s="4" t="s">
        <v>0</v>
      </c>
      <c r="B135" s="4">
        <v>16</v>
      </c>
      <c r="C135" s="4">
        <v>80</v>
      </c>
      <c r="D135" s="4">
        <v>81</v>
      </c>
      <c r="E135" s="18">
        <v>80.5</v>
      </c>
      <c r="F135" s="37">
        <v>19.785</v>
      </c>
      <c r="G135" s="37">
        <v>61.185000000000002</v>
      </c>
      <c r="H135" s="37">
        <v>-26.483157000000002</v>
      </c>
    </row>
    <row r="136" spans="1:8" x14ac:dyDescent="0.35">
      <c r="A136" s="4" t="s">
        <v>0</v>
      </c>
      <c r="B136" s="4">
        <v>16</v>
      </c>
      <c r="C136" s="4">
        <v>82</v>
      </c>
      <c r="D136" s="4">
        <v>83</v>
      </c>
      <c r="E136" s="18">
        <v>82.5</v>
      </c>
      <c r="F136" s="37">
        <v>19.805</v>
      </c>
      <c r="G136" s="37">
        <v>61.204999999999998</v>
      </c>
      <c r="H136" s="37">
        <v>-27.033808000000001</v>
      </c>
    </row>
    <row r="137" spans="1:8" x14ac:dyDescent="0.35">
      <c r="A137" s="4" t="s">
        <v>0</v>
      </c>
      <c r="B137" s="4">
        <v>16</v>
      </c>
      <c r="C137" s="4">
        <v>84</v>
      </c>
      <c r="D137" s="4">
        <v>85</v>
      </c>
      <c r="E137" s="18">
        <v>84.5</v>
      </c>
      <c r="F137" s="37">
        <v>19.824999999999999</v>
      </c>
      <c r="G137" s="37">
        <v>61.224999999999994</v>
      </c>
      <c r="H137" s="37">
        <v>-26.992511999999998</v>
      </c>
    </row>
    <row r="138" spans="1:8" x14ac:dyDescent="0.35">
      <c r="A138" s="4" t="s">
        <v>0</v>
      </c>
      <c r="B138" s="4">
        <v>16</v>
      </c>
      <c r="C138" s="4">
        <v>85</v>
      </c>
      <c r="D138" s="4">
        <v>86</v>
      </c>
      <c r="E138" s="18">
        <v>85.5</v>
      </c>
      <c r="F138" s="37">
        <v>19.835000000000001</v>
      </c>
      <c r="G138" s="37">
        <v>61.234999999999999</v>
      </c>
      <c r="H138" s="12">
        <v>-25.873919280865039</v>
      </c>
    </row>
    <row r="139" spans="1:8" x14ac:dyDescent="0.35">
      <c r="A139" s="4" t="s">
        <v>0</v>
      </c>
      <c r="B139" s="4">
        <v>16</v>
      </c>
      <c r="C139" s="4">
        <v>86</v>
      </c>
      <c r="D139" s="4">
        <v>87</v>
      </c>
      <c r="E139" s="18">
        <v>86.5</v>
      </c>
      <c r="F139" s="37">
        <v>19.844999999999999</v>
      </c>
      <c r="G139" s="37">
        <v>61.244999999999997</v>
      </c>
      <c r="H139" s="12">
        <v>-25.652988104564333</v>
      </c>
    </row>
    <row r="140" spans="1:8" x14ac:dyDescent="0.35">
      <c r="A140" s="4" t="s">
        <v>0</v>
      </c>
      <c r="B140" s="4">
        <v>16</v>
      </c>
      <c r="C140" s="4">
        <v>87</v>
      </c>
      <c r="D140" s="4">
        <v>88</v>
      </c>
      <c r="E140" s="18">
        <v>87.5</v>
      </c>
      <c r="F140" s="37">
        <v>19.855</v>
      </c>
      <c r="G140" s="37">
        <v>61.254999999999995</v>
      </c>
      <c r="H140" s="12">
        <v>-25.6693222745653</v>
      </c>
    </row>
    <row r="141" spans="1:8" x14ac:dyDescent="0.35">
      <c r="A141" s="4" t="s">
        <v>0</v>
      </c>
      <c r="B141" s="4">
        <v>16</v>
      </c>
      <c r="C141" s="4">
        <v>88</v>
      </c>
      <c r="D141" s="4">
        <v>89</v>
      </c>
      <c r="E141" s="18">
        <v>88.5</v>
      </c>
      <c r="F141" s="37">
        <v>19.865000000000002</v>
      </c>
      <c r="G141" s="37">
        <v>61.265000000000001</v>
      </c>
      <c r="H141" s="12">
        <v>-25.799150824771825</v>
      </c>
    </row>
    <row r="142" spans="1:8" x14ac:dyDescent="0.35">
      <c r="A142" s="4" t="s">
        <v>0</v>
      </c>
      <c r="B142" s="4">
        <v>16</v>
      </c>
      <c r="C142" s="4">
        <v>89</v>
      </c>
      <c r="D142" s="4">
        <v>90</v>
      </c>
      <c r="E142" s="18">
        <v>89.5</v>
      </c>
      <c r="F142" s="37">
        <v>19.875</v>
      </c>
      <c r="G142" s="37">
        <v>61.274999999999999</v>
      </c>
      <c r="H142" s="12">
        <v>-25.677060402994922</v>
      </c>
    </row>
    <row r="143" spans="1:8" x14ac:dyDescent="0.35">
      <c r="A143" s="4" t="s">
        <v>0</v>
      </c>
      <c r="B143" s="4">
        <v>16</v>
      </c>
      <c r="C143" s="4">
        <v>90</v>
      </c>
      <c r="D143" s="4">
        <v>91</v>
      </c>
      <c r="E143" s="18">
        <v>90.5</v>
      </c>
      <c r="F143" s="37">
        <v>19.885000000000002</v>
      </c>
      <c r="G143" s="37">
        <v>61.284999999999997</v>
      </c>
      <c r="H143" s="12">
        <v>-25.67434148577922</v>
      </c>
    </row>
    <row r="144" spans="1:8" x14ac:dyDescent="0.35">
      <c r="A144" s="4" t="s">
        <v>0</v>
      </c>
      <c r="B144" s="4">
        <v>16</v>
      </c>
      <c r="C144" s="4">
        <v>91</v>
      </c>
      <c r="D144" s="4">
        <v>92</v>
      </c>
      <c r="E144" s="18">
        <v>91.5</v>
      </c>
      <c r="F144" s="37">
        <v>19.895</v>
      </c>
      <c r="G144" s="37">
        <v>61.295000000000002</v>
      </c>
      <c r="H144" s="12">
        <v>-26.537207008309757</v>
      </c>
    </row>
    <row r="145" spans="1:8" x14ac:dyDescent="0.35">
      <c r="A145" s="4" t="s">
        <v>0</v>
      </c>
      <c r="B145" s="4">
        <v>16</v>
      </c>
      <c r="C145" s="4">
        <v>92</v>
      </c>
      <c r="D145" s="4">
        <v>93</v>
      </c>
      <c r="E145" s="18">
        <v>92.5</v>
      </c>
      <c r="F145" s="37">
        <v>19.905000000000001</v>
      </c>
      <c r="G145" s="37">
        <v>61.305</v>
      </c>
      <c r="H145" s="12">
        <v>-25.850657462254233</v>
      </c>
    </row>
    <row r="146" spans="1:8" x14ac:dyDescent="0.35">
      <c r="A146" s="4" t="s">
        <v>0</v>
      </c>
      <c r="B146" s="4">
        <v>16</v>
      </c>
      <c r="C146" s="4">
        <v>93</v>
      </c>
      <c r="D146" s="4">
        <v>94</v>
      </c>
      <c r="E146" s="18">
        <v>93.5</v>
      </c>
      <c r="F146" s="37">
        <v>19.914999999999999</v>
      </c>
      <c r="G146" s="37">
        <v>61.314999999999998</v>
      </c>
      <c r="H146" s="12">
        <v>-25.913692948714356</v>
      </c>
    </row>
    <row r="147" spans="1:8" x14ac:dyDescent="0.35">
      <c r="A147" s="4" t="s">
        <v>0</v>
      </c>
      <c r="B147" s="4">
        <v>16</v>
      </c>
      <c r="C147" s="4">
        <v>94</v>
      </c>
      <c r="D147" s="4">
        <v>95</v>
      </c>
      <c r="E147" s="18">
        <v>94.5</v>
      </c>
      <c r="F147" s="37">
        <v>19.925000000000001</v>
      </c>
      <c r="G147" s="37">
        <v>61.325000000000003</v>
      </c>
      <c r="H147" s="12">
        <v>-26.01079511193662</v>
      </c>
    </row>
    <row r="148" spans="1:8" x14ac:dyDescent="0.35">
      <c r="A148" s="4" t="s">
        <v>0</v>
      </c>
      <c r="B148" s="4">
        <v>16</v>
      </c>
      <c r="C148" s="4">
        <v>95</v>
      </c>
      <c r="D148" s="4">
        <v>96</v>
      </c>
      <c r="E148" s="18">
        <v>95.5</v>
      </c>
      <c r="F148" s="37">
        <v>19.934999999999999</v>
      </c>
      <c r="G148" s="37">
        <v>61.334999999999994</v>
      </c>
      <c r="H148" s="12">
        <v>-26.075406475938145</v>
      </c>
    </row>
    <row r="149" spans="1:8" x14ac:dyDescent="0.35">
      <c r="A149" s="4" t="s">
        <v>0</v>
      </c>
      <c r="B149" s="4">
        <v>16</v>
      </c>
      <c r="C149" s="4">
        <v>96</v>
      </c>
      <c r="D149" s="4">
        <v>97</v>
      </c>
      <c r="E149" s="18">
        <v>96.5</v>
      </c>
      <c r="F149" s="37">
        <v>19.945</v>
      </c>
      <c r="G149" s="37">
        <v>61.344999999999999</v>
      </c>
      <c r="H149" s="12">
        <v>-26.203269600079015</v>
      </c>
    </row>
    <row r="150" spans="1:8" x14ac:dyDescent="0.35">
      <c r="A150" s="4" t="s">
        <v>0</v>
      </c>
      <c r="B150" s="4">
        <v>16</v>
      </c>
      <c r="C150" s="4">
        <v>97</v>
      </c>
      <c r="D150" s="4">
        <v>98</v>
      </c>
      <c r="E150" s="18">
        <v>97.5</v>
      </c>
      <c r="F150" s="37">
        <v>19.955000000000002</v>
      </c>
      <c r="G150" s="37">
        <v>61.355000000000004</v>
      </c>
      <c r="H150" s="12">
        <v>-25.896521919328826</v>
      </c>
    </row>
    <row r="151" spans="1:8" x14ac:dyDescent="0.35">
      <c r="A151" s="4" t="s">
        <v>0</v>
      </c>
      <c r="B151" s="4">
        <v>16</v>
      </c>
      <c r="C151" s="4">
        <v>98</v>
      </c>
      <c r="D151" s="4">
        <v>99</v>
      </c>
      <c r="E151" s="18">
        <v>98.5</v>
      </c>
      <c r="F151" s="37">
        <v>19.965</v>
      </c>
      <c r="G151" s="37">
        <v>61.364999999999995</v>
      </c>
      <c r="H151" s="12">
        <v>-26.006238409008155</v>
      </c>
    </row>
    <row r="152" spans="1:8" x14ac:dyDescent="0.35">
      <c r="A152" s="4" t="s">
        <v>0</v>
      </c>
      <c r="B152" s="4">
        <v>16</v>
      </c>
      <c r="C152" s="4">
        <v>99</v>
      </c>
      <c r="D152" s="4">
        <v>100</v>
      </c>
      <c r="E152" s="18">
        <v>99.5</v>
      </c>
      <c r="F152" s="37">
        <v>19.975000000000001</v>
      </c>
      <c r="G152" s="37">
        <v>61.375</v>
      </c>
      <c r="H152" s="12">
        <v>-26.115217974209955</v>
      </c>
    </row>
    <row r="153" spans="1:8" x14ac:dyDescent="0.35">
      <c r="A153" s="4" t="s">
        <v>0</v>
      </c>
      <c r="B153" s="4">
        <v>16</v>
      </c>
      <c r="C153" s="4">
        <v>100</v>
      </c>
      <c r="D153" s="4">
        <v>101</v>
      </c>
      <c r="E153" s="18">
        <v>100.5</v>
      </c>
      <c r="F153" s="37">
        <v>19.984999999999999</v>
      </c>
      <c r="G153" s="37">
        <v>61.384999999999998</v>
      </c>
      <c r="H153" s="12">
        <v>-27.09818531566691</v>
      </c>
    </row>
    <row r="154" spans="1:8" x14ac:dyDescent="0.35">
      <c r="A154" s="4" t="s">
        <v>0</v>
      </c>
      <c r="B154" s="4">
        <v>16</v>
      </c>
      <c r="C154" s="4">
        <v>101</v>
      </c>
      <c r="D154" s="4">
        <v>102</v>
      </c>
      <c r="E154" s="18">
        <v>101.5</v>
      </c>
      <c r="F154" s="37">
        <v>19.995000000000001</v>
      </c>
      <c r="G154" s="37">
        <v>61.394999999999996</v>
      </c>
      <c r="H154" s="12">
        <v>-26.967931984404338</v>
      </c>
    </row>
    <row r="155" spans="1:8" x14ac:dyDescent="0.35">
      <c r="A155" s="4" t="s">
        <v>0</v>
      </c>
      <c r="B155" s="4">
        <v>16</v>
      </c>
      <c r="C155" s="4">
        <v>102</v>
      </c>
      <c r="D155" s="4">
        <v>103</v>
      </c>
      <c r="E155" s="18">
        <v>102.5</v>
      </c>
      <c r="F155" s="37">
        <v>20.004999999999999</v>
      </c>
      <c r="G155" s="37">
        <v>61.405000000000001</v>
      </c>
      <c r="H155" s="12">
        <v>-27.0571990879181</v>
      </c>
    </row>
    <row r="156" spans="1:8" x14ac:dyDescent="0.35">
      <c r="A156" s="4" t="s">
        <v>0</v>
      </c>
      <c r="B156" s="4">
        <v>16</v>
      </c>
      <c r="C156" s="4">
        <v>103</v>
      </c>
      <c r="D156" s="4">
        <v>104</v>
      </c>
      <c r="E156" s="18">
        <v>103.5</v>
      </c>
      <c r="F156" s="37">
        <v>20.015000000000001</v>
      </c>
      <c r="G156" s="37">
        <v>61.414999999999999</v>
      </c>
      <c r="H156" s="12">
        <v>-26.707779804837621</v>
      </c>
    </row>
    <row r="157" spans="1:8" x14ac:dyDescent="0.35">
      <c r="A157" s="4" t="s">
        <v>0</v>
      </c>
      <c r="B157" s="4">
        <v>16</v>
      </c>
      <c r="C157" s="4">
        <v>104</v>
      </c>
      <c r="D157" s="4">
        <v>105</v>
      </c>
      <c r="E157" s="18">
        <v>104.5</v>
      </c>
      <c r="F157" s="37">
        <v>20.024999999999999</v>
      </c>
      <c r="G157" s="37">
        <v>61.424999999999997</v>
      </c>
      <c r="H157" s="12">
        <v>-26.593083307765745</v>
      </c>
    </row>
    <row r="158" spans="1:8" x14ac:dyDescent="0.35">
      <c r="A158" s="4" t="s">
        <v>0</v>
      </c>
      <c r="B158" s="4">
        <v>16</v>
      </c>
      <c r="C158" s="4">
        <v>105</v>
      </c>
      <c r="D158" s="4">
        <v>106</v>
      </c>
      <c r="E158" s="18">
        <v>105.5</v>
      </c>
      <c r="F158" s="37">
        <v>20.035</v>
      </c>
      <c r="G158" s="37">
        <v>61.435000000000002</v>
      </c>
      <c r="H158" s="12">
        <v>-27.302632468952726</v>
      </c>
    </row>
    <row r="159" spans="1:8" x14ac:dyDescent="0.35">
      <c r="A159" s="4" t="s">
        <v>0</v>
      </c>
      <c r="B159" s="4">
        <v>16</v>
      </c>
      <c r="C159" s="4">
        <v>106</v>
      </c>
      <c r="D159" s="4">
        <v>107</v>
      </c>
      <c r="E159" s="18">
        <v>106.5</v>
      </c>
      <c r="F159" s="37">
        <v>20.045000000000002</v>
      </c>
      <c r="G159" s="37">
        <v>61.445</v>
      </c>
      <c r="H159" s="12">
        <v>-26.701966942129403</v>
      </c>
    </row>
    <row r="160" spans="1:8" x14ac:dyDescent="0.35">
      <c r="A160" s="4" t="s">
        <v>0</v>
      </c>
      <c r="B160" s="4">
        <v>16</v>
      </c>
      <c r="C160" s="4">
        <v>107</v>
      </c>
      <c r="D160" s="4">
        <v>108</v>
      </c>
      <c r="E160" s="18">
        <v>107.5</v>
      </c>
      <c r="F160" s="37">
        <v>20.055</v>
      </c>
      <c r="G160" s="37">
        <v>61.454999999999998</v>
      </c>
      <c r="H160" s="12">
        <v>-26.659396040131639</v>
      </c>
    </row>
    <row r="161" spans="1:8" x14ac:dyDescent="0.35">
      <c r="A161" s="4" t="s">
        <v>0</v>
      </c>
      <c r="B161" s="4">
        <v>16</v>
      </c>
      <c r="C161" s="4">
        <v>108</v>
      </c>
      <c r="D161" s="4">
        <v>109</v>
      </c>
      <c r="E161" s="18">
        <v>108.5</v>
      </c>
      <c r="F161" s="37">
        <v>20.065000000000001</v>
      </c>
      <c r="G161" s="37">
        <v>61.465000000000003</v>
      </c>
      <c r="H161" s="12">
        <v>-26.686736471004913</v>
      </c>
    </row>
    <row r="162" spans="1:8" x14ac:dyDescent="0.35">
      <c r="A162" s="4" t="s">
        <v>0</v>
      </c>
      <c r="B162" s="4">
        <v>16</v>
      </c>
      <c r="C162" s="4">
        <v>109</v>
      </c>
      <c r="D162" s="4">
        <v>110</v>
      </c>
      <c r="E162" s="18">
        <v>109.5</v>
      </c>
      <c r="F162" s="37">
        <v>20.074999999999999</v>
      </c>
      <c r="G162" s="37">
        <v>61.474999999999994</v>
      </c>
      <c r="H162" s="12">
        <v>-26.66794898123559</v>
      </c>
    </row>
    <row r="163" spans="1:8" x14ac:dyDescent="0.35">
      <c r="A163" s="4" t="s">
        <v>0</v>
      </c>
      <c r="B163" s="4">
        <v>16</v>
      </c>
      <c r="C163" s="4">
        <v>110</v>
      </c>
      <c r="D163" s="4">
        <v>111</v>
      </c>
      <c r="E163" s="18">
        <v>110.5</v>
      </c>
      <c r="F163" s="37">
        <v>20.085000000000001</v>
      </c>
      <c r="G163" s="37">
        <v>61.484999999999999</v>
      </c>
      <c r="H163" s="12">
        <v>-26.641278129316639</v>
      </c>
    </row>
    <row r="164" spans="1:8" x14ac:dyDescent="0.35">
      <c r="A164" s="4" t="s">
        <v>0</v>
      </c>
      <c r="B164" s="4">
        <v>16</v>
      </c>
      <c r="C164" s="4">
        <v>113</v>
      </c>
      <c r="D164" s="4">
        <v>114</v>
      </c>
      <c r="E164" s="18">
        <v>113.5</v>
      </c>
      <c r="F164" s="37">
        <v>20.115000000000002</v>
      </c>
      <c r="G164" s="37">
        <v>61.515000000000001</v>
      </c>
      <c r="H164" s="12">
        <v>-26.776861388483439</v>
      </c>
    </row>
    <row r="165" spans="1:8" x14ac:dyDescent="0.35">
      <c r="A165" s="4" t="s">
        <v>0</v>
      </c>
      <c r="B165" s="4">
        <v>16</v>
      </c>
      <c r="C165" s="4">
        <v>114</v>
      </c>
      <c r="D165" s="4">
        <v>115</v>
      </c>
      <c r="E165" s="18">
        <v>114.5</v>
      </c>
      <c r="F165" s="37">
        <v>20.125</v>
      </c>
      <c r="G165" s="37">
        <v>61.524999999999999</v>
      </c>
      <c r="H165" s="12">
        <v>-26.36505717857716</v>
      </c>
    </row>
    <row r="166" spans="1:8" x14ac:dyDescent="0.35">
      <c r="A166" s="4" t="s">
        <v>0</v>
      </c>
      <c r="B166" s="4">
        <v>16</v>
      </c>
      <c r="C166" s="4">
        <v>115</v>
      </c>
      <c r="D166" s="4">
        <v>116</v>
      </c>
      <c r="E166" s="18">
        <v>115.5</v>
      </c>
      <c r="F166" s="37">
        <v>20.135000000000002</v>
      </c>
      <c r="G166" s="37">
        <v>61.534999999999997</v>
      </c>
      <c r="H166" s="12">
        <v>-26.331481391369692</v>
      </c>
    </row>
    <row r="167" spans="1:8" x14ac:dyDescent="0.35">
      <c r="A167" s="4" t="s">
        <v>0</v>
      </c>
      <c r="B167" s="4">
        <v>16</v>
      </c>
      <c r="C167" s="4">
        <v>116</v>
      </c>
      <c r="D167" s="4">
        <v>117</v>
      </c>
      <c r="E167" s="18">
        <v>116.5</v>
      </c>
      <c r="F167" s="37">
        <v>20.145</v>
      </c>
      <c r="G167" s="37">
        <v>61.545000000000002</v>
      </c>
      <c r="H167" s="37">
        <v>-26.837652000000002</v>
      </c>
    </row>
    <row r="168" spans="1:8" x14ac:dyDescent="0.35">
      <c r="A168" s="4" t="s">
        <v>0</v>
      </c>
      <c r="B168" s="4">
        <v>16</v>
      </c>
      <c r="C168" s="4">
        <v>117</v>
      </c>
      <c r="D168" s="4">
        <v>118</v>
      </c>
      <c r="E168" s="18">
        <v>117.5</v>
      </c>
      <c r="F168" s="37">
        <v>20.155000000000001</v>
      </c>
      <c r="G168" s="37">
        <v>61.555</v>
      </c>
      <c r="H168" s="37">
        <v>-26.920244</v>
      </c>
    </row>
    <row r="169" spans="1:8" x14ac:dyDescent="0.35">
      <c r="A169" s="4" t="s">
        <v>0</v>
      </c>
      <c r="B169" s="4">
        <v>16</v>
      </c>
      <c r="C169" s="4">
        <v>118</v>
      </c>
      <c r="D169" s="4">
        <v>119</v>
      </c>
      <c r="E169" s="18">
        <v>118.5</v>
      </c>
      <c r="F169" s="37">
        <v>20.164999999999999</v>
      </c>
      <c r="G169" s="37">
        <v>61.564999999999998</v>
      </c>
      <c r="H169" s="37">
        <v>-26.847975999999999</v>
      </c>
    </row>
    <row r="170" spans="1:8" x14ac:dyDescent="0.35">
      <c r="A170" s="4" t="s">
        <v>0</v>
      </c>
      <c r="B170" s="4">
        <v>16</v>
      </c>
      <c r="C170" s="4">
        <v>119</v>
      </c>
      <c r="D170" s="4">
        <v>120</v>
      </c>
      <c r="E170" s="18">
        <v>119.5</v>
      </c>
      <c r="F170" s="37">
        <v>20.175000000000001</v>
      </c>
      <c r="G170" s="37">
        <v>61.575000000000003</v>
      </c>
      <c r="H170" s="37">
        <v>-26.889272000000002</v>
      </c>
    </row>
    <row r="171" spans="1:8" x14ac:dyDescent="0.35">
      <c r="A171" s="4" t="s">
        <v>0</v>
      </c>
      <c r="B171" s="4">
        <v>16</v>
      </c>
      <c r="C171" s="4">
        <v>120</v>
      </c>
      <c r="D171" s="4">
        <v>121</v>
      </c>
      <c r="E171" s="18">
        <v>120.5</v>
      </c>
      <c r="F171" s="37">
        <v>20.185000000000002</v>
      </c>
      <c r="G171" s="37">
        <v>61.585000000000001</v>
      </c>
      <c r="H171" s="37">
        <v>-26.930568000000001</v>
      </c>
    </row>
    <row r="172" spans="1:8" x14ac:dyDescent="0.35">
      <c r="A172" s="4" t="s">
        <v>0</v>
      </c>
      <c r="B172" s="4">
        <v>16</v>
      </c>
      <c r="C172" s="4">
        <v>121</v>
      </c>
      <c r="D172" s="4">
        <v>122</v>
      </c>
      <c r="E172" s="18">
        <v>121.5</v>
      </c>
      <c r="F172" s="37">
        <v>20.195</v>
      </c>
      <c r="G172" s="37">
        <v>61.594999999999999</v>
      </c>
      <c r="H172" s="37">
        <v>-26.817004000000001</v>
      </c>
    </row>
    <row r="173" spans="1:8" x14ac:dyDescent="0.35">
      <c r="A173" s="4" t="s">
        <v>0</v>
      </c>
      <c r="B173" s="4">
        <v>16</v>
      </c>
      <c r="C173" s="4">
        <v>122</v>
      </c>
      <c r="D173" s="4">
        <v>123</v>
      </c>
      <c r="E173" s="18">
        <v>122.5</v>
      </c>
      <c r="F173" s="37">
        <v>20.205000000000002</v>
      </c>
      <c r="G173" s="37">
        <v>61.605000000000004</v>
      </c>
      <c r="H173" s="37">
        <v>-26.868624000000001</v>
      </c>
    </row>
    <row r="174" spans="1:8" x14ac:dyDescent="0.35">
      <c r="A174" s="4" t="s">
        <v>0</v>
      </c>
      <c r="B174" s="4">
        <v>16</v>
      </c>
      <c r="C174" s="4">
        <v>123</v>
      </c>
      <c r="D174" s="4">
        <v>124</v>
      </c>
      <c r="E174" s="18">
        <v>123.5</v>
      </c>
      <c r="F174" s="37">
        <v>20.215</v>
      </c>
      <c r="G174" s="37">
        <v>61.614999999999995</v>
      </c>
      <c r="H174" s="37">
        <v>-26.75506</v>
      </c>
    </row>
    <row r="175" spans="1:8" x14ac:dyDescent="0.35">
      <c r="A175" s="4" t="s">
        <v>0</v>
      </c>
      <c r="B175" s="4">
        <v>16</v>
      </c>
      <c r="C175" s="4">
        <v>126</v>
      </c>
      <c r="D175" s="4">
        <v>127</v>
      </c>
      <c r="E175" s="18">
        <v>126.5</v>
      </c>
      <c r="F175" s="37">
        <v>20.245000000000001</v>
      </c>
      <c r="G175" s="37">
        <v>61.644999999999996</v>
      </c>
      <c r="H175" s="37">
        <v>-26.693116</v>
      </c>
    </row>
    <row r="176" spans="1:8" x14ac:dyDescent="0.35">
      <c r="A176" s="4" t="s">
        <v>0</v>
      </c>
      <c r="B176" s="4">
        <v>16</v>
      </c>
      <c r="C176" s="4">
        <v>127</v>
      </c>
      <c r="D176" s="4">
        <v>128</v>
      </c>
      <c r="E176" s="18">
        <v>127.5</v>
      </c>
      <c r="F176" s="37">
        <v>20.254999999999999</v>
      </c>
      <c r="G176" s="37">
        <v>61.655000000000001</v>
      </c>
      <c r="H176" s="37">
        <v>-26.920244</v>
      </c>
    </row>
    <row r="177" spans="1:8" x14ac:dyDescent="0.35">
      <c r="A177" s="4" t="s">
        <v>0</v>
      </c>
      <c r="B177" s="4">
        <v>16</v>
      </c>
      <c r="C177" s="4">
        <v>129</v>
      </c>
      <c r="D177" s="4">
        <v>130</v>
      </c>
      <c r="E177" s="18">
        <v>129.5</v>
      </c>
      <c r="F177" s="37">
        <v>20.274999999999999</v>
      </c>
      <c r="G177" s="37">
        <v>61.674999999999997</v>
      </c>
      <c r="H177" s="37">
        <v>-27.178343999999999</v>
      </c>
    </row>
    <row r="178" spans="1:8" x14ac:dyDescent="0.35">
      <c r="A178" s="4" t="s">
        <v>0</v>
      </c>
      <c r="B178" s="4">
        <v>16</v>
      </c>
      <c r="C178" s="4">
        <v>130</v>
      </c>
      <c r="D178" s="4">
        <v>131</v>
      </c>
      <c r="E178" s="18">
        <v>130.5</v>
      </c>
      <c r="F178" s="37">
        <v>20.285</v>
      </c>
      <c r="G178" s="37">
        <v>61.685000000000002</v>
      </c>
      <c r="H178" s="37">
        <v>-26.868624000000001</v>
      </c>
    </row>
    <row r="179" spans="1:8" x14ac:dyDescent="0.35">
      <c r="A179" s="4" t="s">
        <v>0</v>
      </c>
      <c r="B179" s="4">
        <v>16</v>
      </c>
      <c r="C179" s="4">
        <v>131</v>
      </c>
      <c r="D179" s="4">
        <v>132</v>
      </c>
      <c r="E179" s="18">
        <v>131.5</v>
      </c>
      <c r="F179" s="37">
        <v>20.295000000000002</v>
      </c>
      <c r="G179" s="37">
        <v>61.695</v>
      </c>
      <c r="H179" s="37">
        <v>-26.837652000000002</v>
      </c>
    </row>
    <row r="180" spans="1:8" x14ac:dyDescent="0.35">
      <c r="A180" s="4" t="s">
        <v>0</v>
      </c>
      <c r="B180" s="4">
        <v>16</v>
      </c>
      <c r="C180" s="4">
        <v>132</v>
      </c>
      <c r="D180" s="4">
        <v>133</v>
      </c>
      <c r="E180" s="18">
        <v>132.5</v>
      </c>
      <c r="F180" s="37">
        <v>20.305</v>
      </c>
      <c r="G180" s="37">
        <v>61.704999999999998</v>
      </c>
      <c r="H180" s="37">
        <v>-26.920244</v>
      </c>
    </row>
    <row r="181" spans="1:8" x14ac:dyDescent="0.35">
      <c r="A181" s="4" t="s">
        <v>0</v>
      </c>
      <c r="B181" s="4">
        <v>16</v>
      </c>
      <c r="C181" s="4">
        <v>133</v>
      </c>
      <c r="D181" s="4">
        <v>134</v>
      </c>
      <c r="E181" s="18">
        <v>133.5</v>
      </c>
      <c r="F181" s="37">
        <v>20.315000000000001</v>
      </c>
      <c r="G181" s="37">
        <v>61.715000000000003</v>
      </c>
      <c r="H181" s="37">
        <v>-26.775708000000002</v>
      </c>
    </row>
    <row r="182" spans="1:8" x14ac:dyDescent="0.35">
      <c r="A182" s="4" t="s">
        <v>0</v>
      </c>
      <c r="B182" s="4">
        <v>16</v>
      </c>
      <c r="C182" s="4">
        <v>135</v>
      </c>
      <c r="D182" s="4">
        <v>136</v>
      </c>
      <c r="E182" s="18">
        <v>135.5</v>
      </c>
      <c r="F182" s="37">
        <v>20.335000000000001</v>
      </c>
      <c r="G182" s="37">
        <v>61.734999999999999</v>
      </c>
      <c r="H182" s="37">
        <v>-26.868624000000001</v>
      </c>
    </row>
    <row r="183" spans="1:8" x14ac:dyDescent="0.35">
      <c r="A183" s="4" t="s">
        <v>0</v>
      </c>
      <c r="B183" s="4">
        <v>16</v>
      </c>
      <c r="C183" s="4">
        <v>136</v>
      </c>
      <c r="D183" s="4">
        <v>137</v>
      </c>
      <c r="E183" s="18">
        <v>136.5</v>
      </c>
      <c r="F183" s="37">
        <v>20.344999999999999</v>
      </c>
      <c r="G183" s="37">
        <v>61.744999999999997</v>
      </c>
      <c r="H183" s="37">
        <v>-26.971864</v>
      </c>
    </row>
    <row r="184" spans="1:8" x14ac:dyDescent="0.35">
      <c r="A184" s="4" t="s">
        <v>0</v>
      </c>
      <c r="B184" s="4">
        <v>16</v>
      </c>
      <c r="C184" s="4">
        <v>137</v>
      </c>
      <c r="D184" s="4">
        <v>138</v>
      </c>
      <c r="E184" s="18">
        <v>137.5</v>
      </c>
      <c r="F184" s="37">
        <v>20.355</v>
      </c>
      <c r="G184" s="37">
        <v>61.754999999999995</v>
      </c>
      <c r="H184" s="37">
        <v>-26.796356000000003</v>
      </c>
    </row>
    <row r="185" spans="1:8" x14ac:dyDescent="0.35">
      <c r="A185" s="4" t="s">
        <v>0</v>
      </c>
      <c r="B185" s="4">
        <v>16</v>
      </c>
      <c r="C185" s="4">
        <v>138</v>
      </c>
      <c r="D185" s="4">
        <v>139</v>
      </c>
      <c r="E185" s="18">
        <v>138.5</v>
      </c>
      <c r="F185" s="37">
        <v>20.365000000000002</v>
      </c>
      <c r="G185" s="37">
        <v>61.765000000000001</v>
      </c>
      <c r="H185" s="37">
        <v>-26.765384000000001</v>
      </c>
    </row>
    <row r="186" spans="1:8" x14ac:dyDescent="0.35">
      <c r="A186" s="4" t="s">
        <v>0</v>
      </c>
      <c r="B186" s="4">
        <v>16</v>
      </c>
      <c r="C186" s="4">
        <v>139</v>
      </c>
      <c r="D186" s="4">
        <v>140</v>
      </c>
      <c r="E186" s="18">
        <v>139.5</v>
      </c>
      <c r="F186" s="37">
        <v>20.375</v>
      </c>
      <c r="G186" s="37">
        <v>61.774999999999999</v>
      </c>
      <c r="H186" s="37">
        <v>-26.899595999999999</v>
      </c>
    </row>
    <row r="187" spans="1:8" x14ac:dyDescent="0.35">
      <c r="A187" s="4" t="s">
        <v>0</v>
      </c>
      <c r="B187" s="4">
        <v>16</v>
      </c>
      <c r="C187" s="4">
        <v>140</v>
      </c>
      <c r="D187" s="4">
        <v>141</v>
      </c>
      <c r="E187" s="18">
        <v>140.5</v>
      </c>
      <c r="F187" s="37">
        <v>20.385000000000002</v>
      </c>
      <c r="G187" s="37">
        <v>61.784999999999997</v>
      </c>
      <c r="H187" s="37">
        <v>-26.8583</v>
      </c>
    </row>
    <row r="188" spans="1:8" x14ac:dyDescent="0.35">
      <c r="A188" s="4" t="s">
        <v>0</v>
      </c>
      <c r="B188" s="4">
        <v>16</v>
      </c>
      <c r="C188" s="4">
        <v>141</v>
      </c>
      <c r="D188" s="4">
        <v>142</v>
      </c>
      <c r="E188" s="18">
        <v>141.5</v>
      </c>
      <c r="F188" s="37">
        <v>20.395</v>
      </c>
      <c r="G188" s="37">
        <v>61.795000000000002</v>
      </c>
      <c r="H188" s="37">
        <v>-26.775708000000002</v>
      </c>
    </row>
    <row r="189" spans="1:8" x14ac:dyDescent="0.35">
      <c r="A189" s="4" t="s">
        <v>0</v>
      </c>
      <c r="B189" s="4">
        <v>16</v>
      </c>
      <c r="C189" s="4">
        <v>143</v>
      </c>
      <c r="D189" s="4">
        <v>144</v>
      </c>
      <c r="E189" s="18">
        <v>143.5</v>
      </c>
      <c r="F189" s="37">
        <v>20.414999999999999</v>
      </c>
      <c r="G189" s="37">
        <v>61.814999999999998</v>
      </c>
      <c r="H189" s="37">
        <v>-27.002836000000002</v>
      </c>
    </row>
    <row r="190" spans="1:8" x14ac:dyDescent="0.35">
      <c r="A190" s="4" t="s">
        <v>0</v>
      </c>
      <c r="B190" s="4">
        <v>16</v>
      </c>
      <c r="C190" s="4">
        <v>144</v>
      </c>
      <c r="D190" s="4">
        <v>145</v>
      </c>
      <c r="E190" s="18">
        <v>144.5</v>
      </c>
      <c r="F190" s="37">
        <v>20.425000000000001</v>
      </c>
      <c r="G190" s="37">
        <v>61.825000000000003</v>
      </c>
      <c r="H190" s="37">
        <v>-26.827327999999998</v>
      </c>
    </row>
    <row r="191" spans="1:8" x14ac:dyDescent="0.35">
      <c r="A191" s="4" t="s">
        <v>0</v>
      </c>
      <c r="B191" s="4">
        <v>16</v>
      </c>
      <c r="C191" s="4">
        <v>145</v>
      </c>
      <c r="D191" s="4">
        <v>146</v>
      </c>
      <c r="E191" s="18">
        <v>145.5</v>
      </c>
      <c r="F191" s="37">
        <v>20.435000000000002</v>
      </c>
      <c r="G191" s="37">
        <v>61.835000000000001</v>
      </c>
      <c r="H191" s="37">
        <v>-27.044132000000001</v>
      </c>
    </row>
    <row r="192" spans="1:8" x14ac:dyDescent="0.35">
      <c r="A192" s="4" t="s">
        <v>0</v>
      </c>
      <c r="B192" s="4">
        <v>16</v>
      </c>
      <c r="C192" s="4">
        <v>146</v>
      </c>
      <c r="D192" s="4">
        <v>147</v>
      </c>
      <c r="E192" s="18">
        <v>146.5</v>
      </c>
      <c r="F192" s="37">
        <v>20.445</v>
      </c>
      <c r="G192" s="37">
        <v>61.844999999999999</v>
      </c>
      <c r="H192" s="37">
        <v>-25.794927999999999</v>
      </c>
    </row>
    <row r="193" spans="1:8" x14ac:dyDescent="0.35">
      <c r="A193" s="4" t="s">
        <v>0</v>
      </c>
      <c r="B193" s="4">
        <v>16</v>
      </c>
      <c r="C193" s="4">
        <v>147</v>
      </c>
      <c r="D193" s="4">
        <v>148</v>
      </c>
      <c r="E193" s="18">
        <v>147.5</v>
      </c>
      <c r="F193" s="37">
        <v>20.455000000000002</v>
      </c>
      <c r="G193" s="37">
        <v>61.855000000000004</v>
      </c>
      <c r="H193" s="37">
        <v>-27.157695999999998</v>
      </c>
    </row>
    <row r="194" spans="1:8" x14ac:dyDescent="0.35">
      <c r="A194" s="4" t="s">
        <v>0</v>
      </c>
      <c r="B194" s="4">
        <v>16</v>
      </c>
      <c r="C194" s="4">
        <v>148</v>
      </c>
      <c r="D194" s="4">
        <v>149</v>
      </c>
      <c r="E194" s="18">
        <v>148.5</v>
      </c>
      <c r="F194" s="37">
        <v>20.465</v>
      </c>
      <c r="G194" s="37">
        <v>61.864999999999995</v>
      </c>
      <c r="H194" s="37">
        <v>-26.868624000000001</v>
      </c>
    </row>
    <row r="195" spans="1:8" x14ac:dyDescent="0.35">
      <c r="A195" s="4" t="s">
        <v>0</v>
      </c>
      <c r="B195" s="4">
        <v>16</v>
      </c>
      <c r="C195" s="4">
        <v>149</v>
      </c>
      <c r="D195" s="4">
        <v>150</v>
      </c>
      <c r="E195" s="18">
        <v>149.5</v>
      </c>
      <c r="F195" s="37">
        <v>20.475000000000001</v>
      </c>
      <c r="G195" s="37">
        <v>61.875</v>
      </c>
      <c r="H195" s="37">
        <v>-27.405472000000003</v>
      </c>
    </row>
    <row r="196" spans="1:8" x14ac:dyDescent="0.35">
      <c r="A196" s="4" t="s">
        <v>0</v>
      </c>
      <c r="B196" s="4">
        <v>16</v>
      </c>
      <c r="C196" s="4">
        <v>150</v>
      </c>
      <c r="D196" s="4">
        <v>151</v>
      </c>
      <c r="E196" s="18">
        <v>150.5</v>
      </c>
      <c r="F196" s="37">
        <v>20.484999999999999</v>
      </c>
      <c r="G196" s="37">
        <v>61.884999999999998</v>
      </c>
      <c r="H196" s="37">
        <v>-27.013159999999999</v>
      </c>
    </row>
    <row r="197" spans="1:8" x14ac:dyDescent="0.35">
      <c r="A197" s="4" t="s">
        <v>0</v>
      </c>
      <c r="B197" s="4">
        <v>17</v>
      </c>
      <c r="C197" s="4">
        <v>1</v>
      </c>
      <c r="D197" s="4">
        <v>4</v>
      </c>
      <c r="E197" s="18">
        <v>2.5</v>
      </c>
      <c r="F197" s="37">
        <v>20.604999999999997</v>
      </c>
      <c r="G197" s="37">
        <v>61.984999999999999</v>
      </c>
      <c r="H197" s="37">
        <v>-27.106075999999998</v>
      </c>
    </row>
    <row r="198" spans="1:8" x14ac:dyDescent="0.35">
      <c r="A198" s="4" t="s">
        <v>0</v>
      </c>
      <c r="B198" s="4">
        <v>17</v>
      </c>
      <c r="C198" s="4">
        <v>6</v>
      </c>
      <c r="D198" s="4">
        <v>9</v>
      </c>
      <c r="E198" s="18">
        <v>7.5</v>
      </c>
      <c r="F198" s="37">
        <v>20.654999999999998</v>
      </c>
      <c r="G198" s="37">
        <v>62.034999999999997</v>
      </c>
      <c r="H198" s="37">
        <v>-26.775708000000002</v>
      </c>
    </row>
    <row r="199" spans="1:8" x14ac:dyDescent="0.35">
      <c r="A199" s="4" t="s">
        <v>0</v>
      </c>
      <c r="B199" s="4">
        <v>17</v>
      </c>
      <c r="C199" s="4">
        <v>11</v>
      </c>
      <c r="D199" s="4">
        <v>14</v>
      </c>
      <c r="E199" s="18">
        <v>12.5</v>
      </c>
      <c r="F199" s="37">
        <v>20.704999999999998</v>
      </c>
      <c r="G199" s="37">
        <v>62.085000000000001</v>
      </c>
      <c r="H199" s="37">
        <v>-26.878948000000001</v>
      </c>
    </row>
    <row r="200" spans="1:8" x14ac:dyDescent="0.35">
      <c r="A200" s="4" t="s">
        <v>0</v>
      </c>
      <c r="B200" s="4">
        <v>17</v>
      </c>
      <c r="C200" s="4">
        <v>16</v>
      </c>
      <c r="D200" s="4">
        <v>19</v>
      </c>
      <c r="E200" s="18">
        <v>17.5</v>
      </c>
      <c r="F200" s="37">
        <v>20.754999999999999</v>
      </c>
      <c r="G200" s="37">
        <v>62.135000000000005</v>
      </c>
      <c r="H200" s="37">
        <v>-27.250612</v>
      </c>
    </row>
    <row r="201" spans="1:8" x14ac:dyDescent="0.35">
      <c r="A201" s="4" t="s">
        <v>0</v>
      </c>
      <c r="B201" s="4">
        <v>17</v>
      </c>
      <c r="C201" s="4">
        <v>21</v>
      </c>
      <c r="D201" s="4">
        <v>24</v>
      </c>
      <c r="E201" s="18">
        <v>22.5</v>
      </c>
      <c r="F201" s="37">
        <v>20.805</v>
      </c>
      <c r="G201" s="37">
        <v>62.185000000000002</v>
      </c>
      <c r="H201" s="37">
        <v>-26.847975999999999</v>
      </c>
    </row>
    <row r="202" spans="1:8" x14ac:dyDescent="0.35">
      <c r="A202" s="4" t="s">
        <v>0</v>
      </c>
      <c r="B202" s="4">
        <v>17</v>
      </c>
      <c r="C202" s="4">
        <v>26</v>
      </c>
      <c r="D202" s="4">
        <v>29</v>
      </c>
      <c r="E202" s="18">
        <v>27.5</v>
      </c>
      <c r="F202" s="37">
        <v>20.854999999999997</v>
      </c>
      <c r="G202" s="37">
        <v>62.234999999999999</v>
      </c>
      <c r="H202" s="37">
        <v>-26.878948000000001</v>
      </c>
    </row>
    <row r="203" spans="1:8" x14ac:dyDescent="0.35">
      <c r="A203" s="4" t="s">
        <v>0</v>
      </c>
      <c r="B203" s="4">
        <v>17</v>
      </c>
      <c r="C203" s="4">
        <v>31</v>
      </c>
      <c r="D203" s="4">
        <v>34</v>
      </c>
      <c r="E203" s="18">
        <v>32.5</v>
      </c>
      <c r="F203" s="37">
        <v>20.904999999999998</v>
      </c>
      <c r="G203" s="37">
        <v>62.284999999999997</v>
      </c>
      <c r="H203" s="37">
        <v>-27.198991999999997</v>
      </c>
    </row>
    <row r="204" spans="1:8" x14ac:dyDescent="0.35">
      <c r="A204" s="4" t="s">
        <v>0</v>
      </c>
      <c r="B204" s="4">
        <v>17</v>
      </c>
      <c r="C204" s="4">
        <v>39.5</v>
      </c>
      <c r="D204" s="4">
        <v>42.5</v>
      </c>
      <c r="E204" s="18">
        <v>41</v>
      </c>
      <c r="F204" s="37">
        <v>20.99</v>
      </c>
      <c r="G204" s="37">
        <v>62.370000000000005</v>
      </c>
      <c r="H204" s="37">
        <v>-27.085428</v>
      </c>
    </row>
    <row r="205" spans="1:8" x14ac:dyDescent="0.35">
      <c r="A205" s="4" t="s">
        <v>0</v>
      </c>
      <c r="B205" s="4">
        <v>17</v>
      </c>
      <c r="C205" s="4">
        <v>49</v>
      </c>
      <c r="D205" s="4">
        <v>52</v>
      </c>
      <c r="E205" s="18">
        <v>50.5</v>
      </c>
      <c r="F205" s="37">
        <v>21.084999999999997</v>
      </c>
      <c r="G205" s="37">
        <v>62.465000000000003</v>
      </c>
      <c r="H205" s="37">
        <v>-27.477740000000001</v>
      </c>
    </row>
    <row r="206" spans="1:8" x14ac:dyDescent="0.35">
      <c r="A206" s="4" t="s">
        <v>0</v>
      </c>
      <c r="B206" s="4">
        <v>17</v>
      </c>
      <c r="C206" s="4">
        <v>61.5</v>
      </c>
      <c r="D206" s="4">
        <v>64.5</v>
      </c>
      <c r="E206" s="18">
        <v>63</v>
      </c>
      <c r="F206" s="37">
        <v>21.209999999999997</v>
      </c>
      <c r="G206" s="37">
        <v>62.59</v>
      </c>
      <c r="H206" s="37">
        <v>-27.137048</v>
      </c>
    </row>
    <row r="207" spans="1:8" x14ac:dyDescent="0.35">
      <c r="A207" s="4" t="s">
        <v>0</v>
      </c>
      <c r="B207" s="4">
        <v>17</v>
      </c>
      <c r="C207" s="4">
        <v>73</v>
      </c>
      <c r="D207" s="4">
        <v>76</v>
      </c>
      <c r="E207" s="18">
        <v>74.5</v>
      </c>
      <c r="F207" s="37">
        <v>21.324999999999999</v>
      </c>
      <c r="G207" s="37">
        <v>62.704999999999998</v>
      </c>
      <c r="H207" s="37">
        <v>-26.90992</v>
      </c>
    </row>
    <row r="208" spans="1:8" x14ac:dyDescent="0.35">
      <c r="A208" s="4" t="s">
        <v>0</v>
      </c>
      <c r="B208" s="4">
        <v>17</v>
      </c>
      <c r="C208" s="4">
        <v>80.5</v>
      </c>
      <c r="D208" s="4">
        <v>83.5</v>
      </c>
      <c r="E208" s="18">
        <v>82</v>
      </c>
      <c r="F208" s="37">
        <v>21.4</v>
      </c>
      <c r="G208" s="37">
        <v>62.78</v>
      </c>
      <c r="H208" s="37">
        <v>-27.116399999999999</v>
      </c>
    </row>
    <row r="209" spans="1:8" x14ac:dyDescent="0.35">
      <c r="A209" s="4" t="s">
        <v>0</v>
      </c>
      <c r="B209" s="4">
        <v>17</v>
      </c>
      <c r="C209" s="4">
        <v>89</v>
      </c>
      <c r="D209" s="4">
        <v>92</v>
      </c>
      <c r="E209" s="18">
        <v>90.5</v>
      </c>
      <c r="F209" s="37">
        <v>21.484999999999999</v>
      </c>
      <c r="G209" s="37">
        <v>62.865000000000002</v>
      </c>
      <c r="H209" s="37">
        <v>-27.075104</v>
      </c>
    </row>
    <row r="210" spans="1:8" x14ac:dyDescent="0.35">
      <c r="A210" s="4" t="s">
        <v>0</v>
      </c>
      <c r="B210" s="4">
        <v>17</v>
      </c>
      <c r="C210" s="4">
        <v>96</v>
      </c>
      <c r="D210" s="4">
        <v>99</v>
      </c>
      <c r="E210" s="18">
        <v>97.5</v>
      </c>
      <c r="F210" s="37">
        <v>21.555</v>
      </c>
      <c r="G210" s="37">
        <v>62.935000000000002</v>
      </c>
      <c r="H210" s="37">
        <v>-27.302232</v>
      </c>
    </row>
    <row r="211" spans="1:8" x14ac:dyDescent="0.35">
      <c r="A211" s="4" t="s">
        <v>0</v>
      </c>
      <c r="B211" s="4">
        <v>17</v>
      </c>
      <c r="C211" s="4">
        <v>105</v>
      </c>
      <c r="D211" s="4">
        <v>108</v>
      </c>
      <c r="E211" s="18">
        <v>106.5</v>
      </c>
      <c r="F211" s="37">
        <v>21.645</v>
      </c>
      <c r="G211" s="37">
        <v>63.025000000000006</v>
      </c>
      <c r="H211" s="37">
        <v>-27.198991999999997</v>
      </c>
    </row>
    <row r="212" spans="1:8" x14ac:dyDescent="0.35">
      <c r="A212" s="4" t="s">
        <v>0</v>
      </c>
      <c r="B212" s="4">
        <v>17</v>
      </c>
      <c r="C212" s="4">
        <v>115</v>
      </c>
      <c r="D212" s="4">
        <v>118</v>
      </c>
      <c r="E212" s="18">
        <v>116.5</v>
      </c>
      <c r="F212" s="37">
        <v>21.744999999999997</v>
      </c>
      <c r="G212" s="37">
        <v>63.125</v>
      </c>
      <c r="H212" s="37">
        <v>-26.868624000000001</v>
      </c>
    </row>
    <row r="213" spans="1:8" x14ac:dyDescent="0.35">
      <c r="A213" s="4" t="s">
        <v>0</v>
      </c>
      <c r="B213" s="4">
        <v>17</v>
      </c>
      <c r="C213" s="4">
        <v>124</v>
      </c>
      <c r="D213" s="4">
        <v>125</v>
      </c>
      <c r="E213" s="18">
        <v>124.5</v>
      </c>
      <c r="F213" s="37">
        <v>21.824999999999999</v>
      </c>
      <c r="G213" s="37">
        <v>63.204999999999998</v>
      </c>
      <c r="H213" s="37">
        <v>-26.951215999999999</v>
      </c>
    </row>
    <row r="214" spans="1:8" x14ac:dyDescent="0.35">
      <c r="A214" s="4" t="s">
        <v>0</v>
      </c>
      <c r="B214" s="4">
        <v>17</v>
      </c>
      <c r="C214" s="4">
        <v>136.5</v>
      </c>
      <c r="D214" s="4">
        <v>138</v>
      </c>
      <c r="E214" s="18">
        <v>137.25</v>
      </c>
      <c r="F214" s="37">
        <v>21.952499999999997</v>
      </c>
      <c r="G214" s="37">
        <v>63.332499999999996</v>
      </c>
      <c r="H214" s="37">
        <v>-27.137048</v>
      </c>
    </row>
    <row r="215" spans="1:8" x14ac:dyDescent="0.35">
      <c r="A215" s="4" t="s">
        <v>0</v>
      </c>
      <c r="B215" s="4">
        <v>17</v>
      </c>
      <c r="C215" s="4">
        <v>143.5</v>
      </c>
      <c r="D215" s="4">
        <v>145.5</v>
      </c>
      <c r="E215" s="18">
        <v>144.5</v>
      </c>
      <c r="F215" s="37">
        <v>22.024999999999999</v>
      </c>
      <c r="G215" s="37">
        <v>63.405000000000001</v>
      </c>
      <c r="H215" s="37">
        <v>-27.240288</v>
      </c>
    </row>
    <row r="216" spans="1:8" x14ac:dyDescent="0.35">
      <c r="A216" s="4" t="s">
        <v>0</v>
      </c>
      <c r="B216" s="4">
        <v>18</v>
      </c>
      <c r="C216" s="4">
        <v>10</v>
      </c>
      <c r="D216" s="4">
        <v>10.5</v>
      </c>
      <c r="E216" s="18">
        <v>10.25</v>
      </c>
      <c r="F216" s="37">
        <v>22.182499999999997</v>
      </c>
      <c r="G216" s="37">
        <v>63.4925</v>
      </c>
      <c r="H216" s="12">
        <v>-26.109654429981852</v>
      </c>
    </row>
    <row r="217" spans="1:8" x14ac:dyDescent="0.35">
      <c r="A217" s="4" t="s">
        <v>0</v>
      </c>
      <c r="B217" s="4">
        <v>18</v>
      </c>
      <c r="C217" s="4">
        <v>30</v>
      </c>
      <c r="D217" s="4">
        <v>30.5</v>
      </c>
      <c r="E217" s="18">
        <v>30.25</v>
      </c>
      <c r="F217" s="37">
        <v>22.382499999999997</v>
      </c>
      <c r="G217" s="37">
        <v>63.692499999999995</v>
      </c>
      <c r="H217" s="12">
        <v>-26.262453873316169</v>
      </c>
    </row>
    <row r="218" spans="1:8" x14ac:dyDescent="0.35">
      <c r="A218" s="4" t="s">
        <v>0</v>
      </c>
      <c r="B218" s="4">
        <v>18</v>
      </c>
      <c r="C218" s="4">
        <v>50</v>
      </c>
      <c r="D218" s="4">
        <v>50.5</v>
      </c>
      <c r="E218" s="18">
        <v>50.25</v>
      </c>
      <c r="F218" s="37">
        <v>22.5825</v>
      </c>
      <c r="G218" s="37">
        <v>63.892499999999998</v>
      </c>
      <c r="H218" s="12">
        <v>-26.381466499072104</v>
      </c>
    </row>
    <row r="219" spans="1:8" x14ac:dyDescent="0.35">
      <c r="A219" s="4" t="s">
        <v>0</v>
      </c>
      <c r="B219" s="4">
        <v>18</v>
      </c>
      <c r="C219" s="4">
        <v>70</v>
      </c>
      <c r="D219" s="4">
        <v>70.5</v>
      </c>
      <c r="E219" s="18">
        <v>70.25</v>
      </c>
      <c r="F219" s="37">
        <v>22.782499999999999</v>
      </c>
      <c r="G219" s="37">
        <v>64.092500000000001</v>
      </c>
      <c r="H219" s="12">
        <v>-25.941088910419257</v>
      </c>
    </row>
    <row r="220" spans="1:8" x14ac:dyDescent="0.35">
      <c r="A220" s="4" t="s">
        <v>0</v>
      </c>
      <c r="B220" s="4">
        <v>18</v>
      </c>
      <c r="C220" s="4">
        <v>90</v>
      </c>
      <c r="D220" s="4">
        <v>90.5</v>
      </c>
      <c r="E220" s="18">
        <v>90.25</v>
      </c>
      <c r="F220" s="37">
        <v>22.982499999999998</v>
      </c>
      <c r="G220" s="37">
        <v>64.292500000000004</v>
      </c>
      <c r="H220" s="12">
        <v>-26.110893399637579</v>
      </c>
    </row>
    <row r="221" spans="1:8" x14ac:dyDescent="0.35">
      <c r="A221" s="4" t="s">
        <v>0</v>
      </c>
      <c r="B221" s="4">
        <v>18</v>
      </c>
      <c r="C221" s="4">
        <v>110</v>
      </c>
      <c r="D221" s="4">
        <v>112</v>
      </c>
      <c r="E221" s="18">
        <v>111</v>
      </c>
      <c r="F221" s="37">
        <v>23.189999999999998</v>
      </c>
      <c r="G221" s="37">
        <v>64.5</v>
      </c>
      <c r="H221" s="12">
        <v>-26.043534926353907</v>
      </c>
    </row>
    <row r="222" spans="1:8" x14ac:dyDescent="0.35">
      <c r="A222" s="4" t="s">
        <v>0</v>
      </c>
      <c r="B222" s="4">
        <v>18</v>
      </c>
      <c r="C222" s="4">
        <v>130</v>
      </c>
      <c r="D222" s="4">
        <v>130.5</v>
      </c>
      <c r="E222" s="18">
        <v>130.25</v>
      </c>
      <c r="F222" s="37">
        <v>23.382499999999997</v>
      </c>
      <c r="G222" s="37">
        <v>64.692499999999995</v>
      </c>
      <c r="H222" s="12">
        <v>-25.928156743036055</v>
      </c>
    </row>
    <row r="223" spans="1:8" x14ac:dyDescent="0.35">
      <c r="A223" s="4" t="s">
        <v>0</v>
      </c>
      <c r="B223" s="4">
        <v>18</v>
      </c>
      <c r="C223" s="4">
        <v>146</v>
      </c>
      <c r="D223" s="4">
        <v>146.5</v>
      </c>
      <c r="E223" s="18">
        <v>146.25</v>
      </c>
      <c r="F223" s="37">
        <v>23.542499999999997</v>
      </c>
      <c r="G223" s="37">
        <v>64.852499999999992</v>
      </c>
      <c r="H223" s="12">
        <v>-26.021836358454728</v>
      </c>
    </row>
    <row r="224" spans="1:8" x14ac:dyDescent="0.35">
      <c r="A224" s="4" t="s">
        <v>0</v>
      </c>
      <c r="B224" s="4">
        <v>19</v>
      </c>
      <c r="C224" s="4">
        <v>10</v>
      </c>
      <c r="D224" s="4">
        <v>10.5</v>
      </c>
      <c r="E224" s="18">
        <v>10.25</v>
      </c>
      <c r="F224" s="37">
        <v>23.782499999999999</v>
      </c>
      <c r="G224" s="37">
        <v>65.142499999999998</v>
      </c>
      <c r="H224" s="12">
        <v>-26.236914014012541</v>
      </c>
    </row>
    <row r="225" spans="1:8" x14ac:dyDescent="0.35">
      <c r="A225" s="4" t="s">
        <v>0</v>
      </c>
      <c r="B225" s="4">
        <v>19</v>
      </c>
      <c r="C225" s="4">
        <v>30</v>
      </c>
      <c r="D225" s="4">
        <v>30.5</v>
      </c>
      <c r="E225" s="18">
        <v>30.25</v>
      </c>
      <c r="F225" s="37">
        <v>23.982499999999998</v>
      </c>
      <c r="G225" s="37">
        <v>65.342500000000001</v>
      </c>
      <c r="H225" s="12">
        <v>-26.573094919438979</v>
      </c>
    </row>
    <row r="226" spans="1:8" x14ac:dyDescent="0.35">
      <c r="A226" s="4" t="s">
        <v>0</v>
      </c>
      <c r="B226" s="4">
        <v>19</v>
      </c>
      <c r="C226" s="4">
        <v>50</v>
      </c>
      <c r="D226" s="4">
        <v>50.5</v>
      </c>
      <c r="E226" s="18">
        <v>50.25</v>
      </c>
      <c r="F226" s="37">
        <v>24.182500000000001</v>
      </c>
      <c r="G226" s="37">
        <v>65.542500000000004</v>
      </c>
      <c r="H226" s="12">
        <v>-26.607232400969821</v>
      </c>
    </row>
    <row r="227" spans="1:8" x14ac:dyDescent="0.35">
      <c r="A227" s="4" t="s">
        <v>0</v>
      </c>
      <c r="B227" s="4">
        <v>19</v>
      </c>
      <c r="C227" s="4">
        <v>70</v>
      </c>
      <c r="D227" s="4">
        <v>70.5</v>
      </c>
      <c r="E227" s="18">
        <v>70.25</v>
      </c>
      <c r="F227" s="37">
        <v>24.3825</v>
      </c>
      <c r="G227" s="37">
        <v>65.742500000000007</v>
      </c>
      <c r="H227" s="12">
        <v>-26.647810877751596</v>
      </c>
    </row>
    <row r="228" spans="1:8" x14ac:dyDescent="0.35">
      <c r="A228" s="4" t="s">
        <v>0</v>
      </c>
      <c r="B228" s="4">
        <v>19</v>
      </c>
      <c r="C228" s="4">
        <v>90</v>
      </c>
      <c r="D228" s="4">
        <v>90.5</v>
      </c>
      <c r="E228" s="18">
        <v>90.25</v>
      </c>
      <c r="F228" s="37">
        <v>24.5825</v>
      </c>
      <c r="G228" s="37">
        <v>65.942499999999995</v>
      </c>
      <c r="H228" s="12">
        <v>-26.669109722455232</v>
      </c>
    </row>
    <row r="229" spans="1:8" x14ac:dyDescent="0.35">
      <c r="A229" s="4" t="s">
        <v>0</v>
      </c>
      <c r="B229" s="4">
        <v>19</v>
      </c>
      <c r="C229" s="4">
        <v>99.5</v>
      </c>
      <c r="D229" s="4">
        <v>100.5</v>
      </c>
      <c r="E229" s="18">
        <v>100</v>
      </c>
      <c r="F229" s="37">
        <v>24.68</v>
      </c>
      <c r="G229" s="37">
        <v>66.039999999999992</v>
      </c>
      <c r="H229" s="12">
        <v>-26.60332315363739</v>
      </c>
    </row>
    <row r="230" spans="1:8" x14ac:dyDescent="0.35">
      <c r="A230" s="4" t="s">
        <v>0</v>
      </c>
      <c r="B230" s="4">
        <v>19</v>
      </c>
      <c r="C230" s="4">
        <v>110</v>
      </c>
      <c r="D230" s="4">
        <v>110.5</v>
      </c>
      <c r="E230" s="18">
        <v>110.25</v>
      </c>
      <c r="F230" s="37">
        <v>24.782499999999999</v>
      </c>
      <c r="G230" s="37">
        <v>66.142499999999998</v>
      </c>
      <c r="H230" s="12">
        <v>-26.574722455707345</v>
      </c>
    </row>
    <row r="231" spans="1:8" x14ac:dyDescent="0.35">
      <c r="A231" s="4" t="s">
        <v>0</v>
      </c>
      <c r="B231" s="4">
        <v>19</v>
      </c>
      <c r="C231" s="4">
        <v>130</v>
      </c>
      <c r="D231" s="4">
        <v>130.5</v>
      </c>
      <c r="E231" s="18">
        <v>130.25</v>
      </c>
      <c r="F231" s="37">
        <v>24.982499999999998</v>
      </c>
      <c r="G231" s="37">
        <v>66.342500000000001</v>
      </c>
      <c r="H231" s="12">
        <v>-26.585048522918655</v>
      </c>
    </row>
    <row r="232" spans="1:8" x14ac:dyDescent="0.35">
      <c r="A232" s="4" t="s">
        <v>0</v>
      </c>
      <c r="B232" s="4">
        <v>19</v>
      </c>
      <c r="C232" s="4">
        <v>147</v>
      </c>
      <c r="D232" s="4">
        <v>148.5</v>
      </c>
      <c r="E232" s="18">
        <v>147.75</v>
      </c>
      <c r="F232" s="37">
        <v>25.157499999999999</v>
      </c>
      <c r="G232" s="37">
        <v>66.517499999999998</v>
      </c>
      <c r="H232" s="12">
        <v>-26.346646402097889</v>
      </c>
    </row>
    <row r="233" spans="1:8" x14ac:dyDescent="0.35">
      <c r="A233" s="4" t="s">
        <v>0</v>
      </c>
      <c r="B233" s="4">
        <v>20</v>
      </c>
      <c r="C233" s="4">
        <v>10</v>
      </c>
      <c r="D233" s="4">
        <v>11</v>
      </c>
      <c r="E233" s="18">
        <v>10.5</v>
      </c>
      <c r="F233" s="37">
        <v>25.385000000000002</v>
      </c>
      <c r="G233" s="37">
        <v>66.784999999999997</v>
      </c>
      <c r="H233" s="12">
        <v>-26.451337791478011</v>
      </c>
    </row>
    <row r="234" spans="1:8" x14ac:dyDescent="0.35">
      <c r="A234" s="4" t="s">
        <v>0</v>
      </c>
      <c r="B234" s="4">
        <v>20</v>
      </c>
      <c r="C234" s="4">
        <v>30</v>
      </c>
      <c r="D234" s="4">
        <v>31</v>
      </c>
      <c r="E234" s="18">
        <v>30.5</v>
      </c>
      <c r="F234" s="37">
        <v>25.585000000000001</v>
      </c>
      <c r="G234" s="37">
        <v>66.984999999999999</v>
      </c>
      <c r="H234" s="12">
        <v>-26.281467318175622</v>
      </c>
    </row>
    <row r="235" spans="1:8" x14ac:dyDescent="0.35">
      <c r="A235" s="4" t="s">
        <v>0</v>
      </c>
      <c r="B235" s="4">
        <v>20</v>
      </c>
      <c r="C235" s="4">
        <v>49.5</v>
      </c>
      <c r="D235" s="4">
        <v>50</v>
      </c>
      <c r="E235" s="18">
        <v>49.75</v>
      </c>
      <c r="F235" s="37">
        <v>25.7775</v>
      </c>
      <c r="G235" s="37">
        <v>67.177499999999995</v>
      </c>
      <c r="H235" s="12">
        <v>-26.270661685676302</v>
      </c>
    </row>
    <row r="236" spans="1:8" x14ac:dyDescent="0.35">
      <c r="A236" s="4" t="s">
        <v>0</v>
      </c>
      <c r="B236" s="4">
        <v>20</v>
      </c>
      <c r="C236" s="4">
        <v>70</v>
      </c>
      <c r="D236" s="4">
        <v>71</v>
      </c>
      <c r="E236" s="18">
        <v>70.5</v>
      </c>
      <c r="F236" s="37">
        <v>25.984999999999999</v>
      </c>
      <c r="G236" s="37">
        <v>67.384999999999991</v>
      </c>
      <c r="H236" s="12">
        <v>-26.47801568582215</v>
      </c>
    </row>
    <row r="237" spans="1:8" x14ac:dyDescent="0.35">
      <c r="A237" s="4" t="s">
        <v>0</v>
      </c>
      <c r="B237" s="4">
        <v>20</v>
      </c>
      <c r="C237" s="4">
        <v>88</v>
      </c>
      <c r="D237" s="4">
        <v>91</v>
      </c>
      <c r="E237" s="18">
        <v>89.5</v>
      </c>
      <c r="F237" s="37">
        <v>26.175000000000001</v>
      </c>
      <c r="G237" s="37">
        <v>67.575000000000003</v>
      </c>
      <c r="H237" s="12">
        <v>-26.26754720442019</v>
      </c>
    </row>
    <row r="238" spans="1:8" x14ac:dyDescent="0.35">
      <c r="A238" s="4" t="s">
        <v>0</v>
      </c>
      <c r="B238" s="4">
        <v>20</v>
      </c>
      <c r="C238" s="4">
        <v>110</v>
      </c>
      <c r="D238" s="4">
        <v>111</v>
      </c>
      <c r="E238" s="18">
        <v>110.5</v>
      </c>
      <c r="F238" s="37">
        <v>26.385000000000002</v>
      </c>
      <c r="G238" s="37">
        <v>67.784999999999997</v>
      </c>
      <c r="H238" s="12">
        <v>-26.204369964647697</v>
      </c>
    </row>
    <row r="239" spans="1:8" x14ac:dyDescent="0.35">
      <c r="A239" s="4" t="s">
        <v>0</v>
      </c>
      <c r="B239" s="4">
        <v>20</v>
      </c>
      <c r="C239" s="4">
        <v>129</v>
      </c>
      <c r="D239" s="4">
        <v>132</v>
      </c>
      <c r="E239" s="18">
        <v>130.5</v>
      </c>
      <c r="F239" s="37">
        <v>26.585000000000001</v>
      </c>
      <c r="G239" s="37">
        <v>67.984999999999999</v>
      </c>
      <c r="H239" s="12">
        <v>-26.288327614439801</v>
      </c>
    </row>
    <row r="240" spans="1:8" x14ac:dyDescent="0.35">
      <c r="A240" s="4" t="s">
        <v>0</v>
      </c>
      <c r="B240" s="4">
        <v>20</v>
      </c>
      <c r="C240" s="4">
        <v>146.5</v>
      </c>
      <c r="D240" s="4">
        <v>149</v>
      </c>
      <c r="E240" s="18">
        <v>147.75</v>
      </c>
      <c r="F240" s="37">
        <v>26.7575</v>
      </c>
      <c r="G240" s="37">
        <v>68.157499999999999</v>
      </c>
      <c r="H240" s="12">
        <v>-26.243319137862812</v>
      </c>
    </row>
    <row r="241" spans="1:8" x14ac:dyDescent="0.35">
      <c r="A241" s="4" t="s">
        <v>0</v>
      </c>
      <c r="B241" s="4">
        <v>21</v>
      </c>
      <c r="C241" s="4">
        <v>9</v>
      </c>
      <c r="D241" s="4">
        <v>10</v>
      </c>
      <c r="E241" s="18">
        <v>9.5</v>
      </c>
      <c r="F241" s="37">
        <v>26.974999999999998</v>
      </c>
      <c r="G241" s="37">
        <v>68.375</v>
      </c>
      <c r="H241" s="37">
        <v>-27.044132000000001</v>
      </c>
    </row>
    <row r="242" spans="1:8" x14ac:dyDescent="0.35">
      <c r="A242" s="4" t="s">
        <v>0</v>
      </c>
      <c r="B242" s="4">
        <v>21</v>
      </c>
      <c r="C242" s="4">
        <v>68</v>
      </c>
      <c r="D242" s="4">
        <v>69</v>
      </c>
      <c r="E242" s="18">
        <v>68.5</v>
      </c>
      <c r="F242" s="37">
        <v>27.564999999999998</v>
      </c>
      <c r="G242" s="37">
        <v>68.965000000000003</v>
      </c>
      <c r="H242" s="37">
        <v>-27.477740000000001</v>
      </c>
    </row>
    <row r="243" spans="1:8" x14ac:dyDescent="0.35">
      <c r="A243" s="4" t="s">
        <v>0</v>
      </c>
      <c r="B243" s="4">
        <v>21</v>
      </c>
      <c r="C243" s="4">
        <v>130</v>
      </c>
      <c r="D243" s="4">
        <v>131</v>
      </c>
      <c r="E243" s="18">
        <v>130.5</v>
      </c>
      <c r="F243" s="37">
        <v>28.184999999999999</v>
      </c>
      <c r="G243" s="37">
        <v>69.584999999999994</v>
      </c>
      <c r="H243" s="37">
        <v>-27.622275999999999</v>
      </c>
    </row>
    <row r="244" spans="1:8" x14ac:dyDescent="0.35">
      <c r="A244" s="4" t="s">
        <v>0</v>
      </c>
      <c r="B244" s="4">
        <v>22</v>
      </c>
      <c r="C244" s="4">
        <v>55</v>
      </c>
      <c r="D244" s="4">
        <v>56</v>
      </c>
      <c r="E244" s="18">
        <v>55.5</v>
      </c>
      <c r="F244" s="37">
        <v>28.875</v>
      </c>
      <c r="G244" s="37">
        <v>70.39500000000001</v>
      </c>
      <c r="H244" s="37">
        <v>-27.023484</v>
      </c>
    </row>
    <row r="245" spans="1:8" x14ac:dyDescent="0.35">
      <c r="A245" s="4" t="s">
        <v>0</v>
      </c>
      <c r="B245" s="4">
        <v>22</v>
      </c>
      <c r="C245" s="4">
        <v>103</v>
      </c>
      <c r="D245" s="4">
        <v>104</v>
      </c>
      <c r="E245" s="18">
        <v>103.5</v>
      </c>
      <c r="F245" s="37">
        <v>29.355</v>
      </c>
      <c r="G245" s="37">
        <v>70.875</v>
      </c>
      <c r="H245" s="37">
        <v>-27.106075999999998</v>
      </c>
    </row>
    <row r="246" spans="1:8" x14ac:dyDescent="0.35">
      <c r="A246" s="4" t="s">
        <v>0</v>
      </c>
      <c r="B246" s="4">
        <v>22</v>
      </c>
      <c r="C246" s="4">
        <v>139</v>
      </c>
      <c r="D246" s="4">
        <v>140</v>
      </c>
      <c r="E246" s="18">
        <v>139.5</v>
      </c>
      <c r="F246" s="37">
        <v>29.715</v>
      </c>
      <c r="G246" s="37">
        <v>71.234999999999999</v>
      </c>
      <c r="H246" s="37">
        <v>-27.023484</v>
      </c>
    </row>
    <row r="247" spans="1:8" x14ac:dyDescent="0.35">
      <c r="A247" s="4" t="s">
        <v>0</v>
      </c>
      <c r="B247" s="4">
        <v>23</v>
      </c>
      <c r="C247" s="4">
        <v>50</v>
      </c>
      <c r="D247" s="4">
        <v>51</v>
      </c>
      <c r="E247" s="18">
        <v>50.5</v>
      </c>
      <c r="F247" s="37">
        <v>30.425000000000001</v>
      </c>
      <c r="G247" s="37">
        <v>71.945000000000007</v>
      </c>
      <c r="H247" s="37">
        <v>-27.219640000000002</v>
      </c>
    </row>
    <row r="248" spans="1:8" x14ac:dyDescent="0.35">
      <c r="A248" s="4" t="s">
        <v>0</v>
      </c>
      <c r="B248" s="4">
        <v>23</v>
      </c>
      <c r="C248" s="4">
        <v>108</v>
      </c>
      <c r="D248" s="4">
        <v>109</v>
      </c>
      <c r="E248" s="18">
        <v>108.5</v>
      </c>
      <c r="F248" s="37">
        <v>31.005000000000003</v>
      </c>
      <c r="G248" s="37">
        <v>72.525000000000006</v>
      </c>
      <c r="H248" s="37">
        <v>-26.899595999999999</v>
      </c>
    </row>
    <row r="249" spans="1:8" x14ac:dyDescent="0.35">
      <c r="A249" s="4" t="s">
        <v>0</v>
      </c>
      <c r="B249" s="4">
        <v>24</v>
      </c>
      <c r="C249" s="4">
        <v>50</v>
      </c>
      <c r="D249" s="4">
        <v>51</v>
      </c>
      <c r="E249" s="18">
        <v>50.5</v>
      </c>
      <c r="F249" s="37">
        <v>32.024999999999999</v>
      </c>
      <c r="G249" s="37">
        <v>73.545000000000002</v>
      </c>
      <c r="H249" s="37">
        <v>-27.188668</v>
      </c>
    </row>
    <row r="250" spans="1:8" x14ac:dyDescent="0.35">
      <c r="A250" s="4" t="s">
        <v>0</v>
      </c>
      <c r="B250" s="4">
        <v>24</v>
      </c>
      <c r="C250" s="4">
        <v>101</v>
      </c>
      <c r="D250" s="4">
        <v>102</v>
      </c>
      <c r="E250" s="18">
        <v>101.5</v>
      </c>
      <c r="F250" s="37">
        <v>32.534999999999997</v>
      </c>
      <c r="G250" s="37">
        <v>74.055000000000007</v>
      </c>
      <c r="H250" s="37">
        <v>-27.002836000000002</v>
      </c>
    </row>
    <row r="251" spans="1:8" x14ac:dyDescent="0.35">
      <c r="A251" s="4" t="s">
        <v>0</v>
      </c>
      <c r="B251" s="4">
        <v>24</v>
      </c>
      <c r="C251" s="4">
        <v>132</v>
      </c>
      <c r="D251" s="4">
        <v>133</v>
      </c>
      <c r="E251" s="18">
        <v>132.5</v>
      </c>
      <c r="F251" s="37">
        <v>32.844999999999999</v>
      </c>
      <c r="G251" s="37">
        <v>74.365000000000009</v>
      </c>
      <c r="H251" s="37">
        <v>-27.250612</v>
      </c>
    </row>
    <row r="252" spans="1:8" x14ac:dyDescent="0.35">
      <c r="A252" s="4" t="s">
        <v>0</v>
      </c>
      <c r="B252" s="4">
        <v>25</v>
      </c>
      <c r="C252" s="4">
        <v>54</v>
      </c>
      <c r="D252" s="4">
        <v>55</v>
      </c>
      <c r="E252" s="18">
        <v>54.5</v>
      </c>
      <c r="F252" s="37">
        <v>33.664999999999999</v>
      </c>
      <c r="G252" s="37">
        <v>75.185000000000002</v>
      </c>
      <c r="H252" s="37">
        <v>-27.013159999999999</v>
      </c>
    </row>
    <row r="253" spans="1:8" x14ac:dyDescent="0.35">
      <c r="A253" s="4" t="s">
        <v>0</v>
      </c>
      <c r="B253" s="4">
        <v>25</v>
      </c>
      <c r="C253" s="4">
        <v>100</v>
      </c>
      <c r="D253" s="4">
        <v>101</v>
      </c>
      <c r="E253" s="18">
        <v>100.5</v>
      </c>
      <c r="F253" s="37">
        <v>34.125</v>
      </c>
      <c r="G253" s="37">
        <v>75.64500000000001</v>
      </c>
      <c r="H253" s="37">
        <v>-27.291908000000003</v>
      </c>
    </row>
    <row r="254" spans="1:8" x14ac:dyDescent="0.35">
      <c r="A254" s="4" t="s">
        <v>0</v>
      </c>
      <c r="B254" s="4">
        <v>25</v>
      </c>
      <c r="C254" s="4">
        <v>125</v>
      </c>
      <c r="D254" s="4">
        <v>126</v>
      </c>
      <c r="E254" s="18">
        <v>125.5</v>
      </c>
      <c r="F254" s="37">
        <v>34.375</v>
      </c>
      <c r="G254" s="37">
        <v>75.89500000000001</v>
      </c>
      <c r="H254" s="37">
        <v>-27.333204000000002</v>
      </c>
    </row>
    <row r="255" spans="1:8" x14ac:dyDescent="0.35">
      <c r="A255" s="4" t="s">
        <v>0</v>
      </c>
      <c r="B255" s="4">
        <v>26</v>
      </c>
      <c r="C255" s="4">
        <v>21</v>
      </c>
      <c r="D255" s="4">
        <v>22</v>
      </c>
      <c r="E255" s="18">
        <v>21.5</v>
      </c>
      <c r="F255" s="37">
        <v>34.935000000000002</v>
      </c>
      <c r="G255" s="37">
        <v>76.455000000000013</v>
      </c>
      <c r="H255" s="37">
        <v>-27.52936</v>
      </c>
    </row>
    <row r="256" spans="1:8" x14ac:dyDescent="0.35">
      <c r="A256" s="4" t="s">
        <v>0</v>
      </c>
      <c r="B256" s="4">
        <v>26</v>
      </c>
      <c r="C256" s="4">
        <v>75</v>
      </c>
      <c r="D256" s="4">
        <v>76</v>
      </c>
      <c r="E256" s="18">
        <v>75.5</v>
      </c>
      <c r="F256" s="37">
        <v>35.475000000000001</v>
      </c>
      <c r="G256" s="37">
        <v>76.995000000000005</v>
      </c>
      <c r="H256" s="37">
        <v>-27.395147999999999</v>
      </c>
    </row>
    <row r="257" spans="1:8" x14ac:dyDescent="0.35">
      <c r="F257" s="12"/>
      <c r="G257" s="37"/>
      <c r="H257" s="12"/>
    </row>
    <row r="258" spans="1:8" x14ac:dyDescent="0.35">
      <c r="A258" s="38" t="s">
        <v>3</v>
      </c>
      <c r="B258" s="38">
        <v>1</v>
      </c>
      <c r="C258" s="38">
        <v>20</v>
      </c>
      <c r="D258" s="38">
        <v>21</v>
      </c>
      <c r="E258" s="18">
        <f t="shared" ref="E258:E289" si="0">((D258-C258)/2)+C258</f>
        <v>20.5</v>
      </c>
      <c r="F258" s="37">
        <f>0+(E258/100)</f>
        <v>0.20499999999999999</v>
      </c>
      <c r="G258" s="37">
        <v>5.0750000000000002</v>
      </c>
      <c r="H258" s="40">
        <v>-26.569227999999999</v>
      </c>
    </row>
    <row r="259" spans="1:8" x14ac:dyDescent="0.35">
      <c r="A259" s="38" t="s">
        <v>3</v>
      </c>
      <c r="B259" s="38">
        <v>2</v>
      </c>
      <c r="C259" s="38">
        <v>23</v>
      </c>
      <c r="D259" s="38">
        <v>24</v>
      </c>
      <c r="E259" s="18">
        <f t="shared" si="0"/>
        <v>23.5</v>
      </c>
      <c r="F259" s="37">
        <f>0.6+(E259/100)</f>
        <v>0.83499999999999996</v>
      </c>
      <c r="G259" s="37">
        <v>5.7050000000000001</v>
      </c>
      <c r="H259" s="40">
        <v>-26.565821000000003</v>
      </c>
    </row>
    <row r="260" spans="1:8" x14ac:dyDescent="0.35">
      <c r="A260" s="38" t="s">
        <v>3</v>
      </c>
      <c r="B260" s="38">
        <v>2</v>
      </c>
      <c r="C260" s="38">
        <v>80</v>
      </c>
      <c r="D260" s="38">
        <v>81</v>
      </c>
      <c r="E260" s="18">
        <f t="shared" si="0"/>
        <v>80.5</v>
      </c>
      <c r="F260" s="37">
        <f>0.6+(E260/100)</f>
        <v>1.405</v>
      </c>
      <c r="G260" s="37">
        <v>6.2750000000000004</v>
      </c>
      <c r="H260" s="40">
        <v>-27.137048</v>
      </c>
    </row>
    <row r="261" spans="1:8" x14ac:dyDescent="0.35">
      <c r="A261" s="38" t="s">
        <v>3</v>
      </c>
      <c r="B261" s="38">
        <v>2</v>
      </c>
      <c r="C261" s="38">
        <v>130</v>
      </c>
      <c r="D261" s="38">
        <v>131</v>
      </c>
      <c r="E261" s="18">
        <f t="shared" si="0"/>
        <v>130.5</v>
      </c>
      <c r="F261" s="37">
        <f>0.6+(E261/100)</f>
        <v>1.9049999999999998</v>
      </c>
      <c r="G261" s="37">
        <v>6.7750000000000004</v>
      </c>
      <c r="H261" s="40">
        <v>-27.075104</v>
      </c>
    </row>
    <row r="262" spans="1:8" x14ac:dyDescent="0.35">
      <c r="A262" s="38" t="s">
        <v>3</v>
      </c>
      <c r="B262" s="38">
        <v>3</v>
      </c>
      <c r="C262" s="38">
        <v>44</v>
      </c>
      <c r="D262" s="38">
        <v>45</v>
      </c>
      <c r="E262" s="18">
        <f t="shared" si="0"/>
        <v>44.5</v>
      </c>
      <c r="F262" s="37">
        <f>2.1+(E262/100)</f>
        <v>2.5449999999999999</v>
      </c>
      <c r="G262" s="37">
        <v>7.415</v>
      </c>
      <c r="H262" s="40">
        <v>-26.847975999999999</v>
      </c>
    </row>
    <row r="263" spans="1:8" x14ac:dyDescent="0.35">
      <c r="A263" s="38" t="s">
        <v>3</v>
      </c>
      <c r="B263" s="38">
        <v>3</v>
      </c>
      <c r="C263" s="38">
        <v>94</v>
      </c>
      <c r="D263" s="38">
        <v>95</v>
      </c>
      <c r="E263" s="18">
        <f t="shared" si="0"/>
        <v>94.5</v>
      </c>
      <c r="F263" s="37">
        <f>2.1+(E263/100)</f>
        <v>3.0449999999999999</v>
      </c>
      <c r="G263" s="37">
        <v>7.915</v>
      </c>
      <c r="H263" s="40">
        <v>-27.044132000000001</v>
      </c>
    </row>
    <row r="264" spans="1:8" x14ac:dyDescent="0.35">
      <c r="A264" s="38" t="s">
        <v>3</v>
      </c>
      <c r="B264" s="38">
        <v>3</v>
      </c>
      <c r="C264" s="38">
        <v>144</v>
      </c>
      <c r="D264" s="38">
        <v>145</v>
      </c>
      <c r="E264" s="18">
        <f t="shared" si="0"/>
        <v>144.5</v>
      </c>
      <c r="F264" s="37">
        <f>2.1+(E264/100)</f>
        <v>3.5449999999999999</v>
      </c>
      <c r="G264" s="37">
        <v>8.4149999999999991</v>
      </c>
      <c r="H264" s="40">
        <v>-27.064779999999999</v>
      </c>
    </row>
    <row r="265" spans="1:8" x14ac:dyDescent="0.35">
      <c r="A265" s="38" t="s">
        <v>3</v>
      </c>
      <c r="B265" s="38">
        <v>4</v>
      </c>
      <c r="C265" s="38">
        <v>57</v>
      </c>
      <c r="D265" s="38">
        <v>58</v>
      </c>
      <c r="E265" s="18">
        <f t="shared" si="0"/>
        <v>57.5</v>
      </c>
      <c r="F265" s="37">
        <f>3.7+(E265/100)</f>
        <v>4.2750000000000004</v>
      </c>
      <c r="G265" s="37">
        <v>9.1449999999999996</v>
      </c>
      <c r="H265" s="40">
        <v>-27.849404</v>
      </c>
    </row>
    <row r="266" spans="1:8" x14ac:dyDescent="0.35">
      <c r="A266" s="38" t="s">
        <v>3</v>
      </c>
      <c r="B266" s="38">
        <v>4</v>
      </c>
      <c r="C266" s="38">
        <v>107</v>
      </c>
      <c r="D266" s="38">
        <v>108</v>
      </c>
      <c r="E266" s="18">
        <f t="shared" si="0"/>
        <v>107.5</v>
      </c>
      <c r="F266" s="37">
        <f>3.7+(E266/100)</f>
        <v>4.7750000000000004</v>
      </c>
      <c r="G266" s="37">
        <v>9.6449999999999996</v>
      </c>
      <c r="H266" s="40">
        <v>-27.281583999999999</v>
      </c>
    </row>
    <row r="267" spans="1:8" x14ac:dyDescent="0.35">
      <c r="A267" s="38" t="s">
        <v>3</v>
      </c>
      <c r="B267" s="38">
        <v>5</v>
      </c>
      <c r="C267" s="38">
        <v>6</v>
      </c>
      <c r="D267" s="38">
        <v>7</v>
      </c>
      <c r="E267" s="18">
        <f t="shared" si="0"/>
        <v>6.5</v>
      </c>
      <c r="F267" s="37">
        <f>5.3+(E267/100)</f>
        <v>5.3650000000000002</v>
      </c>
      <c r="G267" s="37">
        <v>10.234999999999999</v>
      </c>
      <c r="H267" s="40">
        <v>-27.818432000000001</v>
      </c>
    </row>
    <row r="268" spans="1:8" x14ac:dyDescent="0.35">
      <c r="A268" s="38" t="s">
        <v>3</v>
      </c>
      <c r="B268" s="38">
        <v>5</v>
      </c>
      <c r="C268" s="38">
        <v>56</v>
      </c>
      <c r="D268" s="38">
        <v>57</v>
      </c>
      <c r="E268" s="18">
        <f t="shared" si="0"/>
        <v>56.5</v>
      </c>
      <c r="F268" s="37">
        <f>5.3+(E268/100)</f>
        <v>5.8650000000000002</v>
      </c>
      <c r="G268" s="37">
        <v>10.734999999999999</v>
      </c>
      <c r="H268" s="40">
        <v>-27.973291999999997</v>
      </c>
    </row>
    <row r="269" spans="1:8" x14ac:dyDescent="0.35">
      <c r="A269" s="38" t="s">
        <v>3</v>
      </c>
      <c r="B269" s="38">
        <v>5</v>
      </c>
      <c r="C269" s="38">
        <v>106</v>
      </c>
      <c r="D269" s="38">
        <v>107</v>
      </c>
      <c r="E269" s="18">
        <f t="shared" si="0"/>
        <v>106.5</v>
      </c>
      <c r="F269" s="37">
        <f>5.3+(E269/100)</f>
        <v>6.3650000000000002</v>
      </c>
      <c r="G269" s="37">
        <v>11.234999999999999</v>
      </c>
      <c r="H269" s="40">
        <v>-27.911348</v>
      </c>
    </row>
    <row r="270" spans="1:8" x14ac:dyDescent="0.35">
      <c r="A270" s="38" t="s">
        <v>3</v>
      </c>
      <c r="B270" s="38">
        <v>6</v>
      </c>
      <c r="C270" s="38">
        <v>4</v>
      </c>
      <c r="D270" s="38">
        <v>5</v>
      </c>
      <c r="E270" s="18">
        <f t="shared" si="0"/>
        <v>4.5</v>
      </c>
      <c r="F270" s="37">
        <f>6.9+(E270/100)</f>
        <v>6.9450000000000003</v>
      </c>
      <c r="G270" s="37">
        <v>11.815000000000001</v>
      </c>
      <c r="H270" s="40">
        <v>-28.086856000000001</v>
      </c>
    </row>
    <row r="271" spans="1:8" x14ac:dyDescent="0.35">
      <c r="A271" s="38" t="s">
        <v>3</v>
      </c>
      <c r="B271" s="38">
        <v>6</v>
      </c>
      <c r="C271" s="38">
        <v>4</v>
      </c>
      <c r="D271" s="38">
        <v>5</v>
      </c>
      <c r="E271" s="18">
        <f t="shared" si="0"/>
        <v>4.5</v>
      </c>
      <c r="F271" s="37">
        <f>6.9+(E271/100)</f>
        <v>6.9450000000000003</v>
      </c>
      <c r="G271" s="37">
        <v>11.815000000000001</v>
      </c>
      <c r="H271" s="40">
        <v>-28.053773</v>
      </c>
    </row>
    <row r="272" spans="1:8" x14ac:dyDescent="0.35">
      <c r="A272" s="38" t="s">
        <v>3</v>
      </c>
      <c r="B272" s="38">
        <v>6</v>
      </c>
      <c r="C272" s="38">
        <v>54</v>
      </c>
      <c r="D272" s="38">
        <v>55</v>
      </c>
      <c r="E272" s="18">
        <f t="shared" si="0"/>
        <v>54.5</v>
      </c>
      <c r="F272" s="37">
        <f>6.9+(E272/100)</f>
        <v>7.4450000000000003</v>
      </c>
      <c r="G272" s="37">
        <v>12.315000000000001</v>
      </c>
      <c r="H272" s="40">
        <v>-27.591304000000001</v>
      </c>
    </row>
    <row r="273" spans="1:8" x14ac:dyDescent="0.35">
      <c r="A273" s="38" t="s">
        <v>3</v>
      </c>
      <c r="B273" s="38">
        <v>6</v>
      </c>
      <c r="C273" s="38">
        <v>104</v>
      </c>
      <c r="D273" s="38">
        <v>105</v>
      </c>
      <c r="E273" s="18">
        <f t="shared" si="0"/>
        <v>104.5</v>
      </c>
      <c r="F273" s="37">
        <f>6.9+(E273/100)</f>
        <v>7.9450000000000003</v>
      </c>
      <c r="G273" s="37">
        <v>12.815000000000001</v>
      </c>
      <c r="H273" s="40">
        <v>-27.921672000000001</v>
      </c>
    </row>
    <row r="274" spans="1:8" x14ac:dyDescent="0.35">
      <c r="A274" s="38" t="s">
        <v>3</v>
      </c>
      <c r="B274" s="38">
        <v>7</v>
      </c>
      <c r="C274" s="38">
        <v>8</v>
      </c>
      <c r="D274" s="38">
        <v>9</v>
      </c>
      <c r="E274" s="18">
        <f t="shared" si="0"/>
        <v>8.5</v>
      </c>
      <c r="F274" s="37">
        <f>8.5+(E274/100)</f>
        <v>8.5850000000000009</v>
      </c>
      <c r="G274" s="37">
        <v>13.455000000000002</v>
      </c>
      <c r="H274" s="40">
        <v>-27.704868000000001</v>
      </c>
    </row>
    <row r="275" spans="1:8" x14ac:dyDescent="0.35">
      <c r="A275" s="38" t="s">
        <v>3</v>
      </c>
      <c r="B275" s="38">
        <v>7</v>
      </c>
      <c r="C275" s="38">
        <v>105</v>
      </c>
      <c r="D275" s="38">
        <v>106</v>
      </c>
      <c r="E275" s="18">
        <f t="shared" si="0"/>
        <v>105.5</v>
      </c>
      <c r="F275" s="37">
        <f>8.5+(E275/100)</f>
        <v>9.5549999999999997</v>
      </c>
      <c r="G275" s="37">
        <v>14.425000000000001</v>
      </c>
      <c r="H275" s="40">
        <v>-27.962968</v>
      </c>
    </row>
    <row r="276" spans="1:8" x14ac:dyDescent="0.35">
      <c r="A276" s="38" t="s">
        <v>3</v>
      </c>
      <c r="B276" s="38">
        <v>8</v>
      </c>
      <c r="C276" s="38">
        <v>8</v>
      </c>
      <c r="D276" s="38">
        <v>9</v>
      </c>
      <c r="E276" s="18">
        <f t="shared" si="0"/>
        <v>8.5</v>
      </c>
      <c r="F276" s="37">
        <f>10.1+(E276/100)</f>
        <v>10.185</v>
      </c>
      <c r="G276" s="37">
        <v>14.915000000000001</v>
      </c>
      <c r="H276" s="40">
        <v>-28.097179999999998</v>
      </c>
    </row>
    <row r="277" spans="1:8" x14ac:dyDescent="0.35">
      <c r="A277" s="38" t="s">
        <v>3</v>
      </c>
      <c r="B277" s="38">
        <v>8</v>
      </c>
      <c r="C277" s="38">
        <v>58</v>
      </c>
      <c r="D277" s="38">
        <v>59</v>
      </c>
      <c r="E277" s="18">
        <f t="shared" si="0"/>
        <v>58.5</v>
      </c>
      <c r="F277" s="37">
        <f>10.1+(E277/100)</f>
        <v>10.684999999999999</v>
      </c>
      <c r="G277" s="37">
        <v>15.414999999999999</v>
      </c>
      <c r="H277" s="40">
        <v>-27.68422</v>
      </c>
    </row>
    <row r="278" spans="1:8" x14ac:dyDescent="0.35">
      <c r="A278" s="38" t="s">
        <v>3</v>
      </c>
      <c r="B278" s="38">
        <v>8</v>
      </c>
      <c r="C278" s="38">
        <v>108</v>
      </c>
      <c r="D278" s="38">
        <v>109</v>
      </c>
      <c r="E278" s="18">
        <f t="shared" si="0"/>
        <v>108.5</v>
      </c>
      <c r="F278" s="37">
        <f>10.1+(E278/100)</f>
        <v>11.184999999999999</v>
      </c>
      <c r="G278" s="37">
        <v>15.914999999999999</v>
      </c>
      <c r="H278" s="40">
        <v>-27.508711999999999</v>
      </c>
    </row>
    <row r="279" spans="1:8" x14ac:dyDescent="0.35">
      <c r="A279" s="38" t="s">
        <v>3</v>
      </c>
      <c r="B279" s="38">
        <v>9</v>
      </c>
      <c r="C279" s="38">
        <v>13</v>
      </c>
      <c r="D279" s="38">
        <v>14</v>
      </c>
      <c r="E279" s="18">
        <f t="shared" si="0"/>
        <v>13.5</v>
      </c>
      <c r="F279" s="37">
        <f>11.7+(E279/100)</f>
        <v>11.834999999999999</v>
      </c>
      <c r="G279" s="37">
        <v>16.414999999999999</v>
      </c>
      <c r="H279" s="40">
        <v>-27.539684000000001</v>
      </c>
    </row>
    <row r="280" spans="1:8" x14ac:dyDescent="0.35">
      <c r="A280" s="38" t="s">
        <v>3</v>
      </c>
      <c r="B280" s="38">
        <v>9</v>
      </c>
      <c r="C280" s="38">
        <v>63</v>
      </c>
      <c r="D280" s="38">
        <v>64</v>
      </c>
      <c r="E280" s="18">
        <f t="shared" si="0"/>
        <v>63.5</v>
      </c>
      <c r="F280" s="37">
        <f>11.7+(E280/100)</f>
        <v>12.334999999999999</v>
      </c>
      <c r="G280" s="37">
        <v>16.914999999999999</v>
      </c>
      <c r="H280" s="40">
        <v>-27.291908000000003</v>
      </c>
    </row>
    <row r="281" spans="1:8" x14ac:dyDescent="0.35">
      <c r="A281" s="38" t="s">
        <v>3</v>
      </c>
      <c r="B281" s="38">
        <v>9</v>
      </c>
      <c r="C281" s="38">
        <v>113</v>
      </c>
      <c r="D281" s="38">
        <v>114</v>
      </c>
      <c r="E281" s="18">
        <f t="shared" si="0"/>
        <v>113.5</v>
      </c>
      <c r="F281" s="37">
        <f>11.7+(E281/100)</f>
        <v>12.834999999999999</v>
      </c>
      <c r="G281" s="37">
        <v>17.414999999999999</v>
      </c>
      <c r="H281" s="40">
        <v>-27.291908000000003</v>
      </c>
    </row>
    <row r="282" spans="1:8" x14ac:dyDescent="0.35">
      <c r="A282" s="38" t="s">
        <v>3</v>
      </c>
      <c r="B282" s="38">
        <v>10</v>
      </c>
      <c r="C282" s="38">
        <v>11</v>
      </c>
      <c r="D282" s="38">
        <v>12</v>
      </c>
      <c r="E282" s="18">
        <f t="shared" si="0"/>
        <v>11.5</v>
      </c>
      <c r="F282" s="37">
        <f>13.3+(E282/100)</f>
        <v>13.415000000000001</v>
      </c>
      <c r="G282" s="37">
        <v>18.035</v>
      </c>
      <c r="H282" s="40">
        <v>-27.364175999999997</v>
      </c>
    </row>
    <row r="283" spans="1:8" x14ac:dyDescent="0.35">
      <c r="A283" s="38" t="s">
        <v>3</v>
      </c>
      <c r="B283" s="38">
        <v>10</v>
      </c>
      <c r="C283" s="38">
        <v>61</v>
      </c>
      <c r="D283" s="38">
        <v>62</v>
      </c>
      <c r="E283" s="18">
        <f t="shared" si="0"/>
        <v>61.5</v>
      </c>
      <c r="F283" s="37">
        <f>13.3+(E283/100)</f>
        <v>13.915000000000001</v>
      </c>
      <c r="G283" s="37">
        <v>18.535</v>
      </c>
      <c r="H283" s="40">
        <v>-27.591304000000001</v>
      </c>
    </row>
    <row r="284" spans="1:8" x14ac:dyDescent="0.35">
      <c r="A284" s="38" t="s">
        <v>3</v>
      </c>
      <c r="B284" s="38">
        <v>10</v>
      </c>
      <c r="C284" s="38">
        <v>111</v>
      </c>
      <c r="D284" s="38">
        <v>112</v>
      </c>
      <c r="E284" s="18">
        <f t="shared" si="0"/>
        <v>111.5</v>
      </c>
      <c r="F284" s="37">
        <f>13.3+(E284/100)</f>
        <v>14.415000000000001</v>
      </c>
      <c r="G284" s="37">
        <v>19.035</v>
      </c>
      <c r="H284" s="40">
        <v>-27.467416</v>
      </c>
    </row>
    <row r="285" spans="1:8" x14ac:dyDescent="0.35">
      <c r="A285" s="38" t="s">
        <v>3</v>
      </c>
      <c r="B285" s="38">
        <v>11</v>
      </c>
      <c r="C285" s="38">
        <v>10</v>
      </c>
      <c r="D285" s="38">
        <v>11</v>
      </c>
      <c r="E285" s="18">
        <f t="shared" si="0"/>
        <v>10.5</v>
      </c>
      <c r="F285" s="37">
        <f>14.9+(E285/100)</f>
        <v>15.005000000000001</v>
      </c>
      <c r="G285" s="37">
        <v>19.805</v>
      </c>
      <c r="H285" s="40">
        <v>-27.322879999999998</v>
      </c>
    </row>
    <row r="286" spans="1:8" x14ac:dyDescent="0.35">
      <c r="A286" s="38" t="s">
        <v>3</v>
      </c>
      <c r="B286" s="38">
        <v>11</v>
      </c>
      <c r="C286" s="38">
        <v>60</v>
      </c>
      <c r="D286" s="38">
        <v>61</v>
      </c>
      <c r="E286" s="18">
        <f t="shared" si="0"/>
        <v>60.5</v>
      </c>
      <c r="F286" s="37">
        <f>14.9+(E286/100)</f>
        <v>15.505000000000001</v>
      </c>
      <c r="G286" s="37">
        <v>20.305</v>
      </c>
      <c r="H286" s="40">
        <v>-27.260936000000001</v>
      </c>
    </row>
    <row r="287" spans="1:8" x14ac:dyDescent="0.35">
      <c r="A287" s="38" t="s">
        <v>3</v>
      </c>
      <c r="B287" s="38">
        <v>11</v>
      </c>
      <c r="C287" s="38">
        <v>110</v>
      </c>
      <c r="D287" s="38">
        <v>111</v>
      </c>
      <c r="E287" s="18">
        <f t="shared" si="0"/>
        <v>110.5</v>
      </c>
      <c r="F287" s="37">
        <f>14.9+(E287/100)</f>
        <v>16.004999999999999</v>
      </c>
      <c r="G287" s="37">
        <v>20.805</v>
      </c>
      <c r="H287" s="40">
        <v>-27.403242000000002</v>
      </c>
    </row>
    <row r="288" spans="1:8" x14ac:dyDescent="0.35">
      <c r="A288" s="38" t="s">
        <v>3</v>
      </c>
      <c r="B288" s="38">
        <v>12</v>
      </c>
      <c r="C288" s="38">
        <v>9</v>
      </c>
      <c r="D288" s="38">
        <v>10</v>
      </c>
      <c r="E288" s="18">
        <f t="shared" si="0"/>
        <v>9.5</v>
      </c>
      <c r="F288" s="37">
        <f>16.5+(E288/100)</f>
        <v>16.594999999999999</v>
      </c>
      <c r="G288" s="37">
        <v>21.324999999999999</v>
      </c>
      <c r="H288" s="40">
        <v>-27.444658</v>
      </c>
    </row>
    <row r="289" spans="1:8" x14ac:dyDescent="0.35">
      <c r="A289" s="38" t="s">
        <v>3</v>
      </c>
      <c r="B289" s="38">
        <v>12</v>
      </c>
      <c r="C289" s="38">
        <v>59</v>
      </c>
      <c r="D289" s="38">
        <v>60</v>
      </c>
      <c r="E289" s="18">
        <f t="shared" si="0"/>
        <v>59.5</v>
      </c>
      <c r="F289" s="37">
        <f>16.5+(E289/100)</f>
        <v>17.094999999999999</v>
      </c>
      <c r="G289" s="37">
        <v>21.824999999999999</v>
      </c>
      <c r="H289" s="40">
        <v>-27.444658</v>
      </c>
    </row>
    <row r="290" spans="1:8" x14ac:dyDescent="0.35">
      <c r="A290" s="38" t="s">
        <v>3</v>
      </c>
      <c r="B290" s="38">
        <v>12</v>
      </c>
      <c r="C290" s="38">
        <v>109</v>
      </c>
      <c r="D290" s="38">
        <v>110</v>
      </c>
      <c r="E290" s="18">
        <f t="shared" ref="E290:E321" si="1">((D290-C290)/2)+C290</f>
        <v>109.5</v>
      </c>
      <c r="F290" s="37">
        <f>16.5+(E290/100)</f>
        <v>17.594999999999999</v>
      </c>
      <c r="G290" s="37">
        <v>22.324999999999999</v>
      </c>
      <c r="H290" s="40">
        <v>-27.672446000000001</v>
      </c>
    </row>
    <row r="291" spans="1:8" x14ac:dyDescent="0.35">
      <c r="A291" s="38" t="s">
        <v>3</v>
      </c>
      <c r="B291" s="38">
        <v>13</v>
      </c>
      <c r="C291" s="38">
        <v>8</v>
      </c>
      <c r="D291" s="38">
        <v>9</v>
      </c>
      <c r="E291" s="18">
        <f t="shared" si="1"/>
        <v>8.5</v>
      </c>
      <c r="F291" s="37">
        <f>18.1+(E291/100)</f>
        <v>18.185000000000002</v>
      </c>
      <c r="G291" s="37">
        <v>22.845000000000002</v>
      </c>
      <c r="H291" s="40">
        <v>-27.289348000000004</v>
      </c>
    </row>
    <row r="292" spans="1:8" x14ac:dyDescent="0.35">
      <c r="A292" s="38" t="s">
        <v>3</v>
      </c>
      <c r="B292" s="38">
        <v>13</v>
      </c>
      <c r="C292" s="38">
        <v>58</v>
      </c>
      <c r="D292" s="38">
        <v>59</v>
      </c>
      <c r="E292" s="18">
        <f t="shared" si="1"/>
        <v>58.5</v>
      </c>
      <c r="F292" s="37">
        <f>18.1+(E292/100)</f>
        <v>18.685000000000002</v>
      </c>
      <c r="G292" s="37">
        <v>23.345000000000002</v>
      </c>
      <c r="H292" s="40">
        <v>-27.455012000000004</v>
      </c>
    </row>
    <row r="293" spans="1:8" x14ac:dyDescent="0.35">
      <c r="A293" s="38" t="s">
        <v>3</v>
      </c>
      <c r="B293" s="38">
        <v>13</v>
      </c>
      <c r="C293" s="38">
        <v>108</v>
      </c>
      <c r="D293" s="38">
        <v>109</v>
      </c>
      <c r="E293" s="18">
        <f t="shared" si="1"/>
        <v>108.5</v>
      </c>
      <c r="F293" s="37">
        <f>18.1+(E293/100)</f>
        <v>19.185000000000002</v>
      </c>
      <c r="G293" s="37">
        <v>23.845000000000002</v>
      </c>
      <c r="H293" s="40">
        <v>-27.579260000000001</v>
      </c>
    </row>
    <row r="294" spans="1:8" x14ac:dyDescent="0.35">
      <c r="A294" s="38" t="s">
        <v>3</v>
      </c>
      <c r="B294" s="38">
        <v>14</v>
      </c>
      <c r="C294" s="38">
        <v>7</v>
      </c>
      <c r="D294" s="38">
        <v>8</v>
      </c>
      <c r="E294" s="18">
        <f t="shared" si="1"/>
        <v>7.5</v>
      </c>
      <c r="F294" s="37">
        <f>19.7+(E294/100)</f>
        <v>19.774999999999999</v>
      </c>
      <c r="G294" s="37">
        <v>24.384999999999998</v>
      </c>
      <c r="H294" s="40">
        <v>-27.475720000000003</v>
      </c>
    </row>
    <row r="295" spans="1:8" x14ac:dyDescent="0.35">
      <c r="A295" s="38" t="s">
        <v>3</v>
      </c>
      <c r="B295" s="38">
        <v>14</v>
      </c>
      <c r="C295" s="38">
        <v>58</v>
      </c>
      <c r="D295" s="38">
        <v>59</v>
      </c>
      <c r="E295" s="18">
        <f t="shared" si="1"/>
        <v>58.5</v>
      </c>
      <c r="F295" s="37">
        <f>19.7+(E295/100)</f>
        <v>20.285</v>
      </c>
      <c r="G295" s="37">
        <v>24.895</v>
      </c>
      <c r="H295" s="40">
        <v>-27.341118000000002</v>
      </c>
    </row>
    <row r="296" spans="1:8" x14ac:dyDescent="0.35">
      <c r="A296" s="38" t="s">
        <v>3</v>
      </c>
      <c r="B296" s="38">
        <v>14</v>
      </c>
      <c r="C296" s="38">
        <v>108</v>
      </c>
      <c r="D296" s="38">
        <v>109</v>
      </c>
      <c r="E296" s="18">
        <f t="shared" si="1"/>
        <v>108.5</v>
      </c>
      <c r="F296" s="37">
        <f>19.7+(E296/100)</f>
        <v>20.785</v>
      </c>
      <c r="G296" s="37">
        <v>25.395</v>
      </c>
      <c r="H296" s="40">
        <v>-27.558551999999999</v>
      </c>
    </row>
    <row r="297" spans="1:8" x14ac:dyDescent="0.35">
      <c r="A297" s="38" t="s">
        <v>3</v>
      </c>
      <c r="B297" s="38">
        <v>15</v>
      </c>
      <c r="C297" s="38">
        <v>6</v>
      </c>
      <c r="D297" s="38">
        <v>7</v>
      </c>
      <c r="E297" s="18">
        <f t="shared" si="1"/>
        <v>6.5</v>
      </c>
      <c r="F297" s="37">
        <f>21.3+(E297/100)</f>
        <v>21.365000000000002</v>
      </c>
      <c r="G297" s="37">
        <v>25.865000000000002</v>
      </c>
      <c r="H297" s="40">
        <v>-27.506782000000001</v>
      </c>
    </row>
    <row r="298" spans="1:8" x14ac:dyDescent="0.35">
      <c r="A298" s="38" t="s">
        <v>3</v>
      </c>
      <c r="B298" s="38">
        <v>15</v>
      </c>
      <c r="C298" s="38">
        <v>56</v>
      </c>
      <c r="D298" s="38">
        <v>57</v>
      </c>
      <c r="E298" s="18">
        <f t="shared" si="1"/>
        <v>56.5</v>
      </c>
      <c r="F298" s="37">
        <f>21.3+(E298/100)</f>
        <v>21.865000000000002</v>
      </c>
      <c r="G298" s="37">
        <v>26.365000000000002</v>
      </c>
      <c r="H298" s="40">
        <v>-27.434304000000004</v>
      </c>
    </row>
    <row r="299" spans="1:8" x14ac:dyDescent="0.35">
      <c r="A299" s="38" t="s">
        <v>3</v>
      </c>
      <c r="B299" s="38">
        <v>15</v>
      </c>
      <c r="C299" s="38">
        <v>106</v>
      </c>
      <c r="D299" s="38">
        <v>107</v>
      </c>
      <c r="E299" s="18">
        <f t="shared" si="1"/>
        <v>106.5</v>
      </c>
      <c r="F299" s="37">
        <f>21.3+(E299/100)</f>
        <v>22.365000000000002</v>
      </c>
      <c r="G299" s="37">
        <v>26.865000000000002</v>
      </c>
      <c r="H299" s="40">
        <v>-27.589614000000001</v>
      </c>
    </row>
    <row r="300" spans="1:8" x14ac:dyDescent="0.35">
      <c r="A300" s="38" t="s">
        <v>3</v>
      </c>
      <c r="B300" s="38">
        <v>16</v>
      </c>
      <c r="C300" s="38">
        <v>5</v>
      </c>
      <c r="D300" s="38">
        <v>6</v>
      </c>
      <c r="E300" s="18">
        <f t="shared" si="1"/>
        <v>5.5</v>
      </c>
      <c r="F300" s="37">
        <f>22.9+(E300/100)</f>
        <v>22.954999999999998</v>
      </c>
      <c r="G300" s="37">
        <v>27.414999999999999</v>
      </c>
      <c r="H300" s="40">
        <v>-27.37218</v>
      </c>
    </row>
    <row r="301" spans="1:8" x14ac:dyDescent="0.35">
      <c r="A301" s="38" t="s">
        <v>3</v>
      </c>
      <c r="B301" s="38">
        <v>16</v>
      </c>
      <c r="C301" s="38">
        <v>55</v>
      </c>
      <c r="D301" s="38">
        <v>56</v>
      </c>
      <c r="E301" s="18">
        <f t="shared" si="1"/>
        <v>55.5</v>
      </c>
      <c r="F301" s="37">
        <f>22.9+(E301/100)</f>
        <v>23.454999999999998</v>
      </c>
      <c r="G301" s="37">
        <v>27.914999999999999</v>
      </c>
      <c r="H301" s="40">
        <v>-27.486073999999999</v>
      </c>
    </row>
    <row r="302" spans="1:8" x14ac:dyDescent="0.35">
      <c r="A302" s="38" t="s">
        <v>3</v>
      </c>
      <c r="B302" s="38">
        <v>16</v>
      </c>
      <c r="C302" s="38">
        <v>105</v>
      </c>
      <c r="D302" s="38">
        <v>106</v>
      </c>
      <c r="E302" s="18">
        <f t="shared" si="1"/>
        <v>105.5</v>
      </c>
      <c r="F302" s="37">
        <f>22.9+(E302/100)</f>
        <v>23.954999999999998</v>
      </c>
      <c r="G302" s="37">
        <v>28.414999999999999</v>
      </c>
      <c r="H302" s="40">
        <v>-27.392887999999999</v>
      </c>
    </row>
    <row r="303" spans="1:8" x14ac:dyDescent="0.35">
      <c r="A303" s="38" t="s">
        <v>3</v>
      </c>
      <c r="B303" s="38">
        <v>17</v>
      </c>
      <c r="C303" s="38">
        <v>6</v>
      </c>
      <c r="D303" s="38">
        <v>7</v>
      </c>
      <c r="E303" s="18">
        <f t="shared" si="1"/>
        <v>6.5</v>
      </c>
      <c r="F303" s="37">
        <f>24.5+(E303/100)</f>
        <v>24.565000000000001</v>
      </c>
      <c r="G303" s="37">
        <v>29.495000000000001</v>
      </c>
      <c r="H303" s="40">
        <v>-27.486073999999999</v>
      </c>
    </row>
    <row r="304" spans="1:8" x14ac:dyDescent="0.35">
      <c r="A304" s="38" t="s">
        <v>3</v>
      </c>
      <c r="B304" s="38">
        <v>17</v>
      </c>
      <c r="C304" s="38">
        <v>56</v>
      </c>
      <c r="D304" s="38">
        <v>57</v>
      </c>
      <c r="E304" s="18">
        <f t="shared" si="1"/>
        <v>56.5</v>
      </c>
      <c r="F304" s="37">
        <f>24.5+(E304/100)</f>
        <v>25.065000000000001</v>
      </c>
      <c r="G304" s="37">
        <v>29.995000000000001</v>
      </c>
      <c r="H304" s="40">
        <v>-27.610322</v>
      </c>
    </row>
    <row r="305" spans="1:8" x14ac:dyDescent="0.35">
      <c r="A305" s="38" t="s">
        <v>3</v>
      </c>
      <c r="B305" s="38">
        <v>17</v>
      </c>
      <c r="C305" s="38">
        <v>107</v>
      </c>
      <c r="D305" s="38">
        <v>108</v>
      </c>
      <c r="E305" s="18">
        <f t="shared" si="1"/>
        <v>107.5</v>
      </c>
      <c r="F305" s="37">
        <f>24.5+(E305/100)</f>
        <v>25.574999999999999</v>
      </c>
      <c r="G305" s="37">
        <v>30.504999999999999</v>
      </c>
      <c r="H305" s="40">
        <v>-27.486073999999999</v>
      </c>
    </row>
    <row r="306" spans="1:8" x14ac:dyDescent="0.35">
      <c r="A306" s="38" t="s">
        <v>3</v>
      </c>
      <c r="B306" s="38">
        <v>18</v>
      </c>
      <c r="C306" s="38">
        <v>6</v>
      </c>
      <c r="D306" s="38">
        <v>7</v>
      </c>
      <c r="E306" s="18">
        <f t="shared" si="1"/>
        <v>6.5</v>
      </c>
      <c r="F306" s="37">
        <f>26.1+(E306/100)</f>
        <v>26.165000000000003</v>
      </c>
      <c r="G306" s="37">
        <v>31.075000000000003</v>
      </c>
      <c r="H306" s="40">
        <v>-27.434304000000004</v>
      </c>
    </row>
    <row r="307" spans="1:8" x14ac:dyDescent="0.35">
      <c r="A307" s="38" t="s">
        <v>3</v>
      </c>
      <c r="B307" s="38">
        <v>18</v>
      </c>
      <c r="C307" s="38">
        <v>56</v>
      </c>
      <c r="D307" s="38">
        <v>57</v>
      </c>
      <c r="E307" s="18">
        <f t="shared" si="1"/>
        <v>56.5</v>
      </c>
      <c r="F307" s="37">
        <f>26.1+(E307/100)</f>
        <v>26.665000000000003</v>
      </c>
      <c r="G307" s="37">
        <v>31.575000000000003</v>
      </c>
      <c r="H307" s="40">
        <v>-27.392887999999999</v>
      </c>
    </row>
    <row r="308" spans="1:8" x14ac:dyDescent="0.35">
      <c r="A308" s="38" t="s">
        <v>3</v>
      </c>
      <c r="B308" s="38">
        <v>18</v>
      </c>
      <c r="C308" s="38">
        <v>106</v>
      </c>
      <c r="D308" s="38">
        <v>107</v>
      </c>
      <c r="E308" s="18">
        <f t="shared" si="1"/>
        <v>106.5</v>
      </c>
      <c r="F308" s="37">
        <f>26.1+(E308/100)</f>
        <v>27.165000000000003</v>
      </c>
      <c r="G308" s="37">
        <v>32.075000000000003</v>
      </c>
      <c r="H308" s="40">
        <v>-27.330764000000002</v>
      </c>
    </row>
    <row r="309" spans="1:8" x14ac:dyDescent="0.35">
      <c r="A309" s="38" t="s">
        <v>3</v>
      </c>
      <c r="B309" s="38">
        <v>19</v>
      </c>
      <c r="C309" s="38">
        <v>5</v>
      </c>
      <c r="D309" s="38">
        <v>6</v>
      </c>
      <c r="E309" s="18">
        <f t="shared" si="1"/>
        <v>5.5</v>
      </c>
      <c r="F309" s="37">
        <f>27.77+(E309/100)</f>
        <v>27.824999999999999</v>
      </c>
      <c r="G309" s="37">
        <v>32.644999999999996</v>
      </c>
      <c r="H309" s="40">
        <v>-27.185808000000002</v>
      </c>
    </row>
    <row r="310" spans="1:8" x14ac:dyDescent="0.35">
      <c r="A310" s="38" t="s">
        <v>3</v>
      </c>
      <c r="B310" s="38">
        <v>19</v>
      </c>
      <c r="C310" s="38">
        <v>55</v>
      </c>
      <c r="D310" s="38">
        <v>56</v>
      </c>
      <c r="E310" s="18">
        <f t="shared" si="1"/>
        <v>55.5</v>
      </c>
      <c r="F310" s="37">
        <f>27.77+(E310/100)</f>
        <v>28.324999999999999</v>
      </c>
      <c r="G310" s="37">
        <v>33.144999999999996</v>
      </c>
      <c r="H310" s="40">
        <v>-27.258286000000002</v>
      </c>
    </row>
    <row r="311" spans="1:8" x14ac:dyDescent="0.35">
      <c r="A311" s="38" t="s">
        <v>3</v>
      </c>
      <c r="B311" s="38">
        <v>19</v>
      </c>
      <c r="C311" s="38">
        <v>107</v>
      </c>
      <c r="D311" s="38">
        <v>108</v>
      </c>
      <c r="E311" s="18">
        <f t="shared" si="1"/>
        <v>107.5</v>
      </c>
      <c r="F311" s="37">
        <f>27.77+(E311/100)</f>
        <v>28.844999999999999</v>
      </c>
      <c r="G311" s="37">
        <v>33.664999999999999</v>
      </c>
      <c r="H311" s="40">
        <v>-26.895896</v>
      </c>
    </row>
    <row r="312" spans="1:8" x14ac:dyDescent="0.35">
      <c r="A312" s="38" t="s">
        <v>3</v>
      </c>
      <c r="B312" s="38">
        <v>20</v>
      </c>
      <c r="C312" s="38">
        <v>4</v>
      </c>
      <c r="D312" s="38">
        <v>5</v>
      </c>
      <c r="E312" s="18">
        <f t="shared" si="1"/>
        <v>4.5</v>
      </c>
      <c r="F312" s="37">
        <f>29.3+(E312/100)</f>
        <v>29.345000000000002</v>
      </c>
      <c r="G312" s="37">
        <v>34.165000000000006</v>
      </c>
      <c r="H312" s="40">
        <v>-27.496428000000002</v>
      </c>
    </row>
    <row r="313" spans="1:8" x14ac:dyDescent="0.35">
      <c r="A313" s="38" t="s">
        <v>3</v>
      </c>
      <c r="B313" s="38">
        <v>20</v>
      </c>
      <c r="C313" s="38">
        <v>54</v>
      </c>
      <c r="D313" s="38">
        <v>55</v>
      </c>
      <c r="E313" s="18">
        <f t="shared" si="1"/>
        <v>54.5</v>
      </c>
      <c r="F313" s="37">
        <f>29.3+(E313/100)</f>
        <v>29.845000000000002</v>
      </c>
      <c r="G313" s="37">
        <v>34.665000000000006</v>
      </c>
      <c r="H313" s="40">
        <v>-27.341118000000002</v>
      </c>
    </row>
    <row r="314" spans="1:8" x14ac:dyDescent="0.35">
      <c r="A314" s="38" t="s">
        <v>3</v>
      </c>
      <c r="B314" s="38">
        <v>20</v>
      </c>
      <c r="C314" s="38">
        <v>104</v>
      </c>
      <c r="D314" s="38">
        <v>105</v>
      </c>
      <c r="E314" s="18">
        <f t="shared" si="1"/>
        <v>104.5</v>
      </c>
      <c r="F314" s="37">
        <f>29.3+(E314/100)</f>
        <v>30.344999999999999</v>
      </c>
      <c r="G314" s="37">
        <v>35.164999999999999</v>
      </c>
      <c r="H314" s="40">
        <v>-27.434304000000004</v>
      </c>
    </row>
    <row r="315" spans="1:8" x14ac:dyDescent="0.35">
      <c r="A315" s="38" t="s">
        <v>3</v>
      </c>
      <c r="B315" s="38">
        <v>21</v>
      </c>
      <c r="C315" s="38">
        <v>3</v>
      </c>
      <c r="D315" s="38">
        <v>4</v>
      </c>
      <c r="E315" s="18">
        <f t="shared" si="1"/>
        <v>3.5</v>
      </c>
      <c r="F315" s="37">
        <f>30.9+(E315/100)</f>
        <v>30.934999999999999</v>
      </c>
      <c r="G315" s="37">
        <v>35.704999999999998</v>
      </c>
      <c r="H315" s="40">
        <v>-27.392887999999999</v>
      </c>
    </row>
    <row r="316" spans="1:8" x14ac:dyDescent="0.35">
      <c r="A316" s="38" t="s">
        <v>3</v>
      </c>
      <c r="B316" s="38">
        <v>21</v>
      </c>
      <c r="C316" s="38">
        <v>54</v>
      </c>
      <c r="D316" s="38">
        <v>55</v>
      </c>
      <c r="E316" s="18">
        <f t="shared" si="1"/>
        <v>54.5</v>
      </c>
      <c r="F316" s="37">
        <f>30.9+(E316/100)</f>
        <v>31.445</v>
      </c>
      <c r="G316" s="37">
        <v>36.215000000000003</v>
      </c>
      <c r="H316" s="40">
        <v>-27.610322</v>
      </c>
    </row>
    <row r="317" spans="1:8" x14ac:dyDescent="0.35">
      <c r="A317" s="38" t="s">
        <v>3</v>
      </c>
      <c r="B317" s="38">
        <v>21</v>
      </c>
      <c r="C317" s="38">
        <v>104</v>
      </c>
      <c r="D317" s="38">
        <v>105</v>
      </c>
      <c r="E317" s="18">
        <f t="shared" si="1"/>
        <v>104.5</v>
      </c>
      <c r="F317" s="37">
        <f>30.9+(E317/100)</f>
        <v>31.945</v>
      </c>
      <c r="G317" s="37">
        <v>36.715000000000003</v>
      </c>
      <c r="H317" s="40">
        <v>-27.734570000000001</v>
      </c>
    </row>
    <row r="318" spans="1:8" x14ac:dyDescent="0.35">
      <c r="A318" s="38" t="s">
        <v>3</v>
      </c>
      <c r="B318" s="38">
        <v>22</v>
      </c>
      <c r="C318" s="38">
        <v>3</v>
      </c>
      <c r="D318" s="38">
        <v>4</v>
      </c>
      <c r="E318" s="18">
        <f t="shared" si="1"/>
        <v>3.5</v>
      </c>
      <c r="F318" s="37">
        <f>32.5+(E318/100)</f>
        <v>32.534999999999997</v>
      </c>
      <c r="G318" s="37">
        <v>37.394999999999996</v>
      </c>
      <c r="H318" s="40">
        <v>-27.579260000000001</v>
      </c>
    </row>
    <row r="319" spans="1:8" x14ac:dyDescent="0.35">
      <c r="A319" s="38" t="s">
        <v>3</v>
      </c>
      <c r="B319" s="38">
        <v>22</v>
      </c>
      <c r="C319" s="38">
        <v>53</v>
      </c>
      <c r="D319" s="38">
        <v>54</v>
      </c>
      <c r="E319" s="18">
        <f t="shared" si="1"/>
        <v>53.5</v>
      </c>
      <c r="F319" s="37">
        <f>32.5+(E319/100)</f>
        <v>33.034999999999997</v>
      </c>
      <c r="G319" s="37">
        <v>37.894999999999996</v>
      </c>
      <c r="H319" s="40">
        <v>-27.475720000000003</v>
      </c>
    </row>
    <row r="320" spans="1:8" x14ac:dyDescent="0.35">
      <c r="A320" s="38" t="s">
        <v>3</v>
      </c>
      <c r="B320" s="38">
        <v>22</v>
      </c>
      <c r="C320" s="38">
        <v>104</v>
      </c>
      <c r="D320" s="38">
        <v>105</v>
      </c>
      <c r="E320" s="18">
        <f t="shared" si="1"/>
        <v>104.5</v>
      </c>
      <c r="F320" s="37">
        <f>32.5+(E320/100)</f>
        <v>33.545000000000002</v>
      </c>
      <c r="G320" s="37">
        <v>38.405000000000001</v>
      </c>
      <c r="H320" s="40">
        <v>-27.6828</v>
      </c>
    </row>
    <row r="321" spans="1:8" x14ac:dyDescent="0.35">
      <c r="A321" s="38" t="s">
        <v>3</v>
      </c>
      <c r="B321" s="38">
        <v>23</v>
      </c>
      <c r="C321" s="38">
        <v>5</v>
      </c>
      <c r="D321" s="38">
        <v>6</v>
      </c>
      <c r="E321" s="18">
        <f t="shared" si="1"/>
        <v>5.5</v>
      </c>
      <c r="F321" s="37">
        <f>34.1+(E321/100)</f>
        <v>34.155000000000001</v>
      </c>
      <c r="G321" s="37">
        <v>38.965000000000003</v>
      </c>
      <c r="H321" s="40">
        <v>-27.817402000000001</v>
      </c>
    </row>
    <row r="322" spans="1:8" x14ac:dyDescent="0.35">
      <c r="A322" s="38" t="s">
        <v>3</v>
      </c>
      <c r="B322" s="38">
        <v>23</v>
      </c>
      <c r="C322" s="38">
        <v>55</v>
      </c>
      <c r="D322" s="38">
        <v>56</v>
      </c>
      <c r="E322" s="18">
        <f t="shared" ref="E322:E323" si="2">((D322-C322)/2)+C322</f>
        <v>55.5</v>
      </c>
      <c r="F322" s="37">
        <f>34.1+(E322/100)</f>
        <v>34.655000000000001</v>
      </c>
      <c r="G322" s="37">
        <v>39.465000000000003</v>
      </c>
      <c r="H322" s="40">
        <v>-27.651738000000002</v>
      </c>
    </row>
    <row r="323" spans="1:8" x14ac:dyDescent="0.35">
      <c r="A323" s="38" t="s">
        <v>3</v>
      </c>
      <c r="B323" s="38">
        <v>23</v>
      </c>
      <c r="C323" s="38">
        <v>105</v>
      </c>
      <c r="D323" s="38">
        <v>106</v>
      </c>
      <c r="E323" s="18">
        <f t="shared" si="2"/>
        <v>105.5</v>
      </c>
      <c r="F323" s="37">
        <f>34.1+(E323/100)</f>
        <v>35.155000000000001</v>
      </c>
      <c r="G323" s="37">
        <v>39.965000000000003</v>
      </c>
      <c r="H323" s="40">
        <v>-27.879526000000002</v>
      </c>
    </row>
    <row r="324" spans="1:8" x14ac:dyDescent="0.35">
      <c r="F324" s="12"/>
      <c r="G324" s="37"/>
      <c r="H324" s="12"/>
    </row>
    <row r="325" spans="1:8" x14ac:dyDescent="0.35">
      <c r="A325" s="41" t="s">
        <v>4</v>
      </c>
      <c r="B325" s="38">
        <v>2</v>
      </c>
      <c r="C325" s="38">
        <v>46</v>
      </c>
      <c r="D325" s="41">
        <v>48</v>
      </c>
      <c r="E325" s="18">
        <f t="shared" ref="E325:E356" si="3">((D325-C325)/2)+C325</f>
        <v>47</v>
      </c>
      <c r="F325" s="37">
        <f>0.6+(E325/100)</f>
        <v>1.0699999999999998</v>
      </c>
      <c r="G325" s="37">
        <v>14.32</v>
      </c>
      <c r="H325" s="40">
        <v>-26.896477000000004</v>
      </c>
    </row>
    <row r="326" spans="1:8" x14ac:dyDescent="0.35">
      <c r="A326" s="41" t="s">
        <v>4</v>
      </c>
      <c r="B326" s="38">
        <v>2</v>
      </c>
      <c r="C326" s="38">
        <v>100</v>
      </c>
      <c r="D326" s="41">
        <v>102</v>
      </c>
      <c r="E326" s="18">
        <f t="shared" si="3"/>
        <v>101</v>
      </c>
      <c r="F326" s="37">
        <f>0.6+(E326/100)</f>
        <v>1.6099999999999999</v>
      </c>
      <c r="G326" s="37">
        <v>14.86</v>
      </c>
      <c r="H326" s="40">
        <v>-26.865478000000003</v>
      </c>
    </row>
    <row r="327" spans="1:8" x14ac:dyDescent="0.35">
      <c r="A327" s="41" t="s">
        <v>4</v>
      </c>
      <c r="B327" s="38">
        <v>2</v>
      </c>
      <c r="C327" s="38">
        <v>131</v>
      </c>
      <c r="D327" s="41">
        <v>133</v>
      </c>
      <c r="E327" s="18">
        <f t="shared" si="3"/>
        <v>132</v>
      </c>
      <c r="F327" s="37">
        <f>0.6+(E327/100)</f>
        <v>1.92</v>
      </c>
      <c r="G327" s="37">
        <v>15.17</v>
      </c>
      <c r="H327" s="40">
        <v>-26.813813</v>
      </c>
    </row>
    <row r="328" spans="1:8" x14ac:dyDescent="0.35">
      <c r="A328" s="41" t="s">
        <v>4</v>
      </c>
      <c r="B328" s="38">
        <v>3</v>
      </c>
      <c r="C328" s="38">
        <v>20</v>
      </c>
      <c r="D328" s="41">
        <v>23</v>
      </c>
      <c r="E328" s="18">
        <f t="shared" si="3"/>
        <v>21.5</v>
      </c>
      <c r="F328" s="37">
        <f>2.1+(E328/100)</f>
        <v>2.3149999999999999</v>
      </c>
      <c r="G328" s="37">
        <v>15.514999999999999</v>
      </c>
      <c r="H328" s="40">
        <v>-27.206516000000001</v>
      </c>
    </row>
    <row r="329" spans="1:8" x14ac:dyDescent="0.35">
      <c r="A329" s="41" t="s">
        <v>4</v>
      </c>
      <c r="B329" s="38">
        <v>3</v>
      </c>
      <c r="C329" s="38">
        <v>70</v>
      </c>
      <c r="D329" s="41">
        <v>73</v>
      </c>
      <c r="E329" s="18">
        <f t="shared" si="3"/>
        <v>71.5</v>
      </c>
      <c r="F329" s="37">
        <f>2.1+(E329/100)</f>
        <v>2.8149999999999999</v>
      </c>
      <c r="G329" s="37">
        <v>16.015000000000001</v>
      </c>
      <c r="H329" s="40">
        <v>-27.040852000000001</v>
      </c>
    </row>
    <row r="330" spans="1:8" x14ac:dyDescent="0.35">
      <c r="A330" s="41" t="s">
        <v>4</v>
      </c>
      <c r="B330" s="38">
        <v>3</v>
      </c>
      <c r="C330" s="38">
        <v>123</v>
      </c>
      <c r="D330" s="41">
        <v>126</v>
      </c>
      <c r="E330" s="18">
        <f t="shared" si="3"/>
        <v>124.5</v>
      </c>
      <c r="F330" s="37">
        <f>2.1+(E330/100)</f>
        <v>3.3450000000000002</v>
      </c>
      <c r="G330" s="37">
        <v>16.544999999999998</v>
      </c>
      <c r="H330" s="40">
        <v>-27.165100000000002</v>
      </c>
    </row>
    <row r="331" spans="1:8" x14ac:dyDescent="0.35">
      <c r="A331" s="41" t="s">
        <v>4</v>
      </c>
      <c r="B331" s="38">
        <v>4</v>
      </c>
      <c r="C331" s="38">
        <v>16</v>
      </c>
      <c r="D331" s="41">
        <v>19</v>
      </c>
      <c r="E331" s="18">
        <f t="shared" si="3"/>
        <v>17.5</v>
      </c>
      <c r="F331" s="37">
        <f>3.7+(E331/100)</f>
        <v>3.875</v>
      </c>
      <c r="G331" s="37">
        <v>16.994999999999997</v>
      </c>
      <c r="H331" s="40">
        <v>-27.030498000000001</v>
      </c>
    </row>
    <row r="332" spans="1:8" x14ac:dyDescent="0.35">
      <c r="A332" s="41" t="s">
        <v>4</v>
      </c>
      <c r="B332" s="38">
        <v>4</v>
      </c>
      <c r="C332" s="38">
        <v>64</v>
      </c>
      <c r="D332" s="41">
        <v>67</v>
      </c>
      <c r="E332" s="18">
        <f t="shared" si="3"/>
        <v>65.5</v>
      </c>
      <c r="F332" s="37">
        <f>3.7+(E332/100)</f>
        <v>4.3550000000000004</v>
      </c>
      <c r="G332" s="37">
        <v>17.475000000000001</v>
      </c>
      <c r="H332" s="40">
        <v>-27.37218</v>
      </c>
    </row>
    <row r="333" spans="1:8" x14ac:dyDescent="0.35">
      <c r="A333" s="41" t="s">
        <v>4</v>
      </c>
      <c r="B333" s="38">
        <v>4</v>
      </c>
      <c r="C333" s="38">
        <v>110</v>
      </c>
      <c r="D333" s="41">
        <v>113</v>
      </c>
      <c r="E333" s="18">
        <f t="shared" si="3"/>
        <v>111.5</v>
      </c>
      <c r="F333" s="37">
        <f>3.7+(E333/100)</f>
        <v>4.8150000000000004</v>
      </c>
      <c r="G333" s="37">
        <v>17.934999999999999</v>
      </c>
      <c r="H333" s="40">
        <v>-27.382534000000003</v>
      </c>
    </row>
    <row r="334" spans="1:8" x14ac:dyDescent="0.35">
      <c r="A334" s="41" t="s">
        <v>4</v>
      </c>
      <c r="B334" s="38">
        <v>5</v>
      </c>
      <c r="C334" s="38">
        <v>20</v>
      </c>
      <c r="D334" s="41">
        <v>21</v>
      </c>
      <c r="E334" s="18">
        <f t="shared" si="3"/>
        <v>20.5</v>
      </c>
      <c r="F334" s="37">
        <f>5.3+(E334/100)</f>
        <v>5.5049999999999999</v>
      </c>
      <c r="G334" s="37">
        <v>18.614999999999998</v>
      </c>
      <c r="H334" s="40">
        <v>-27.423950000000001</v>
      </c>
    </row>
    <row r="335" spans="1:8" x14ac:dyDescent="0.35">
      <c r="A335" s="41" t="s">
        <v>4</v>
      </c>
      <c r="B335" s="38">
        <v>5</v>
      </c>
      <c r="C335" s="38">
        <v>70</v>
      </c>
      <c r="D335" s="41">
        <v>71</v>
      </c>
      <c r="E335" s="18">
        <f t="shared" si="3"/>
        <v>70.5</v>
      </c>
      <c r="F335" s="37">
        <f>5.3+(E335/100)</f>
        <v>6.0049999999999999</v>
      </c>
      <c r="G335" s="37">
        <v>19.114999999999998</v>
      </c>
      <c r="H335" s="40">
        <v>-27.589614000000001</v>
      </c>
    </row>
    <row r="336" spans="1:8" x14ac:dyDescent="0.35">
      <c r="A336" s="41" t="s">
        <v>4</v>
      </c>
      <c r="B336" s="38">
        <v>5</v>
      </c>
      <c r="C336" s="38">
        <v>120</v>
      </c>
      <c r="D336" s="41">
        <v>121</v>
      </c>
      <c r="E336" s="18">
        <f t="shared" si="3"/>
        <v>120.5</v>
      </c>
      <c r="F336" s="37">
        <f>5.3+(E336/100)</f>
        <v>6.5049999999999999</v>
      </c>
      <c r="G336" s="37">
        <v>19.614999999999998</v>
      </c>
      <c r="H336" s="40">
        <v>-27.589614000000001</v>
      </c>
    </row>
    <row r="337" spans="1:8" x14ac:dyDescent="0.35">
      <c r="A337" s="41" t="s">
        <v>4</v>
      </c>
      <c r="B337" s="38">
        <v>6</v>
      </c>
      <c r="C337" s="38">
        <v>24</v>
      </c>
      <c r="D337" s="41">
        <v>25</v>
      </c>
      <c r="E337" s="18">
        <f t="shared" si="3"/>
        <v>24.5</v>
      </c>
      <c r="F337" s="37">
        <f>6.9+(E337/100)</f>
        <v>7.1450000000000005</v>
      </c>
      <c r="G337" s="37">
        <v>20.094999999999999</v>
      </c>
      <c r="H337" s="40">
        <v>-27.206516000000001</v>
      </c>
    </row>
    <row r="338" spans="1:8" x14ac:dyDescent="0.35">
      <c r="A338" s="41" t="s">
        <v>4</v>
      </c>
      <c r="B338" s="38">
        <v>6</v>
      </c>
      <c r="C338" s="38">
        <v>78</v>
      </c>
      <c r="D338" s="41">
        <v>79</v>
      </c>
      <c r="E338" s="18">
        <f t="shared" si="3"/>
        <v>78.5</v>
      </c>
      <c r="F338" s="37">
        <f>6.9+(E338/100)</f>
        <v>7.6850000000000005</v>
      </c>
      <c r="G338" s="37">
        <v>20.634999999999998</v>
      </c>
      <c r="H338" s="40">
        <v>-27.310056000000003</v>
      </c>
    </row>
    <row r="339" spans="1:8" x14ac:dyDescent="0.35">
      <c r="A339" s="41" t="s">
        <v>4</v>
      </c>
      <c r="B339" s="38">
        <v>6</v>
      </c>
      <c r="C339" s="38">
        <v>130</v>
      </c>
      <c r="D339" s="41">
        <v>131</v>
      </c>
      <c r="E339" s="18">
        <f t="shared" si="3"/>
        <v>130.5</v>
      </c>
      <c r="F339" s="37">
        <f>6.9+(E339/100)</f>
        <v>8.2050000000000001</v>
      </c>
      <c r="G339" s="37">
        <v>21.155000000000001</v>
      </c>
      <c r="H339" s="40">
        <v>-27.506782000000001</v>
      </c>
    </row>
    <row r="340" spans="1:8" x14ac:dyDescent="0.35">
      <c r="A340" s="41" t="s">
        <v>4</v>
      </c>
      <c r="B340" s="38">
        <v>7</v>
      </c>
      <c r="C340" s="38">
        <v>29</v>
      </c>
      <c r="D340" s="41">
        <v>32</v>
      </c>
      <c r="E340" s="18">
        <f t="shared" si="3"/>
        <v>30.5</v>
      </c>
      <c r="F340" s="37">
        <f>8.5+(E340/100)</f>
        <v>8.8049999999999997</v>
      </c>
      <c r="G340" s="37">
        <v>21.734999999999999</v>
      </c>
      <c r="H340" s="40">
        <v>-27.537844</v>
      </c>
    </row>
    <row r="341" spans="1:8" x14ac:dyDescent="0.35">
      <c r="A341" s="41" t="s">
        <v>4</v>
      </c>
      <c r="B341" s="38">
        <v>7</v>
      </c>
      <c r="C341" s="38">
        <v>80</v>
      </c>
      <c r="D341" s="41">
        <v>83</v>
      </c>
      <c r="E341" s="18">
        <f t="shared" si="3"/>
        <v>81.5</v>
      </c>
      <c r="F341" s="37">
        <f>8.5+(E341/100)</f>
        <v>9.3149999999999995</v>
      </c>
      <c r="G341" s="37">
        <v>22.244999999999997</v>
      </c>
      <c r="H341" s="40">
        <v>-27.444658</v>
      </c>
    </row>
    <row r="342" spans="1:8" x14ac:dyDescent="0.35">
      <c r="A342" s="41" t="s">
        <v>4</v>
      </c>
      <c r="B342" s="38">
        <v>7</v>
      </c>
      <c r="C342" s="38">
        <v>125</v>
      </c>
      <c r="D342" s="41">
        <v>128</v>
      </c>
      <c r="E342" s="18">
        <f t="shared" si="3"/>
        <v>126.5</v>
      </c>
      <c r="F342" s="37">
        <f>8.5+(E342/100)</f>
        <v>9.7650000000000006</v>
      </c>
      <c r="G342" s="37">
        <v>22.695</v>
      </c>
      <c r="H342" s="40">
        <v>-27.475720000000003</v>
      </c>
    </row>
    <row r="343" spans="1:8" x14ac:dyDescent="0.35">
      <c r="A343" s="41" t="s">
        <v>4</v>
      </c>
      <c r="B343" s="38">
        <v>8</v>
      </c>
      <c r="C343" s="38">
        <v>33</v>
      </c>
      <c r="D343" s="41">
        <v>36</v>
      </c>
      <c r="E343" s="18">
        <f t="shared" si="3"/>
        <v>34.5</v>
      </c>
      <c r="F343" s="37">
        <f>10.1+(E343/100)</f>
        <v>10.445</v>
      </c>
      <c r="G343" s="37">
        <v>23.365000000000002</v>
      </c>
      <c r="H343" s="40">
        <v>-27.423950000000001</v>
      </c>
    </row>
    <row r="344" spans="1:8" x14ac:dyDescent="0.35">
      <c r="A344" s="41" t="s">
        <v>4</v>
      </c>
      <c r="B344" s="38">
        <v>8</v>
      </c>
      <c r="C344" s="38">
        <v>80</v>
      </c>
      <c r="D344" s="41">
        <v>83</v>
      </c>
      <c r="E344" s="18">
        <f t="shared" si="3"/>
        <v>81.5</v>
      </c>
      <c r="F344" s="37">
        <f>10.1+(E344/100)</f>
        <v>10.914999999999999</v>
      </c>
      <c r="G344" s="37">
        <v>23.835000000000001</v>
      </c>
      <c r="H344" s="40">
        <v>-27.455012000000004</v>
      </c>
    </row>
    <row r="345" spans="1:8" x14ac:dyDescent="0.35">
      <c r="A345" s="41" t="s">
        <v>4</v>
      </c>
      <c r="B345" s="38">
        <v>8</v>
      </c>
      <c r="C345" s="38">
        <v>120</v>
      </c>
      <c r="D345" s="41">
        <v>123</v>
      </c>
      <c r="E345" s="18">
        <f t="shared" si="3"/>
        <v>121.5</v>
      </c>
      <c r="F345" s="37">
        <f>10.1+(E345/100)</f>
        <v>11.315</v>
      </c>
      <c r="G345" s="37">
        <v>24.234999999999999</v>
      </c>
      <c r="H345" s="40">
        <v>-27.423950000000001</v>
      </c>
    </row>
    <row r="346" spans="1:8" x14ac:dyDescent="0.35">
      <c r="A346" s="41" t="s">
        <v>4</v>
      </c>
      <c r="B346" s="38">
        <v>9</v>
      </c>
      <c r="C346" s="38">
        <v>30</v>
      </c>
      <c r="D346" s="41">
        <v>33</v>
      </c>
      <c r="E346" s="18">
        <f t="shared" si="3"/>
        <v>31.5</v>
      </c>
      <c r="F346" s="37">
        <f>11.7+(E346/100)</f>
        <v>12.014999999999999</v>
      </c>
      <c r="G346" s="37">
        <v>25.004999999999999</v>
      </c>
      <c r="H346" s="40">
        <v>-27.237578000000003</v>
      </c>
    </row>
    <row r="347" spans="1:8" x14ac:dyDescent="0.35">
      <c r="A347" s="41" t="s">
        <v>4</v>
      </c>
      <c r="B347" s="38">
        <v>9</v>
      </c>
      <c r="C347" s="38">
        <v>80</v>
      </c>
      <c r="D347" s="41">
        <v>83</v>
      </c>
      <c r="E347" s="18">
        <f t="shared" si="3"/>
        <v>81.5</v>
      </c>
      <c r="F347" s="37">
        <f>11.7+(E347/100)</f>
        <v>12.514999999999999</v>
      </c>
      <c r="G347" s="37">
        <v>25.504999999999999</v>
      </c>
      <c r="H347" s="40">
        <v>-27.330764000000002</v>
      </c>
    </row>
    <row r="348" spans="1:8" x14ac:dyDescent="0.35">
      <c r="A348" s="41" t="s">
        <v>4</v>
      </c>
      <c r="B348" s="38">
        <v>9</v>
      </c>
      <c r="C348" s="38">
        <v>130</v>
      </c>
      <c r="D348" s="41">
        <v>133</v>
      </c>
      <c r="E348" s="18">
        <f t="shared" si="3"/>
        <v>131.5</v>
      </c>
      <c r="F348" s="37">
        <f>11.7+(E348/100)</f>
        <v>13.014999999999999</v>
      </c>
      <c r="G348" s="37">
        <v>26.004999999999999</v>
      </c>
      <c r="H348" s="40">
        <v>-27.206516000000001</v>
      </c>
    </row>
    <row r="349" spans="1:8" x14ac:dyDescent="0.35">
      <c r="A349" s="41" t="s">
        <v>4</v>
      </c>
      <c r="B349" s="38">
        <v>10</v>
      </c>
      <c r="C349" s="38">
        <v>20</v>
      </c>
      <c r="D349" s="41">
        <v>23</v>
      </c>
      <c r="E349" s="18">
        <f t="shared" si="3"/>
        <v>21.5</v>
      </c>
      <c r="F349" s="37">
        <f>13.3+(E349/100)</f>
        <v>13.515000000000001</v>
      </c>
      <c r="G349" s="37">
        <v>26.405000000000001</v>
      </c>
      <c r="H349" s="40">
        <v>-27.237578000000003</v>
      </c>
    </row>
    <row r="350" spans="1:8" x14ac:dyDescent="0.35">
      <c r="A350" s="41" t="s">
        <v>4</v>
      </c>
      <c r="B350" s="38">
        <v>10</v>
      </c>
      <c r="C350" s="38">
        <v>70</v>
      </c>
      <c r="D350" s="41">
        <v>73</v>
      </c>
      <c r="E350" s="18">
        <f t="shared" si="3"/>
        <v>71.5</v>
      </c>
      <c r="F350" s="37">
        <f>13.3+(E350/100)</f>
        <v>14.015000000000001</v>
      </c>
      <c r="G350" s="37">
        <v>26.905000000000001</v>
      </c>
      <c r="H350" s="40">
        <v>-27.165100000000002</v>
      </c>
    </row>
    <row r="351" spans="1:8" x14ac:dyDescent="0.35">
      <c r="A351" s="41" t="s">
        <v>4</v>
      </c>
      <c r="B351" s="38">
        <v>10</v>
      </c>
      <c r="C351" s="38">
        <v>130</v>
      </c>
      <c r="D351" s="41">
        <v>133</v>
      </c>
      <c r="E351" s="18">
        <f t="shared" si="3"/>
        <v>131.5</v>
      </c>
      <c r="F351" s="37">
        <f>13.3+(E351/100)</f>
        <v>14.615</v>
      </c>
      <c r="G351" s="37">
        <v>27.505000000000003</v>
      </c>
      <c r="H351" s="40">
        <v>-27.320409999999999</v>
      </c>
    </row>
    <row r="352" spans="1:8" x14ac:dyDescent="0.35">
      <c r="A352" s="41" t="s">
        <v>4</v>
      </c>
      <c r="B352" s="38">
        <v>11</v>
      </c>
      <c r="C352" s="38">
        <v>25</v>
      </c>
      <c r="D352" s="41">
        <v>28</v>
      </c>
      <c r="E352" s="18">
        <f t="shared" si="3"/>
        <v>26.5</v>
      </c>
      <c r="F352" s="37">
        <f>14.9+(E352/100)</f>
        <v>15.165000000000001</v>
      </c>
      <c r="G352" s="37">
        <v>28.454999999999998</v>
      </c>
      <c r="H352" s="40">
        <v>-27.289348000000004</v>
      </c>
    </row>
    <row r="353" spans="1:8" x14ac:dyDescent="0.35">
      <c r="A353" s="41" t="s">
        <v>4</v>
      </c>
      <c r="B353" s="38">
        <v>11</v>
      </c>
      <c r="C353" s="38">
        <v>76</v>
      </c>
      <c r="D353" s="41">
        <v>79</v>
      </c>
      <c r="E353" s="18">
        <f t="shared" si="3"/>
        <v>77.5</v>
      </c>
      <c r="F353" s="37">
        <f>14.9+(E353/100)</f>
        <v>15.675000000000001</v>
      </c>
      <c r="G353" s="37">
        <v>28.965</v>
      </c>
      <c r="H353" s="40">
        <v>-27.589614000000001</v>
      </c>
    </row>
    <row r="354" spans="1:8" x14ac:dyDescent="0.35">
      <c r="A354" s="41" t="s">
        <v>4</v>
      </c>
      <c r="B354" s="38">
        <v>11</v>
      </c>
      <c r="C354" s="38">
        <v>120</v>
      </c>
      <c r="D354" s="41">
        <v>123</v>
      </c>
      <c r="E354" s="18">
        <f t="shared" si="3"/>
        <v>121.5</v>
      </c>
      <c r="F354" s="37">
        <f>14.9+(E354/100)</f>
        <v>16.115000000000002</v>
      </c>
      <c r="G354" s="37">
        <v>29.405000000000001</v>
      </c>
      <c r="H354" s="40">
        <v>-27.631030000000003</v>
      </c>
    </row>
    <row r="355" spans="1:8" x14ac:dyDescent="0.35">
      <c r="A355" s="41" t="s">
        <v>4</v>
      </c>
      <c r="B355" s="38">
        <v>12</v>
      </c>
      <c r="C355" s="38">
        <v>20</v>
      </c>
      <c r="D355" s="41">
        <v>23</v>
      </c>
      <c r="E355" s="18">
        <f t="shared" si="3"/>
        <v>21.5</v>
      </c>
      <c r="F355" s="37">
        <f>16.5+(E355/100)</f>
        <v>16.715</v>
      </c>
      <c r="G355" s="37">
        <v>29.855</v>
      </c>
      <c r="H355" s="40">
        <v>-27.330764000000002</v>
      </c>
    </row>
    <row r="356" spans="1:8" x14ac:dyDescent="0.35">
      <c r="A356" s="41" t="s">
        <v>4</v>
      </c>
      <c r="B356" s="38">
        <v>12</v>
      </c>
      <c r="C356" s="38">
        <v>70</v>
      </c>
      <c r="D356" s="41">
        <v>73</v>
      </c>
      <c r="E356" s="18">
        <f t="shared" si="3"/>
        <v>71.5</v>
      </c>
      <c r="F356" s="37">
        <f>16.5+(E356/100)</f>
        <v>17.215</v>
      </c>
      <c r="G356" s="37">
        <v>30.355</v>
      </c>
      <c r="H356" s="40">
        <v>-27.268640000000001</v>
      </c>
    </row>
    <row r="357" spans="1:8" x14ac:dyDescent="0.35">
      <c r="A357" s="41" t="s">
        <v>4</v>
      </c>
      <c r="B357" s="38">
        <v>12</v>
      </c>
      <c r="C357" s="38">
        <v>112</v>
      </c>
      <c r="D357" s="41">
        <v>115</v>
      </c>
      <c r="E357" s="18">
        <f t="shared" ref="E357:E388" si="4">((D357-C357)/2)+C357</f>
        <v>113.5</v>
      </c>
      <c r="F357" s="37">
        <f>16.5+(E357/100)</f>
        <v>17.635000000000002</v>
      </c>
      <c r="G357" s="37">
        <v>30.775000000000002</v>
      </c>
      <c r="H357" s="40">
        <v>-27.382534000000003</v>
      </c>
    </row>
    <row r="358" spans="1:8" x14ac:dyDescent="0.35">
      <c r="A358" s="41" t="s">
        <v>4</v>
      </c>
      <c r="B358" s="38">
        <v>13</v>
      </c>
      <c r="C358" s="38">
        <v>20</v>
      </c>
      <c r="D358" s="41">
        <v>23</v>
      </c>
      <c r="E358" s="18">
        <f t="shared" si="4"/>
        <v>21.5</v>
      </c>
      <c r="F358" s="37">
        <f>18.1+(E358/100)</f>
        <v>18.315000000000001</v>
      </c>
      <c r="G358" s="37">
        <v>31.765000000000001</v>
      </c>
      <c r="H358" s="40">
        <v>-27.341118000000002</v>
      </c>
    </row>
    <row r="359" spans="1:8" x14ac:dyDescent="0.35">
      <c r="A359" s="41" t="s">
        <v>4</v>
      </c>
      <c r="B359" s="38">
        <v>13</v>
      </c>
      <c r="C359" s="38">
        <v>75</v>
      </c>
      <c r="D359" s="41">
        <v>78</v>
      </c>
      <c r="E359" s="18">
        <f t="shared" si="4"/>
        <v>76.5</v>
      </c>
      <c r="F359" s="37">
        <f>18.1+(E359/100)</f>
        <v>18.865000000000002</v>
      </c>
      <c r="G359" s="37">
        <v>32.314999999999998</v>
      </c>
      <c r="H359" s="40">
        <v>-27.206516000000001</v>
      </c>
    </row>
    <row r="360" spans="1:8" x14ac:dyDescent="0.35">
      <c r="A360" s="41" t="s">
        <v>4</v>
      </c>
      <c r="B360" s="38">
        <v>13</v>
      </c>
      <c r="C360" s="38">
        <v>135</v>
      </c>
      <c r="D360" s="41">
        <v>138</v>
      </c>
      <c r="E360" s="18">
        <f t="shared" si="4"/>
        <v>136.5</v>
      </c>
      <c r="F360" s="37">
        <f>18.1+(E360/100)</f>
        <v>19.465</v>
      </c>
      <c r="G360" s="37">
        <v>32.914999999999999</v>
      </c>
      <c r="H360" s="40">
        <v>-27.175454000000002</v>
      </c>
    </row>
    <row r="361" spans="1:8" x14ac:dyDescent="0.35">
      <c r="A361" s="41" t="s">
        <v>4</v>
      </c>
      <c r="B361" s="38">
        <v>14</v>
      </c>
      <c r="C361" s="38">
        <v>19</v>
      </c>
      <c r="D361" s="41">
        <v>22</v>
      </c>
      <c r="E361" s="18">
        <f t="shared" si="4"/>
        <v>20.5</v>
      </c>
      <c r="F361" s="37">
        <f>19.7+(E361/100)</f>
        <v>19.904999999999998</v>
      </c>
      <c r="G361" s="37">
        <v>33.244999999999997</v>
      </c>
      <c r="H361" s="40">
        <v>-27.341118000000002</v>
      </c>
    </row>
    <row r="362" spans="1:8" x14ac:dyDescent="0.35">
      <c r="A362" s="41" t="s">
        <v>4</v>
      </c>
      <c r="B362" s="38">
        <v>14</v>
      </c>
      <c r="C362" s="38">
        <v>70</v>
      </c>
      <c r="D362" s="41">
        <v>73</v>
      </c>
      <c r="E362" s="18">
        <f t="shared" si="4"/>
        <v>71.5</v>
      </c>
      <c r="F362" s="37">
        <f>19.7+(E362/100)</f>
        <v>20.414999999999999</v>
      </c>
      <c r="G362" s="37">
        <v>33.754999999999995</v>
      </c>
      <c r="H362" s="40">
        <v>-27.268640000000001</v>
      </c>
    </row>
    <row r="363" spans="1:8" x14ac:dyDescent="0.35">
      <c r="A363" s="41" t="s">
        <v>4</v>
      </c>
      <c r="B363" s="38">
        <v>14</v>
      </c>
      <c r="C363" s="38">
        <v>120</v>
      </c>
      <c r="D363" s="41">
        <v>123</v>
      </c>
      <c r="E363" s="18">
        <f t="shared" si="4"/>
        <v>121.5</v>
      </c>
      <c r="F363" s="37">
        <f>19.7+(E363/100)</f>
        <v>20.914999999999999</v>
      </c>
      <c r="G363" s="37">
        <v>34.254999999999995</v>
      </c>
      <c r="H363" s="40">
        <v>-27.455012000000004</v>
      </c>
    </row>
    <row r="364" spans="1:8" x14ac:dyDescent="0.35">
      <c r="A364" s="41" t="s">
        <v>4</v>
      </c>
      <c r="B364" s="38">
        <v>15</v>
      </c>
      <c r="C364" s="38">
        <v>19</v>
      </c>
      <c r="D364" s="41">
        <v>22</v>
      </c>
      <c r="E364" s="18">
        <f t="shared" si="4"/>
        <v>20.5</v>
      </c>
      <c r="F364" s="37">
        <f>21.3+(E364/100)</f>
        <v>21.504999999999999</v>
      </c>
      <c r="G364" s="37">
        <v>34.835000000000001</v>
      </c>
      <c r="H364" s="40">
        <v>-27.37218</v>
      </c>
    </row>
    <row r="365" spans="1:8" x14ac:dyDescent="0.35">
      <c r="A365" s="41" t="s">
        <v>4</v>
      </c>
      <c r="B365" s="38">
        <v>15</v>
      </c>
      <c r="C365" s="38">
        <v>67</v>
      </c>
      <c r="D365" s="41">
        <v>70</v>
      </c>
      <c r="E365" s="18">
        <f t="shared" si="4"/>
        <v>68.5</v>
      </c>
      <c r="F365" s="37">
        <f>21.3+(E365/100)</f>
        <v>21.984999999999999</v>
      </c>
      <c r="G365" s="37">
        <v>35.314999999999998</v>
      </c>
      <c r="H365" s="40">
        <v>-27.486073999999999</v>
      </c>
    </row>
    <row r="366" spans="1:8" x14ac:dyDescent="0.35">
      <c r="A366" s="41" t="s">
        <v>4</v>
      </c>
      <c r="B366" s="38">
        <v>15</v>
      </c>
      <c r="C366" s="38">
        <v>123</v>
      </c>
      <c r="D366" s="41">
        <v>126</v>
      </c>
      <c r="E366" s="18">
        <f t="shared" si="4"/>
        <v>124.5</v>
      </c>
      <c r="F366" s="37">
        <f>21.3+(E366/100)</f>
        <v>22.545000000000002</v>
      </c>
      <c r="G366" s="37">
        <v>35.875</v>
      </c>
      <c r="H366" s="40">
        <v>-27.227224</v>
      </c>
    </row>
    <row r="367" spans="1:8" x14ac:dyDescent="0.35">
      <c r="A367" s="41" t="s">
        <v>4</v>
      </c>
      <c r="B367" s="38">
        <v>16</v>
      </c>
      <c r="C367" s="38">
        <v>17</v>
      </c>
      <c r="D367" s="41">
        <v>20</v>
      </c>
      <c r="E367" s="18">
        <f t="shared" si="4"/>
        <v>18.5</v>
      </c>
      <c r="F367" s="37">
        <f>22.9+(E367/100)</f>
        <v>23.084999999999997</v>
      </c>
      <c r="G367" s="37">
        <v>36.454999999999998</v>
      </c>
      <c r="H367" s="40">
        <v>-27.351472000000001</v>
      </c>
    </row>
    <row r="368" spans="1:8" x14ac:dyDescent="0.35">
      <c r="A368" s="41" t="s">
        <v>4</v>
      </c>
      <c r="B368" s="38">
        <v>16</v>
      </c>
      <c r="C368" s="38">
        <v>76</v>
      </c>
      <c r="D368" s="41">
        <v>77</v>
      </c>
      <c r="E368" s="18">
        <f t="shared" si="4"/>
        <v>76.5</v>
      </c>
      <c r="F368" s="37">
        <f>22.9+(E368/100)</f>
        <v>23.664999999999999</v>
      </c>
      <c r="G368" s="37">
        <v>37.034999999999997</v>
      </c>
      <c r="H368" s="40">
        <v>-27.527490000000004</v>
      </c>
    </row>
    <row r="369" spans="1:8" x14ac:dyDescent="0.35">
      <c r="A369" s="41" t="s">
        <v>4</v>
      </c>
      <c r="B369" s="38">
        <v>16</v>
      </c>
      <c r="C369" s="38">
        <v>130</v>
      </c>
      <c r="D369" s="41">
        <v>133</v>
      </c>
      <c r="E369" s="18">
        <f t="shared" si="4"/>
        <v>131.5</v>
      </c>
      <c r="F369" s="37">
        <f>22.9+(E369/100)</f>
        <v>24.215</v>
      </c>
      <c r="G369" s="37">
        <v>37.585000000000001</v>
      </c>
      <c r="H369" s="40">
        <v>-27.258286000000002</v>
      </c>
    </row>
    <row r="370" spans="1:8" x14ac:dyDescent="0.35">
      <c r="A370" s="41" t="s">
        <v>4</v>
      </c>
      <c r="B370" s="38">
        <v>17</v>
      </c>
      <c r="C370" s="38">
        <v>20</v>
      </c>
      <c r="D370" s="41">
        <v>23</v>
      </c>
      <c r="E370" s="18">
        <f t="shared" si="4"/>
        <v>21.5</v>
      </c>
      <c r="F370" s="37">
        <f>24.4+(E370/100)</f>
        <v>24.614999999999998</v>
      </c>
      <c r="G370" s="37">
        <v>38.034999999999997</v>
      </c>
      <c r="H370" s="40">
        <v>-27.568906000000002</v>
      </c>
    </row>
    <row r="371" spans="1:8" x14ac:dyDescent="0.35">
      <c r="A371" s="41" t="s">
        <v>4</v>
      </c>
      <c r="B371" s="38">
        <v>17</v>
      </c>
      <c r="C371" s="38">
        <v>71</v>
      </c>
      <c r="D371" s="41">
        <v>74</v>
      </c>
      <c r="E371" s="18">
        <f t="shared" si="4"/>
        <v>72.5</v>
      </c>
      <c r="F371" s="37">
        <f>24.4+(E371/100)</f>
        <v>25.125</v>
      </c>
      <c r="G371" s="37">
        <v>38.545000000000002</v>
      </c>
      <c r="H371" s="40">
        <v>-27.693154000000003</v>
      </c>
    </row>
    <row r="372" spans="1:8" x14ac:dyDescent="0.35">
      <c r="A372" s="41" t="s">
        <v>4</v>
      </c>
      <c r="B372" s="38">
        <v>17</v>
      </c>
      <c r="C372" s="38">
        <v>115</v>
      </c>
      <c r="D372" s="41">
        <v>118</v>
      </c>
      <c r="E372" s="18">
        <f t="shared" si="4"/>
        <v>116.5</v>
      </c>
      <c r="F372" s="37">
        <f>24.4+(E372/100)</f>
        <v>25.564999999999998</v>
      </c>
      <c r="G372" s="37">
        <v>38.984999999999999</v>
      </c>
      <c r="H372" s="40">
        <v>-27.952004000000002</v>
      </c>
    </row>
    <row r="373" spans="1:8" x14ac:dyDescent="0.35">
      <c r="A373" s="41" t="s">
        <v>4</v>
      </c>
      <c r="B373" s="38">
        <v>18</v>
      </c>
      <c r="C373" s="38">
        <v>23</v>
      </c>
      <c r="D373" s="41">
        <v>26</v>
      </c>
      <c r="E373" s="18">
        <f t="shared" si="4"/>
        <v>24.5</v>
      </c>
      <c r="F373" s="37">
        <f>26+(E373/100)</f>
        <v>26.245000000000001</v>
      </c>
      <c r="G373" s="37">
        <v>39.844999999999999</v>
      </c>
      <c r="H373" s="40">
        <v>-27.651738000000002</v>
      </c>
    </row>
    <row r="374" spans="1:8" x14ac:dyDescent="0.35">
      <c r="A374" s="41" t="s">
        <v>4</v>
      </c>
      <c r="B374" s="38">
        <v>18</v>
      </c>
      <c r="C374" s="38">
        <v>74</v>
      </c>
      <c r="D374" s="41">
        <v>77</v>
      </c>
      <c r="E374" s="18">
        <f t="shared" si="4"/>
        <v>75.5</v>
      </c>
      <c r="F374" s="37">
        <f>26+(E374/100)</f>
        <v>26.754999999999999</v>
      </c>
      <c r="G374" s="37">
        <v>40.354999999999997</v>
      </c>
      <c r="H374" s="40">
        <v>-27.765632</v>
      </c>
    </row>
    <row r="375" spans="1:8" x14ac:dyDescent="0.35">
      <c r="A375" s="41" t="s">
        <v>4</v>
      </c>
      <c r="B375" s="38">
        <v>18</v>
      </c>
      <c r="C375" s="38">
        <v>141</v>
      </c>
      <c r="D375" s="41">
        <v>144</v>
      </c>
      <c r="E375" s="18">
        <f t="shared" si="4"/>
        <v>142.5</v>
      </c>
      <c r="F375" s="37">
        <f>26+(E375/100)</f>
        <v>27.425000000000001</v>
      </c>
      <c r="G375" s="37">
        <v>41.024999999999999</v>
      </c>
      <c r="H375" s="40">
        <v>-27.807048000000002</v>
      </c>
    </row>
    <row r="376" spans="1:8" x14ac:dyDescent="0.35">
      <c r="A376" s="41" t="s">
        <v>4</v>
      </c>
      <c r="B376" s="38">
        <v>19</v>
      </c>
      <c r="C376" s="38">
        <v>52</v>
      </c>
      <c r="D376" s="41">
        <v>55</v>
      </c>
      <c r="E376" s="18">
        <f t="shared" si="4"/>
        <v>53.5</v>
      </c>
      <c r="F376" s="37">
        <f>27.6+(E376/100)</f>
        <v>28.135000000000002</v>
      </c>
      <c r="G376" s="37">
        <v>41.734999999999999</v>
      </c>
      <c r="H376" s="40">
        <v>-27.382534000000003</v>
      </c>
    </row>
    <row r="377" spans="1:8" x14ac:dyDescent="0.35">
      <c r="A377" s="41" t="s">
        <v>4</v>
      </c>
      <c r="B377" s="38">
        <v>19</v>
      </c>
      <c r="C377" s="38">
        <v>100</v>
      </c>
      <c r="D377" s="41">
        <v>103</v>
      </c>
      <c r="E377" s="18">
        <f t="shared" si="4"/>
        <v>101.5</v>
      </c>
      <c r="F377" s="37">
        <f>27.6+(E377/100)</f>
        <v>28.615000000000002</v>
      </c>
      <c r="G377" s="37">
        <v>42.215000000000003</v>
      </c>
      <c r="H377" s="40">
        <v>-27.713862000000002</v>
      </c>
    </row>
    <row r="378" spans="1:8" x14ac:dyDescent="0.35">
      <c r="A378" s="41" t="s">
        <v>4</v>
      </c>
      <c r="B378" s="38">
        <v>19</v>
      </c>
      <c r="C378" s="38">
        <v>143</v>
      </c>
      <c r="D378" s="41">
        <v>146</v>
      </c>
      <c r="E378" s="18">
        <f t="shared" si="4"/>
        <v>144.5</v>
      </c>
      <c r="F378" s="37">
        <f>27.6+(E378/100)</f>
        <v>29.045000000000002</v>
      </c>
      <c r="G378" s="37">
        <v>42.645000000000003</v>
      </c>
      <c r="H378" s="40">
        <v>-27.444658</v>
      </c>
    </row>
    <row r="379" spans="1:8" x14ac:dyDescent="0.35">
      <c r="A379" s="41" t="s">
        <v>4</v>
      </c>
      <c r="B379" s="38">
        <v>20</v>
      </c>
      <c r="C379" s="38">
        <v>35</v>
      </c>
      <c r="D379" s="41">
        <v>38</v>
      </c>
      <c r="E379" s="18">
        <f t="shared" si="4"/>
        <v>36.5</v>
      </c>
      <c r="F379" s="37">
        <f>29.2+(E379/100)</f>
        <v>29.564999999999998</v>
      </c>
      <c r="G379" s="37">
        <v>43.164999999999999</v>
      </c>
      <c r="H379" s="40">
        <v>-27.486073999999999</v>
      </c>
    </row>
    <row r="380" spans="1:8" x14ac:dyDescent="0.35">
      <c r="A380" s="41" t="s">
        <v>4</v>
      </c>
      <c r="B380" s="38">
        <v>20</v>
      </c>
      <c r="C380" s="38">
        <v>90</v>
      </c>
      <c r="D380" s="41">
        <v>93</v>
      </c>
      <c r="E380" s="18">
        <f t="shared" si="4"/>
        <v>91.5</v>
      </c>
      <c r="F380" s="37">
        <f>29.2+(E380/100)</f>
        <v>30.114999999999998</v>
      </c>
      <c r="G380" s="37">
        <v>43.714999999999996</v>
      </c>
      <c r="H380" s="40">
        <v>-27.268640000000001</v>
      </c>
    </row>
    <row r="381" spans="1:8" x14ac:dyDescent="0.35">
      <c r="A381" s="41" t="s">
        <v>4</v>
      </c>
      <c r="B381" s="38">
        <v>21</v>
      </c>
      <c r="C381" s="38">
        <v>1</v>
      </c>
      <c r="D381" s="41">
        <v>4</v>
      </c>
      <c r="E381" s="18">
        <f t="shared" si="4"/>
        <v>2.5</v>
      </c>
      <c r="F381" s="37">
        <f>30.8+(E381/100)</f>
        <v>30.824999999999999</v>
      </c>
      <c r="G381" s="37">
        <v>44.424999999999997</v>
      </c>
      <c r="H381" s="40">
        <v>-27.330764000000002</v>
      </c>
    </row>
    <row r="382" spans="1:8" x14ac:dyDescent="0.35">
      <c r="A382" s="41" t="s">
        <v>4</v>
      </c>
      <c r="B382" s="38">
        <v>21</v>
      </c>
      <c r="C382" s="38">
        <v>50</v>
      </c>
      <c r="D382" s="41">
        <v>53</v>
      </c>
      <c r="E382" s="18">
        <f t="shared" si="4"/>
        <v>51.5</v>
      </c>
      <c r="F382" s="37">
        <f>30.8+(E382/100)</f>
        <v>31.315000000000001</v>
      </c>
      <c r="G382" s="37">
        <v>44.914999999999999</v>
      </c>
      <c r="H382" s="40">
        <v>-27.475720000000003</v>
      </c>
    </row>
    <row r="383" spans="1:8" x14ac:dyDescent="0.35">
      <c r="A383" s="41" t="s">
        <v>4</v>
      </c>
      <c r="B383" s="38">
        <v>21</v>
      </c>
      <c r="C383" s="38">
        <v>99</v>
      </c>
      <c r="D383" s="41">
        <v>102</v>
      </c>
      <c r="E383" s="18">
        <f t="shared" si="4"/>
        <v>100.5</v>
      </c>
      <c r="F383" s="37">
        <f>30.8+(E383/100)</f>
        <v>31.805</v>
      </c>
      <c r="G383" s="37">
        <v>45.405000000000001</v>
      </c>
      <c r="H383" s="40">
        <v>-27.351472000000001</v>
      </c>
    </row>
    <row r="384" spans="1:8" x14ac:dyDescent="0.35">
      <c r="A384" s="41" t="s">
        <v>4</v>
      </c>
      <c r="B384" s="38">
        <v>21</v>
      </c>
      <c r="C384" s="38">
        <v>138</v>
      </c>
      <c r="D384" s="41">
        <v>141</v>
      </c>
      <c r="E384" s="18">
        <f t="shared" si="4"/>
        <v>139.5</v>
      </c>
      <c r="F384" s="37">
        <f>30.8+(E384/100)</f>
        <v>32.195</v>
      </c>
      <c r="G384" s="37">
        <v>45.795000000000002</v>
      </c>
      <c r="H384" s="40">
        <v>-27.437271999999997</v>
      </c>
    </row>
    <row r="385" spans="1:8" x14ac:dyDescent="0.35">
      <c r="A385" s="41" t="s">
        <v>4</v>
      </c>
      <c r="B385" s="38">
        <v>22</v>
      </c>
      <c r="C385" s="38">
        <v>50</v>
      </c>
      <c r="D385" s="41">
        <v>53</v>
      </c>
      <c r="E385" s="18">
        <f t="shared" si="4"/>
        <v>51.5</v>
      </c>
      <c r="F385" s="37">
        <f>32.4+(E385/100)</f>
        <v>32.914999999999999</v>
      </c>
      <c r="G385" s="37">
        <v>46.515000000000001</v>
      </c>
      <c r="H385" s="40">
        <v>-27.591951999999999</v>
      </c>
    </row>
    <row r="386" spans="1:8" x14ac:dyDescent="0.35">
      <c r="A386" s="41" t="s">
        <v>4</v>
      </c>
      <c r="B386" s="38">
        <v>22</v>
      </c>
      <c r="C386" s="38">
        <v>106</v>
      </c>
      <c r="D386" s="41">
        <v>109</v>
      </c>
      <c r="E386" s="18">
        <f t="shared" si="4"/>
        <v>107.5</v>
      </c>
      <c r="F386" s="37">
        <f>32.4+(E386/100)</f>
        <v>33.475000000000001</v>
      </c>
      <c r="G386" s="37">
        <v>47.075000000000003</v>
      </c>
      <c r="H386" s="40">
        <v>-27.261968</v>
      </c>
    </row>
    <row r="387" spans="1:8" x14ac:dyDescent="0.35">
      <c r="A387" s="41" t="s">
        <v>4</v>
      </c>
      <c r="B387" s="38">
        <v>22</v>
      </c>
      <c r="C387" s="38">
        <v>140</v>
      </c>
      <c r="D387" s="41">
        <v>143</v>
      </c>
      <c r="E387" s="18">
        <f t="shared" si="4"/>
        <v>141.5</v>
      </c>
      <c r="F387" s="37">
        <f>32.4+(E387/100)</f>
        <v>33.814999999999998</v>
      </c>
      <c r="G387" s="37">
        <v>47.414999999999999</v>
      </c>
      <c r="H387" s="40">
        <v>-27.612576000000001</v>
      </c>
    </row>
    <row r="388" spans="1:8" x14ac:dyDescent="0.35">
      <c r="A388" s="41" t="s">
        <v>4</v>
      </c>
      <c r="B388" s="38">
        <v>23</v>
      </c>
      <c r="C388" s="38">
        <v>46</v>
      </c>
      <c r="D388" s="41">
        <v>49</v>
      </c>
      <c r="E388" s="18">
        <f t="shared" si="4"/>
        <v>47.5</v>
      </c>
      <c r="F388" s="37">
        <f>34+(E388/100)</f>
        <v>34.475000000000001</v>
      </c>
      <c r="G388" s="37">
        <v>48.075000000000003</v>
      </c>
      <c r="H388" s="40">
        <v>-27.210407999999997</v>
      </c>
    </row>
    <row r="389" spans="1:8" x14ac:dyDescent="0.35">
      <c r="A389" s="41" t="s">
        <v>4</v>
      </c>
      <c r="B389" s="38">
        <v>23</v>
      </c>
      <c r="C389" s="38">
        <v>102</v>
      </c>
      <c r="D389" s="41">
        <v>105</v>
      </c>
      <c r="E389" s="18">
        <f t="shared" ref="E389:E390" si="5">((D389-C389)/2)+C389</f>
        <v>103.5</v>
      </c>
      <c r="F389" s="37">
        <f>34+(E389/100)</f>
        <v>35.034999999999997</v>
      </c>
      <c r="G389" s="37">
        <v>48.634999999999998</v>
      </c>
      <c r="H389" s="40">
        <v>-27.653823999999997</v>
      </c>
    </row>
    <row r="390" spans="1:8" x14ac:dyDescent="0.35">
      <c r="A390" s="41" t="s">
        <v>4</v>
      </c>
      <c r="B390" s="38">
        <v>23</v>
      </c>
      <c r="C390" s="38">
        <v>146</v>
      </c>
      <c r="D390" s="41">
        <v>149</v>
      </c>
      <c r="E390" s="18">
        <f t="shared" si="5"/>
        <v>147.5</v>
      </c>
      <c r="F390" s="37">
        <f>34+(E390/100)</f>
        <v>35.475000000000001</v>
      </c>
      <c r="G390" s="37">
        <v>49.075000000000003</v>
      </c>
      <c r="H390" s="40">
        <v>-27.550704</v>
      </c>
    </row>
    <row r="391" spans="1:8" x14ac:dyDescent="0.35">
      <c r="F391" s="12"/>
      <c r="G391" s="37"/>
      <c r="H391" s="12"/>
    </row>
    <row r="392" spans="1:8" x14ac:dyDescent="0.35">
      <c r="A392" s="4" t="s">
        <v>6</v>
      </c>
      <c r="B392" s="4">
        <v>1</v>
      </c>
      <c r="C392" s="4">
        <v>5</v>
      </c>
      <c r="D392" s="4">
        <v>6</v>
      </c>
      <c r="E392" s="4">
        <v>5.5</v>
      </c>
      <c r="F392" s="12">
        <v>4.0549999999999997</v>
      </c>
      <c r="G392" s="37">
        <v>46.234999999999999</v>
      </c>
      <c r="H392" s="12">
        <v>-27.051660477895091</v>
      </c>
    </row>
    <row r="393" spans="1:8" x14ac:dyDescent="0.35">
      <c r="A393" s="4" t="s">
        <v>6</v>
      </c>
      <c r="B393" s="4">
        <v>1</v>
      </c>
      <c r="C393" s="4">
        <v>49</v>
      </c>
      <c r="D393" s="4">
        <v>51</v>
      </c>
      <c r="E393" s="4">
        <v>50</v>
      </c>
      <c r="F393" s="12">
        <v>4.5</v>
      </c>
      <c r="G393" s="37">
        <v>46.68</v>
      </c>
      <c r="H393" s="12">
        <v>-26.271029813765288</v>
      </c>
    </row>
    <row r="394" spans="1:8" x14ac:dyDescent="0.35">
      <c r="A394" s="4" t="s">
        <v>6</v>
      </c>
      <c r="B394" s="4">
        <v>1</v>
      </c>
      <c r="C394" s="4">
        <v>99</v>
      </c>
      <c r="D394" s="4">
        <v>100</v>
      </c>
      <c r="E394" s="4">
        <v>99.5</v>
      </c>
      <c r="F394" s="12">
        <v>4.9950000000000001</v>
      </c>
      <c r="G394" s="37">
        <v>47.174999999999997</v>
      </c>
      <c r="H394" s="12">
        <v>-26.035899452797061</v>
      </c>
    </row>
    <row r="395" spans="1:8" x14ac:dyDescent="0.35">
      <c r="A395" s="4" t="s">
        <v>6</v>
      </c>
      <c r="B395" s="4">
        <v>2</v>
      </c>
      <c r="C395" s="4">
        <v>5</v>
      </c>
      <c r="D395" s="4">
        <v>6</v>
      </c>
      <c r="E395" s="4">
        <v>5.5</v>
      </c>
      <c r="F395" s="12">
        <v>5.0649999999999995</v>
      </c>
      <c r="G395" s="37">
        <v>47.244999999999997</v>
      </c>
      <c r="H395" s="12">
        <v>-26.014908701916461</v>
      </c>
    </row>
    <row r="396" spans="1:8" x14ac:dyDescent="0.35">
      <c r="A396" s="4" t="s">
        <v>6</v>
      </c>
      <c r="B396" s="4">
        <v>2</v>
      </c>
      <c r="C396" s="4">
        <v>50</v>
      </c>
      <c r="D396" s="4">
        <v>51</v>
      </c>
      <c r="E396" s="4">
        <v>50.5</v>
      </c>
      <c r="F396" s="12">
        <v>5.5149999999999997</v>
      </c>
      <c r="G396" s="37">
        <v>47.695</v>
      </c>
      <c r="H396" s="12">
        <v>-25.41848860364788</v>
      </c>
    </row>
    <row r="397" spans="1:8" x14ac:dyDescent="0.35">
      <c r="A397" s="4" t="s">
        <v>6</v>
      </c>
      <c r="B397" s="4">
        <v>2</v>
      </c>
      <c r="C397" s="4">
        <v>100</v>
      </c>
      <c r="D397" s="4">
        <v>101</v>
      </c>
      <c r="E397" s="4">
        <v>100.5</v>
      </c>
      <c r="F397" s="12">
        <v>6.0149999999999997</v>
      </c>
      <c r="G397" s="37">
        <v>48.195</v>
      </c>
      <c r="H397" s="12">
        <v>-25.808370466203208</v>
      </c>
    </row>
    <row r="398" spans="1:8" x14ac:dyDescent="0.35">
      <c r="A398" s="4" t="s">
        <v>6</v>
      </c>
      <c r="B398" s="4">
        <v>2</v>
      </c>
      <c r="C398" s="4">
        <v>149</v>
      </c>
      <c r="D398" s="4">
        <v>150</v>
      </c>
      <c r="E398" s="4">
        <v>149.5</v>
      </c>
      <c r="F398" s="12">
        <v>6.5049999999999999</v>
      </c>
      <c r="G398" s="37">
        <v>48.685000000000002</v>
      </c>
      <c r="H398" s="12">
        <v>-25.976440740698152</v>
      </c>
    </row>
    <row r="399" spans="1:8" x14ac:dyDescent="0.35">
      <c r="A399" s="4" t="s">
        <v>6</v>
      </c>
      <c r="B399" s="4">
        <v>3</v>
      </c>
      <c r="C399" s="4">
        <v>3</v>
      </c>
      <c r="D399" s="4">
        <v>4</v>
      </c>
      <c r="E399" s="4">
        <v>3.5</v>
      </c>
      <c r="F399" s="12">
        <v>6.6749999999999998</v>
      </c>
      <c r="G399" s="37">
        <v>48.854999999999997</v>
      </c>
      <c r="H399" s="12">
        <v>-25.348373373885671</v>
      </c>
    </row>
    <row r="400" spans="1:8" x14ac:dyDescent="0.35">
      <c r="A400" s="4" t="s">
        <v>6</v>
      </c>
      <c r="B400" s="4">
        <v>3</v>
      </c>
      <c r="C400" s="4">
        <v>50</v>
      </c>
      <c r="D400" s="4">
        <v>51</v>
      </c>
      <c r="E400" s="4">
        <v>50.5</v>
      </c>
      <c r="F400" s="12">
        <v>7.1449999999999996</v>
      </c>
      <c r="G400" s="37">
        <v>49.325000000000003</v>
      </c>
      <c r="H400" s="12">
        <v>-25.212932866845094</v>
      </c>
    </row>
    <row r="401" spans="1:8" x14ac:dyDescent="0.35">
      <c r="A401" s="4" t="s">
        <v>6</v>
      </c>
      <c r="B401" s="4">
        <v>3</v>
      </c>
      <c r="C401" s="4">
        <v>100</v>
      </c>
      <c r="D401" s="4">
        <v>101</v>
      </c>
      <c r="E401" s="4">
        <v>100.5</v>
      </c>
      <c r="F401" s="12">
        <v>7.6449999999999996</v>
      </c>
      <c r="G401" s="37">
        <v>49.825000000000003</v>
      </c>
      <c r="H401" s="12">
        <v>-25.790423204405748</v>
      </c>
    </row>
    <row r="402" spans="1:8" x14ac:dyDescent="0.35">
      <c r="A402" s="4" t="s">
        <v>6</v>
      </c>
      <c r="B402" s="4">
        <v>3</v>
      </c>
      <c r="C402" s="4">
        <v>148</v>
      </c>
      <c r="D402" s="4">
        <v>149</v>
      </c>
      <c r="E402" s="4">
        <v>148.5</v>
      </c>
      <c r="F402" s="12">
        <v>8.125</v>
      </c>
      <c r="G402" s="37">
        <v>50.305</v>
      </c>
      <c r="H402" s="12">
        <v>-25.912526003666933</v>
      </c>
    </row>
    <row r="403" spans="1:8" x14ac:dyDescent="0.35">
      <c r="A403" s="4" t="s">
        <v>6</v>
      </c>
      <c r="B403" s="4">
        <v>4</v>
      </c>
      <c r="C403" s="4">
        <v>5</v>
      </c>
      <c r="D403" s="4">
        <v>6</v>
      </c>
      <c r="E403" s="4">
        <v>5.5</v>
      </c>
      <c r="F403" s="12">
        <v>8.2949999999999999</v>
      </c>
      <c r="G403" s="37">
        <v>50.475000000000001</v>
      </c>
      <c r="H403" s="12">
        <v>-26.766227039780066</v>
      </c>
    </row>
    <row r="404" spans="1:8" x14ac:dyDescent="0.35">
      <c r="A404" s="4" t="s">
        <v>6</v>
      </c>
      <c r="B404" s="4">
        <v>4</v>
      </c>
      <c r="C404" s="4">
        <v>50</v>
      </c>
      <c r="D404" s="4">
        <v>51</v>
      </c>
      <c r="E404" s="4">
        <v>50.5</v>
      </c>
      <c r="F404" s="12">
        <v>8.745000000000001</v>
      </c>
      <c r="G404" s="37">
        <v>50.924999999999997</v>
      </c>
      <c r="H404" s="12">
        <v>-26.213912508112848</v>
      </c>
    </row>
    <row r="405" spans="1:8" x14ac:dyDescent="0.35">
      <c r="A405" s="4" t="s">
        <v>6</v>
      </c>
      <c r="B405" s="4">
        <v>4</v>
      </c>
      <c r="C405" s="4">
        <v>100</v>
      </c>
      <c r="D405" s="4">
        <v>101</v>
      </c>
      <c r="E405" s="4">
        <v>100.5</v>
      </c>
      <c r="F405" s="12">
        <v>9.245000000000001</v>
      </c>
      <c r="G405" s="37">
        <v>51.424999999999997</v>
      </c>
      <c r="H405" s="12">
        <v>-27.258349923748121</v>
      </c>
    </row>
    <row r="406" spans="1:8" x14ac:dyDescent="0.35">
      <c r="A406" s="4" t="s">
        <v>6</v>
      </c>
      <c r="B406" s="4">
        <v>4</v>
      </c>
      <c r="C406" s="4">
        <v>150</v>
      </c>
      <c r="D406" s="4">
        <v>150</v>
      </c>
      <c r="E406" s="4">
        <v>150</v>
      </c>
      <c r="F406" s="12">
        <v>9.74</v>
      </c>
      <c r="G406" s="37">
        <v>51.92</v>
      </c>
      <c r="H406" s="12">
        <v>-27.448928457241877</v>
      </c>
    </row>
    <row r="407" spans="1:8" x14ac:dyDescent="0.35">
      <c r="A407" s="4" t="s">
        <v>6</v>
      </c>
      <c r="B407" s="4">
        <v>5</v>
      </c>
      <c r="C407" s="4">
        <v>5</v>
      </c>
      <c r="D407" s="4">
        <v>6</v>
      </c>
      <c r="E407" s="4">
        <v>5.5</v>
      </c>
      <c r="F407" s="12">
        <v>9.9249999999999989</v>
      </c>
      <c r="G407" s="37">
        <v>52.104999999999997</v>
      </c>
      <c r="H407" s="12">
        <v>-27.38652950159252</v>
      </c>
    </row>
    <row r="408" spans="1:8" x14ac:dyDescent="0.35">
      <c r="A408" s="4" t="s">
        <v>6</v>
      </c>
      <c r="B408" s="4">
        <v>5</v>
      </c>
      <c r="C408" s="4">
        <v>10</v>
      </c>
      <c r="D408" s="4">
        <v>11</v>
      </c>
      <c r="E408" s="4">
        <v>10.5</v>
      </c>
      <c r="F408" s="12">
        <v>9.9749999999999996</v>
      </c>
      <c r="G408" s="37">
        <v>52.155000000000001</v>
      </c>
      <c r="H408" s="12">
        <v>-27.580009852171973</v>
      </c>
    </row>
    <row r="409" spans="1:8" x14ac:dyDescent="0.35">
      <c r="A409" s="4" t="s">
        <v>6</v>
      </c>
      <c r="B409" s="4">
        <v>5</v>
      </c>
      <c r="C409" s="4">
        <v>30</v>
      </c>
      <c r="D409" s="4">
        <v>31</v>
      </c>
      <c r="E409" s="4">
        <v>30.5</v>
      </c>
      <c r="F409" s="12">
        <v>10.174999999999999</v>
      </c>
      <c r="G409" s="37">
        <v>52.354999999999997</v>
      </c>
      <c r="H409" s="12">
        <v>-26.636254783387585</v>
      </c>
    </row>
    <row r="410" spans="1:8" x14ac:dyDescent="0.35">
      <c r="A410" s="4" t="s">
        <v>6</v>
      </c>
      <c r="B410" s="4">
        <v>5</v>
      </c>
      <c r="C410" s="4">
        <v>50</v>
      </c>
      <c r="D410" s="4">
        <v>51</v>
      </c>
      <c r="E410" s="4">
        <v>50.5</v>
      </c>
      <c r="F410" s="12">
        <v>10.375</v>
      </c>
      <c r="G410" s="37">
        <v>52.555</v>
      </c>
      <c r="H410" s="12">
        <v>-26.240449603081956</v>
      </c>
    </row>
    <row r="411" spans="1:8" x14ac:dyDescent="0.35">
      <c r="A411" s="4" t="s">
        <v>6</v>
      </c>
      <c r="B411" s="4">
        <v>5</v>
      </c>
      <c r="C411" s="4">
        <v>70</v>
      </c>
      <c r="D411" s="4">
        <v>72</v>
      </c>
      <c r="E411" s="4">
        <v>71</v>
      </c>
      <c r="F411" s="12">
        <v>10.579999999999998</v>
      </c>
      <c r="G411" s="37">
        <v>52.76</v>
      </c>
      <c r="H411" s="12">
        <v>-26.254127356085654</v>
      </c>
    </row>
    <row r="412" spans="1:8" x14ac:dyDescent="0.35">
      <c r="A412" s="4" t="s">
        <v>6</v>
      </c>
      <c r="B412" s="4">
        <v>5</v>
      </c>
      <c r="C412" s="4">
        <v>90</v>
      </c>
      <c r="D412" s="4">
        <v>91.5</v>
      </c>
      <c r="E412" s="4">
        <v>90.75</v>
      </c>
      <c r="F412" s="12">
        <v>10.7775</v>
      </c>
      <c r="G412" s="37">
        <v>52.957499999999996</v>
      </c>
      <c r="H412" s="12">
        <v>-26.252984737636559</v>
      </c>
    </row>
    <row r="413" spans="1:8" x14ac:dyDescent="0.35">
      <c r="A413" s="4" t="s">
        <v>6</v>
      </c>
      <c r="B413" s="4">
        <v>5</v>
      </c>
      <c r="C413" s="4">
        <v>100</v>
      </c>
      <c r="D413" s="4">
        <v>100.5</v>
      </c>
      <c r="E413" s="4">
        <v>100.25</v>
      </c>
      <c r="F413" s="12">
        <v>10.872499999999999</v>
      </c>
      <c r="G413" s="37">
        <v>53.052499999999995</v>
      </c>
      <c r="H413" s="12">
        <v>-26.34047913398625</v>
      </c>
    </row>
    <row r="414" spans="1:8" x14ac:dyDescent="0.35">
      <c r="A414" s="4" t="s">
        <v>6</v>
      </c>
      <c r="B414" s="4">
        <v>5</v>
      </c>
      <c r="C414" s="4">
        <v>110</v>
      </c>
      <c r="D414" s="4">
        <v>111.5</v>
      </c>
      <c r="E414" s="4">
        <v>110.75</v>
      </c>
      <c r="F414" s="12">
        <v>10.977499999999999</v>
      </c>
      <c r="G414" s="37">
        <v>53.157499999999999</v>
      </c>
      <c r="H414" s="12">
        <v>-26.375459533652592</v>
      </c>
    </row>
    <row r="415" spans="1:8" x14ac:dyDescent="0.35">
      <c r="A415" s="4" t="s">
        <v>6</v>
      </c>
      <c r="B415" s="4">
        <v>5</v>
      </c>
      <c r="C415" s="4">
        <v>130</v>
      </c>
      <c r="D415" s="4">
        <v>131.5</v>
      </c>
      <c r="E415" s="4">
        <v>130.75</v>
      </c>
      <c r="F415" s="12">
        <v>11.177499999999998</v>
      </c>
      <c r="G415" s="37">
        <v>53.357500000000002</v>
      </c>
      <c r="H415" s="12">
        <v>-26.456390107186824</v>
      </c>
    </row>
    <row r="416" spans="1:8" x14ac:dyDescent="0.35">
      <c r="A416" s="4" t="s">
        <v>6</v>
      </c>
      <c r="B416" s="4">
        <v>5</v>
      </c>
      <c r="C416" s="4">
        <v>148.5</v>
      </c>
      <c r="D416" s="4">
        <v>150</v>
      </c>
      <c r="E416" s="4">
        <v>149.25</v>
      </c>
      <c r="F416" s="12">
        <v>11.362499999999999</v>
      </c>
      <c r="G416" s="37">
        <v>53.542499999999997</v>
      </c>
      <c r="H416" s="12">
        <v>-26.485234639357955</v>
      </c>
    </row>
    <row r="417" spans="1:8" x14ac:dyDescent="0.35">
      <c r="A417" s="4" t="s">
        <v>6</v>
      </c>
      <c r="B417" s="4">
        <v>6</v>
      </c>
      <c r="C417" s="4">
        <v>2</v>
      </c>
      <c r="D417" s="4">
        <v>4</v>
      </c>
      <c r="E417" s="4">
        <v>3</v>
      </c>
      <c r="F417" s="12">
        <v>11.5</v>
      </c>
      <c r="G417" s="37">
        <v>53.68</v>
      </c>
      <c r="H417" s="12">
        <v>-26.599664680870848</v>
      </c>
    </row>
    <row r="418" spans="1:8" x14ac:dyDescent="0.35">
      <c r="A418" s="4" t="s">
        <v>6</v>
      </c>
      <c r="B418" s="4">
        <v>6</v>
      </c>
      <c r="C418" s="4">
        <v>20</v>
      </c>
      <c r="D418" s="4">
        <v>21</v>
      </c>
      <c r="E418" s="4">
        <v>20.5</v>
      </c>
      <c r="F418" s="12">
        <v>11.675000000000001</v>
      </c>
      <c r="G418" s="37">
        <v>53.855000000000004</v>
      </c>
      <c r="H418" s="12">
        <v>-26.305030919773635</v>
      </c>
    </row>
    <row r="419" spans="1:8" x14ac:dyDescent="0.35">
      <c r="A419" s="4" t="s">
        <v>6</v>
      </c>
      <c r="B419" s="4">
        <v>6</v>
      </c>
      <c r="C419" s="4">
        <v>40</v>
      </c>
      <c r="D419" s="4">
        <v>42</v>
      </c>
      <c r="E419" s="4">
        <v>41</v>
      </c>
      <c r="F419" s="12">
        <v>11.88</v>
      </c>
      <c r="G419" s="37">
        <v>54.06</v>
      </c>
      <c r="H419" s="12">
        <v>-26.484623583156903</v>
      </c>
    </row>
    <row r="420" spans="1:8" x14ac:dyDescent="0.35">
      <c r="A420" s="4" t="s">
        <v>6</v>
      </c>
      <c r="B420" s="4">
        <v>6</v>
      </c>
      <c r="C420" s="4">
        <v>50</v>
      </c>
      <c r="D420" s="4">
        <v>51</v>
      </c>
      <c r="E420" s="4">
        <v>50.5</v>
      </c>
      <c r="F420" s="12">
        <v>11.975000000000001</v>
      </c>
      <c r="G420" s="37">
        <v>54.155000000000001</v>
      </c>
      <c r="H420" s="12">
        <v>-26.501411564817989</v>
      </c>
    </row>
    <row r="421" spans="1:8" x14ac:dyDescent="0.35">
      <c r="A421" s="4" t="s">
        <v>6</v>
      </c>
      <c r="B421" s="4">
        <v>6</v>
      </c>
      <c r="C421" s="4">
        <v>60</v>
      </c>
      <c r="D421" s="4">
        <v>62</v>
      </c>
      <c r="E421" s="4">
        <v>61</v>
      </c>
      <c r="F421" s="12">
        <v>12.08</v>
      </c>
      <c r="G421" s="37">
        <v>54.26</v>
      </c>
      <c r="H421" s="12">
        <v>-26.532884241102323</v>
      </c>
    </row>
    <row r="422" spans="1:8" x14ac:dyDescent="0.35">
      <c r="A422" s="4" t="s">
        <v>6</v>
      </c>
      <c r="B422" s="4">
        <v>6</v>
      </c>
      <c r="C422" s="4">
        <v>80</v>
      </c>
      <c r="D422" s="4">
        <v>82</v>
      </c>
      <c r="E422" s="4">
        <v>81</v>
      </c>
      <c r="F422" s="12">
        <v>12.280000000000001</v>
      </c>
      <c r="G422" s="37">
        <v>54.46</v>
      </c>
      <c r="H422" s="12">
        <v>-26.684029463756357</v>
      </c>
    </row>
    <row r="423" spans="1:8" x14ac:dyDescent="0.35">
      <c r="A423" s="4" t="s">
        <v>6</v>
      </c>
      <c r="B423" s="4">
        <v>6</v>
      </c>
      <c r="C423" s="4">
        <v>100</v>
      </c>
      <c r="D423" s="4">
        <v>101</v>
      </c>
      <c r="E423" s="4">
        <v>100.5</v>
      </c>
      <c r="F423" s="12">
        <v>12.475000000000001</v>
      </c>
      <c r="G423" s="37">
        <v>54.655000000000001</v>
      </c>
      <c r="H423" s="12">
        <v>-26.700605508427593</v>
      </c>
    </row>
    <row r="424" spans="1:8" x14ac:dyDescent="0.35">
      <c r="A424" s="4" t="s">
        <v>6</v>
      </c>
      <c r="B424" s="4">
        <v>6</v>
      </c>
      <c r="C424" s="4">
        <v>120</v>
      </c>
      <c r="D424" s="4">
        <v>121</v>
      </c>
      <c r="E424" s="4">
        <v>120.5</v>
      </c>
      <c r="F424" s="12">
        <v>12.675000000000001</v>
      </c>
      <c r="G424" s="37">
        <v>54.855000000000004</v>
      </c>
      <c r="H424" s="12">
        <v>-26.845435157289653</v>
      </c>
    </row>
    <row r="425" spans="1:8" x14ac:dyDescent="0.35">
      <c r="A425" s="4" t="s">
        <v>6</v>
      </c>
      <c r="B425" s="4">
        <v>6</v>
      </c>
      <c r="C425" s="4">
        <v>120</v>
      </c>
      <c r="D425" s="4">
        <v>121</v>
      </c>
      <c r="E425" s="4">
        <v>120.5</v>
      </c>
      <c r="F425" s="12">
        <v>12.675000000000001</v>
      </c>
      <c r="G425" s="37">
        <v>54.855000000000004</v>
      </c>
      <c r="H425" s="12">
        <v>-26.845435157289653</v>
      </c>
    </row>
    <row r="426" spans="1:8" x14ac:dyDescent="0.35">
      <c r="A426" s="4" t="s">
        <v>6</v>
      </c>
      <c r="B426" s="4">
        <v>6</v>
      </c>
      <c r="C426" s="4">
        <v>140</v>
      </c>
      <c r="D426" s="4">
        <v>141</v>
      </c>
      <c r="E426" s="4">
        <v>140.5</v>
      </c>
      <c r="F426" s="12">
        <v>12.875</v>
      </c>
      <c r="G426" s="37">
        <v>55.055</v>
      </c>
      <c r="H426" s="12">
        <v>-26.902447053852253</v>
      </c>
    </row>
    <row r="427" spans="1:8" x14ac:dyDescent="0.35">
      <c r="A427" s="4" t="s">
        <v>6</v>
      </c>
      <c r="B427" s="4">
        <v>7</v>
      </c>
      <c r="C427" s="4">
        <v>5</v>
      </c>
      <c r="D427" s="4">
        <v>7</v>
      </c>
      <c r="E427" s="4">
        <v>6</v>
      </c>
      <c r="F427" s="12">
        <v>13.17</v>
      </c>
      <c r="G427" s="37">
        <v>55.35</v>
      </c>
      <c r="H427" s="12">
        <v>-26.693431346087007</v>
      </c>
    </row>
    <row r="428" spans="1:8" x14ac:dyDescent="0.35">
      <c r="A428" s="4" t="s">
        <v>6</v>
      </c>
      <c r="B428" s="4">
        <v>7</v>
      </c>
      <c r="C428" s="4">
        <v>25</v>
      </c>
      <c r="D428" s="4">
        <v>27</v>
      </c>
      <c r="E428" s="4">
        <v>26</v>
      </c>
      <c r="F428" s="12">
        <v>13.37</v>
      </c>
      <c r="G428" s="37">
        <v>55.55</v>
      </c>
      <c r="H428" s="12">
        <v>-26.811473178499959</v>
      </c>
    </row>
    <row r="429" spans="1:8" x14ac:dyDescent="0.35">
      <c r="A429" s="4" t="s">
        <v>6</v>
      </c>
      <c r="B429" s="4">
        <v>7</v>
      </c>
      <c r="C429" s="4">
        <v>45</v>
      </c>
      <c r="D429" s="4">
        <v>46</v>
      </c>
      <c r="E429" s="4">
        <v>45.5</v>
      </c>
      <c r="F429" s="12">
        <v>13.565</v>
      </c>
      <c r="G429" s="37">
        <v>55.744999999999997</v>
      </c>
      <c r="H429" s="12">
        <v>-26.919492804706834</v>
      </c>
    </row>
    <row r="430" spans="1:8" x14ac:dyDescent="0.35">
      <c r="A430" s="4" t="s">
        <v>6</v>
      </c>
      <c r="B430" s="4">
        <v>7</v>
      </c>
      <c r="C430" s="4">
        <v>65</v>
      </c>
      <c r="D430" s="4">
        <v>66</v>
      </c>
      <c r="E430" s="4">
        <v>65.5</v>
      </c>
      <c r="F430" s="12">
        <v>13.764999999999999</v>
      </c>
      <c r="G430" s="37">
        <v>55.945</v>
      </c>
      <c r="H430" s="12">
        <v>-26.694622604630581</v>
      </c>
    </row>
    <row r="431" spans="1:8" x14ac:dyDescent="0.35">
      <c r="A431" s="4" t="s">
        <v>6</v>
      </c>
      <c r="B431" s="4">
        <v>7</v>
      </c>
      <c r="C431" s="4">
        <v>85</v>
      </c>
      <c r="D431" s="4">
        <v>86</v>
      </c>
      <c r="E431" s="4">
        <v>85.5</v>
      </c>
      <c r="F431" s="12">
        <v>13.965</v>
      </c>
      <c r="G431" s="37">
        <v>56.144999999999996</v>
      </c>
      <c r="H431" s="12">
        <v>-26.599109778843303</v>
      </c>
    </row>
    <row r="432" spans="1:8" x14ac:dyDescent="0.35">
      <c r="A432" s="4" t="s">
        <v>6</v>
      </c>
      <c r="B432" s="4">
        <v>7</v>
      </c>
      <c r="C432" s="4">
        <v>105</v>
      </c>
      <c r="D432" s="4">
        <v>106</v>
      </c>
      <c r="E432" s="4">
        <v>105.5</v>
      </c>
      <c r="F432" s="12">
        <v>14.164999999999999</v>
      </c>
      <c r="G432" s="37">
        <v>56.344999999999999</v>
      </c>
      <c r="H432" s="12">
        <v>-26.599792003688556</v>
      </c>
    </row>
    <row r="433" spans="1:8" x14ac:dyDescent="0.35">
      <c r="A433" s="4" t="s">
        <v>6</v>
      </c>
      <c r="B433" s="4">
        <v>7</v>
      </c>
      <c r="C433" s="4">
        <v>125</v>
      </c>
      <c r="D433" s="4">
        <v>126</v>
      </c>
      <c r="E433" s="4">
        <v>125.5</v>
      </c>
      <c r="F433" s="12">
        <v>14.364999999999998</v>
      </c>
      <c r="G433" s="37">
        <v>56.545000000000002</v>
      </c>
      <c r="H433" s="12">
        <v>-26.579668942323693</v>
      </c>
    </row>
    <row r="434" spans="1:8" x14ac:dyDescent="0.35">
      <c r="A434" s="4" t="s">
        <v>6</v>
      </c>
      <c r="B434" s="4">
        <v>7</v>
      </c>
      <c r="C434" s="4">
        <v>146</v>
      </c>
      <c r="D434" s="4">
        <v>147</v>
      </c>
      <c r="E434" s="4">
        <v>146.5</v>
      </c>
      <c r="F434" s="12">
        <v>14.574999999999999</v>
      </c>
      <c r="G434" s="37">
        <v>56.754999999999995</v>
      </c>
      <c r="H434" s="12">
        <v>-26.515070997626168</v>
      </c>
    </row>
    <row r="435" spans="1:8" x14ac:dyDescent="0.35">
      <c r="A435" s="4" t="s">
        <v>6</v>
      </c>
      <c r="B435" s="4">
        <v>8</v>
      </c>
      <c r="C435" s="4">
        <v>1</v>
      </c>
      <c r="D435" s="4">
        <v>1</v>
      </c>
      <c r="E435" s="4">
        <v>1</v>
      </c>
      <c r="F435" s="12">
        <v>14.75</v>
      </c>
      <c r="G435" s="37">
        <v>56.93</v>
      </c>
      <c r="H435" s="12">
        <v>-26.496679239601804</v>
      </c>
    </row>
    <row r="436" spans="1:8" x14ac:dyDescent="0.35">
      <c r="A436" s="4" t="s">
        <v>6</v>
      </c>
      <c r="B436" s="4">
        <v>8</v>
      </c>
      <c r="C436" s="4">
        <v>10</v>
      </c>
      <c r="D436" s="4">
        <v>10</v>
      </c>
      <c r="E436" s="4">
        <v>10</v>
      </c>
      <c r="F436" s="12">
        <v>14.84</v>
      </c>
      <c r="G436" s="37">
        <v>57.019999999999996</v>
      </c>
      <c r="H436" s="12">
        <v>-26.372764961021595</v>
      </c>
    </row>
    <row r="437" spans="1:8" x14ac:dyDescent="0.35">
      <c r="A437" s="4" t="s">
        <v>6</v>
      </c>
      <c r="B437" s="4">
        <v>8</v>
      </c>
      <c r="C437" s="4">
        <v>20</v>
      </c>
      <c r="D437" s="4">
        <v>20</v>
      </c>
      <c r="E437" s="4">
        <v>20</v>
      </c>
      <c r="F437" s="12">
        <v>14.94</v>
      </c>
      <c r="G437" s="37">
        <v>57.12</v>
      </c>
      <c r="H437" s="12">
        <v>-26.562345091407401</v>
      </c>
    </row>
    <row r="438" spans="1:8" x14ac:dyDescent="0.35">
      <c r="A438" s="4" t="s">
        <v>6</v>
      </c>
      <c r="B438" s="4">
        <v>8</v>
      </c>
      <c r="C438" s="4">
        <v>30</v>
      </c>
      <c r="D438" s="4">
        <v>30</v>
      </c>
      <c r="E438" s="4">
        <v>30</v>
      </c>
      <c r="F438" s="12">
        <v>15.040000000000001</v>
      </c>
      <c r="G438" s="37">
        <v>57.22</v>
      </c>
      <c r="H438" s="12">
        <v>-26.50097092112194</v>
      </c>
    </row>
    <row r="439" spans="1:8" x14ac:dyDescent="0.35">
      <c r="A439" s="4" t="s">
        <v>6</v>
      </c>
      <c r="B439" s="4">
        <v>8</v>
      </c>
      <c r="C439" s="4">
        <v>40</v>
      </c>
      <c r="D439" s="4">
        <v>40</v>
      </c>
      <c r="E439" s="4">
        <v>40</v>
      </c>
      <c r="F439" s="12">
        <v>15.14</v>
      </c>
      <c r="G439" s="37">
        <v>57.32</v>
      </c>
      <c r="H439" s="12">
        <v>-26.344735406771026</v>
      </c>
    </row>
    <row r="440" spans="1:8" x14ac:dyDescent="0.35">
      <c r="A440" s="4" t="s">
        <v>6</v>
      </c>
      <c r="B440" s="4">
        <v>8</v>
      </c>
      <c r="C440" s="4">
        <v>50</v>
      </c>
      <c r="D440" s="4">
        <v>50</v>
      </c>
      <c r="E440" s="4">
        <v>50</v>
      </c>
      <c r="F440" s="12">
        <v>15.24</v>
      </c>
      <c r="G440" s="37">
        <v>57.42</v>
      </c>
      <c r="H440" s="12">
        <v>-26.393433315578719</v>
      </c>
    </row>
    <row r="441" spans="1:8" x14ac:dyDescent="0.35">
      <c r="A441" s="4" t="s">
        <v>6</v>
      </c>
      <c r="B441" s="4">
        <v>8</v>
      </c>
      <c r="C441" s="4">
        <v>60</v>
      </c>
      <c r="D441" s="4">
        <v>60</v>
      </c>
      <c r="E441" s="4">
        <v>60</v>
      </c>
      <c r="F441" s="12">
        <v>15.34</v>
      </c>
      <c r="G441" s="37">
        <v>57.519999999999996</v>
      </c>
      <c r="H441" s="12">
        <v>-26.405597622195621</v>
      </c>
    </row>
    <row r="442" spans="1:8" x14ac:dyDescent="0.35">
      <c r="A442" s="4" t="s">
        <v>6</v>
      </c>
      <c r="B442" s="4">
        <v>8</v>
      </c>
      <c r="C442" s="4">
        <v>70</v>
      </c>
      <c r="D442" s="4">
        <v>70</v>
      </c>
      <c r="E442" s="4">
        <v>70</v>
      </c>
      <c r="F442" s="12">
        <v>15.44</v>
      </c>
      <c r="G442" s="37">
        <v>57.62</v>
      </c>
      <c r="H442" s="12">
        <v>-26.322986118135319</v>
      </c>
    </row>
    <row r="443" spans="1:8" x14ac:dyDescent="0.35">
      <c r="A443" s="4" t="s">
        <v>6</v>
      </c>
      <c r="B443" s="4">
        <v>8</v>
      </c>
      <c r="C443" s="4">
        <v>80</v>
      </c>
      <c r="D443" s="4">
        <v>80</v>
      </c>
      <c r="E443" s="4">
        <v>80</v>
      </c>
      <c r="F443" s="12">
        <v>15.540000000000001</v>
      </c>
      <c r="G443" s="37">
        <v>57.72</v>
      </c>
      <c r="H443" s="12">
        <v>-26.406111743162757</v>
      </c>
    </row>
    <row r="444" spans="1:8" x14ac:dyDescent="0.35">
      <c r="A444" s="4" t="s">
        <v>6</v>
      </c>
      <c r="B444" s="4">
        <v>8</v>
      </c>
      <c r="C444" s="4">
        <v>90</v>
      </c>
      <c r="D444" s="4">
        <v>90</v>
      </c>
      <c r="E444" s="4">
        <v>90</v>
      </c>
      <c r="F444" s="12">
        <v>15.64</v>
      </c>
      <c r="G444" s="37">
        <v>57.82</v>
      </c>
      <c r="H444" s="12">
        <v>-26.34155519436591</v>
      </c>
    </row>
    <row r="445" spans="1:8" x14ac:dyDescent="0.35">
      <c r="A445" s="4" t="s">
        <v>6</v>
      </c>
      <c r="B445" s="4">
        <v>8</v>
      </c>
      <c r="C445" s="4">
        <v>100</v>
      </c>
      <c r="D445" s="4">
        <v>100</v>
      </c>
      <c r="E445" s="4">
        <v>100</v>
      </c>
      <c r="F445" s="12">
        <v>15.74</v>
      </c>
      <c r="G445" s="37">
        <v>57.92</v>
      </c>
      <c r="H445" s="12">
        <v>-26.238909288027667</v>
      </c>
    </row>
    <row r="446" spans="1:8" x14ac:dyDescent="0.35">
      <c r="A446" s="4" t="s">
        <v>6</v>
      </c>
      <c r="B446" s="4">
        <v>8</v>
      </c>
      <c r="C446" s="4">
        <v>109</v>
      </c>
      <c r="D446" s="4">
        <v>109</v>
      </c>
      <c r="E446" s="4">
        <v>109</v>
      </c>
      <c r="F446" s="12">
        <v>15.83</v>
      </c>
      <c r="G446" s="37">
        <v>58.01</v>
      </c>
      <c r="H446" s="12">
        <v>-26.266803190025119</v>
      </c>
    </row>
    <row r="447" spans="1:8" x14ac:dyDescent="0.35">
      <c r="A447" s="4" t="s">
        <v>6</v>
      </c>
      <c r="B447" s="4">
        <v>8</v>
      </c>
      <c r="C447" s="4">
        <v>120</v>
      </c>
      <c r="D447" s="4">
        <v>120</v>
      </c>
      <c r="E447" s="4">
        <v>120</v>
      </c>
      <c r="F447" s="12">
        <v>15.94</v>
      </c>
      <c r="G447" s="37">
        <v>58.12</v>
      </c>
      <c r="H447" s="12">
        <v>-26.20998650245734</v>
      </c>
    </row>
    <row r="448" spans="1:8" x14ac:dyDescent="0.35">
      <c r="A448" s="4" t="s">
        <v>6</v>
      </c>
      <c r="B448" s="4">
        <v>8</v>
      </c>
      <c r="C448" s="4">
        <v>130</v>
      </c>
      <c r="D448" s="4">
        <v>130</v>
      </c>
      <c r="E448" s="4">
        <v>130</v>
      </c>
      <c r="F448" s="12">
        <v>16.04</v>
      </c>
      <c r="G448" s="37">
        <v>58.22</v>
      </c>
      <c r="H448" s="12">
        <v>-26.2405956561084</v>
      </c>
    </row>
    <row r="449" spans="1:8" x14ac:dyDescent="0.35">
      <c r="A449" s="4" t="s">
        <v>6</v>
      </c>
      <c r="B449" s="4">
        <v>8</v>
      </c>
      <c r="C449" s="4">
        <v>140</v>
      </c>
      <c r="D449" s="4">
        <v>140</v>
      </c>
      <c r="E449" s="4">
        <v>140</v>
      </c>
      <c r="F449" s="12">
        <v>16.14</v>
      </c>
      <c r="G449" s="37">
        <v>58.32</v>
      </c>
      <c r="H449" s="12">
        <v>-26.443791573529598</v>
      </c>
    </row>
    <row r="450" spans="1:8" x14ac:dyDescent="0.35">
      <c r="A450" s="4" t="s">
        <v>6</v>
      </c>
      <c r="B450" s="4">
        <v>9</v>
      </c>
      <c r="C450" s="4">
        <v>2</v>
      </c>
      <c r="D450" s="4">
        <v>2</v>
      </c>
      <c r="E450" s="4">
        <v>2</v>
      </c>
      <c r="F450" s="12">
        <v>16.36</v>
      </c>
      <c r="G450" s="37">
        <v>58.69</v>
      </c>
      <c r="H450" s="12">
        <v>-26.535031267353443</v>
      </c>
    </row>
    <row r="451" spans="1:8" x14ac:dyDescent="0.35">
      <c r="A451" s="4" t="s">
        <v>6</v>
      </c>
      <c r="B451" s="4">
        <v>9</v>
      </c>
      <c r="C451" s="4">
        <v>10</v>
      </c>
      <c r="D451" s="4">
        <v>10</v>
      </c>
      <c r="E451" s="4">
        <v>10</v>
      </c>
      <c r="F451" s="12">
        <v>16.440000000000001</v>
      </c>
      <c r="G451" s="37">
        <v>58.769999999999996</v>
      </c>
      <c r="H451" s="12">
        <v>-26.394064319337797</v>
      </c>
    </row>
    <row r="452" spans="1:8" x14ac:dyDescent="0.35">
      <c r="A452" s="4" t="s">
        <v>6</v>
      </c>
      <c r="B452" s="4">
        <v>9</v>
      </c>
      <c r="C452" s="4">
        <v>20</v>
      </c>
      <c r="D452" s="4">
        <v>20</v>
      </c>
      <c r="E452" s="4">
        <v>20</v>
      </c>
      <c r="F452" s="12">
        <v>16.54</v>
      </c>
      <c r="G452" s="37">
        <v>58.87</v>
      </c>
      <c r="H452" s="12">
        <v>-26.448356832015772</v>
      </c>
    </row>
    <row r="453" spans="1:8" x14ac:dyDescent="0.35">
      <c r="A453" s="4" t="s">
        <v>6</v>
      </c>
      <c r="B453" s="4">
        <v>9</v>
      </c>
      <c r="C453" s="4">
        <v>30</v>
      </c>
      <c r="D453" s="4">
        <v>30</v>
      </c>
      <c r="E453" s="4">
        <v>30</v>
      </c>
      <c r="F453" s="12">
        <v>16.64</v>
      </c>
      <c r="G453" s="37">
        <v>58.97</v>
      </c>
      <c r="H453" s="12">
        <v>-26.395537556076054</v>
      </c>
    </row>
    <row r="454" spans="1:8" x14ac:dyDescent="0.35">
      <c r="A454" s="4" t="s">
        <v>6</v>
      </c>
      <c r="B454" s="4">
        <v>9</v>
      </c>
      <c r="C454" s="4">
        <v>40</v>
      </c>
      <c r="D454" s="4">
        <v>40</v>
      </c>
      <c r="E454" s="4">
        <v>40</v>
      </c>
      <c r="F454" s="12">
        <v>16.739999999999998</v>
      </c>
      <c r="G454" s="37">
        <v>59.069999999999993</v>
      </c>
      <c r="H454" s="12">
        <v>-26.502309306683564</v>
      </c>
    </row>
    <row r="455" spans="1:8" x14ac:dyDescent="0.35">
      <c r="A455" s="4" t="s">
        <v>6</v>
      </c>
      <c r="B455" s="4">
        <v>9</v>
      </c>
      <c r="C455" s="4">
        <v>50</v>
      </c>
      <c r="D455" s="4">
        <v>50</v>
      </c>
      <c r="E455" s="4">
        <v>50</v>
      </c>
      <c r="F455" s="12">
        <v>16.84</v>
      </c>
      <c r="G455" s="37">
        <v>59.17</v>
      </c>
      <c r="H455" s="12">
        <v>-26.43748750447369</v>
      </c>
    </row>
    <row r="456" spans="1:8" x14ac:dyDescent="0.35">
      <c r="A456" s="4" t="s">
        <v>6</v>
      </c>
      <c r="B456" s="4">
        <v>9</v>
      </c>
      <c r="C456" s="4">
        <v>60</v>
      </c>
      <c r="D456" s="4">
        <v>60</v>
      </c>
      <c r="E456" s="4">
        <v>60</v>
      </c>
      <c r="F456" s="12">
        <v>16.940000000000001</v>
      </c>
      <c r="G456" s="37">
        <v>59.269999999999996</v>
      </c>
      <c r="H456" s="12">
        <v>-26.394543998983238</v>
      </c>
    </row>
    <row r="457" spans="1:8" x14ac:dyDescent="0.35">
      <c r="A457" s="4" t="s">
        <v>6</v>
      </c>
      <c r="B457" s="4">
        <v>9</v>
      </c>
      <c r="C457" s="4">
        <v>70</v>
      </c>
      <c r="D457" s="4">
        <v>70</v>
      </c>
      <c r="E457" s="4">
        <v>70</v>
      </c>
      <c r="F457" s="12">
        <v>17.04</v>
      </c>
      <c r="G457" s="37">
        <v>59.37</v>
      </c>
      <c r="H457" s="12">
        <v>-26.459827256073364</v>
      </c>
    </row>
    <row r="458" spans="1:8" x14ac:dyDescent="0.35">
      <c r="A458" s="4" t="s">
        <v>6</v>
      </c>
      <c r="B458" s="4">
        <v>9</v>
      </c>
      <c r="C458" s="4">
        <v>75</v>
      </c>
      <c r="D458" s="4">
        <v>75</v>
      </c>
      <c r="E458" s="4">
        <v>75</v>
      </c>
      <c r="F458" s="12">
        <v>17.09</v>
      </c>
      <c r="G458" s="37">
        <v>59.42</v>
      </c>
      <c r="H458" s="12">
        <v>-26.481145728828199</v>
      </c>
    </row>
    <row r="459" spans="1:8" x14ac:dyDescent="0.35">
      <c r="A459" s="4" t="s">
        <v>6</v>
      </c>
      <c r="B459" s="4">
        <v>9</v>
      </c>
      <c r="C459" s="4">
        <v>80</v>
      </c>
      <c r="D459" s="4">
        <v>80</v>
      </c>
      <c r="E459" s="4">
        <v>80</v>
      </c>
      <c r="F459" s="12">
        <v>17.14</v>
      </c>
      <c r="G459" s="37">
        <v>59.47</v>
      </c>
      <c r="H459" s="12">
        <v>-26.399101583410722</v>
      </c>
    </row>
    <row r="460" spans="1:8" x14ac:dyDescent="0.35">
      <c r="A460" s="4" t="s">
        <v>6</v>
      </c>
      <c r="B460" s="4">
        <v>9</v>
      </c>
      <c r="C460" s="4">
        <v>85</v>
      </c>
      <c r="D460" s="4">
        <v>85</v>
      </c>
      <c r="E460" s="4">
        <v>85</v>
      </c>
      <c r="F460" s="12">
        <v>17.190000000000001</v>
      </c>
      <c r="G460" s="37">
        <v>59.519999999999996</v>
      </c>
      <c r="H460" s="12">
        <v>-26.557155585114188</v>
      </c>
    </row>
    <row r="461" spans="1:8" x14ac:dyDescent="0.35">
      <c r="A461" s="4" t="s">
        <v>6</v>
      </c>
      <c r="B461" s="4">
        <v>9</v>
      </c>
      <c r="C461" s="4">
        <v>90</v>
      </c>
      <c r="D461" s="4">
        <v>90</v>
      </c>
      <c r="E461" s="4">
        <v>90</v>
      </c>
      <c r="F461" s="12">
        <v>17.239999999999998</v>
      </c>
      <c r="G461" s="37">
        <v>59.569999999999993</v>
      </c>
      <c r="H461" s="12">
        <v>-26.577624340286775</v>
      </c>
    </row>
    <row r="462" spans="1:8" x14ac:dyDescent="0.35">
      <c r="A462" s="4" t="s">
        <v>6</v>
      </c>
      <c r="B462" s="4">
        <v>9</v>
      </c>
      <c r="C462" s="4">
        <v>95</v>
      </c>
      <c r="D462" s="4">
        <v>95</v>
      </c>
      <c r="E462" s="4">
        <v>95</v>
      </c>
      <c r="F462" s="12">
        <v>17.29</v>
      </c>
      <c r="G462" s="37">
        <v>59.62</v>
      </c>
      <c r="H462" s="12">
        <v>-26.494103057254016</v>
      </c>
    </row>
    <row r="463" spans="1:8" x14ac:dyDescent="0.35">
      <c r="A463" s="4" t="s">
        <v>6</v>
      </c>
      <c r="B463" s="4">
        <v>9</v>
      </c>
      <c r="C463" s="4">
        <v>100</v>
      </c>
      <c r="D463" s="4">
        <v>100</v>
      </c>
      <c r="E463" s="4">
        <v>100</v>
      </c>
      <c r="F463" s="12">
        <v>17.34</v>
      </c>
      <c r="G463" s="37">
        <v>59.67</v>
      </c>
      <c r="H463" s="12">
        <v>-26.477134147484659</v>
      </c>
    </row>
    <row r="464" spans="1:8" x14ac:dyDescent="0.35">
      <c r="A464" s="4" t="s">
        <v>6</v>
      </c>
      <c r="B464" s="4">
        <v>9</v>
      </c>
      <c r="C464" s="4">
        <v>105</v>
      </c>
      <c r="D464" s="4">
        <v>105</v>
      </c>
      <c r="E464" s="4">
        <v>105</v>
      </c>
      <c r="F464" s="12">
        <v>17.39</v>
      </c>
      <c r="G464" s="37">
        <v>59.72</v>
      </c>
      <c r="H464" s="12">
        <v>-26.423002164068343</v>
      </c>
    </row>
    <row r="465" spans="1:8" x14ac:dyDescent="0.35">
      <c r="A465" s="4" t="s">
        <v>6</v>
      </c>
      <c r="B465" s="4">
        <v>9</v>
      </c>
      <c r="C465" s="4">
        <v>110</v>
      </c>
      <c r="D465" s="4">
        <v>110</v>
      </c>
      <c r="E465" s="4">
        <v>110</v>
      </c>
      <c r="F465" s="12">
        <v>17.440000000000001</v>
      </c>
      <c r="G465" s="37">
        <v>59.769999999999996</v>
      </c>
      <c r="H465" s="12">
        <v>-26.453478530723533</v>
      </c>
    </row>
    <row r="466" spans="1:8" x14ac:dyDescent="0.35">
      <c r="A466" s="4" t="s">
        <v>6</v>
      </c>
      <c r="B466" s="4">
        <v>9</v>
      </c>
      <c r="C466" s="4">
        <v>115</v>
      </c>
      <c r="D466" s="4">
        <v>115</v>
      </c>
      <c r="E466" s="4">
        <v>115</v>
      </c>
      <c r="F466" s="12">
        <v>17.489999999999998</v>
      </c>
      <c r="G466" s="37">
        <v>59.819999999999993</v>
      </c>
      <c r="H466" s="12">
        <v>-26.40583242397539</v>
      </c>
    </row>
    <row r="467" spans="1:8" x14ac:dyDescent="0.35">
      <c r="A467" s="4" t="s">
        <v>6</v>
      </c>
      <c r="B467" s="4">
        <v>9</v>
      </c>
      <c r="C467" s="4">
        <v>120</v>
      </c>
      <c r="D467" s="4">
        <v>120</v>
      </c>
      <c r="E467" s="4">
        <v>120</v>
      </c>
      <c r="F467" s="12">
        <v>17.54</v>
      </c>
      <c r="G467" s="37">
        <v>59.87</v>
      </c>
      <c r="H467" s="12">
        <v>-26.283820113259214</v>
      </c>
    </row>
    <row r="468" spans="1:8" x14ac:dyDescent="0.35">
      <c r="A468" s="4" t="s">
        <v>6</v>
      </c>
      <c r="B468" s="4">
        <v>9</v>
      </c>
      <c r="C468" s="4">
        <v>124.5</v>
      </c>
      <c r="D468" s="4">
        <v>124.5</v>
      </c>
      <c r="E468" s="4">
        <v>124.5</v>
      </c>
      <c r="F468" s="12">
        <v>17.585000000000001</v>
      </c>
      <c r="G468" s="37">
        <v>59.914999999999999</v>
      </c>
      <c r="H468" s="12">
        <v>-26.394609838637773</v>
      </c>
    </row>
    <row r="469" spans="1:8" x14ac:dyDescent="0.35">
      <c r="A469" s="4" t="s">
        <v>6</v>
      </c>
      <c r="B469" s="4">
        <v>9</v>
      </c>
      <c r="C469" s="4">
        <v>130</v>
      </c>
      <c r="D469" s="4">
        <v>130</v>
      </c>
      <c r="E469" s="4">
        <v>130</v>
      </c>
      <c r="F469" s="12">
        <v>17.64</v>
      </c>
      <c r="G469" s="37">
        <v>59.97</v>
      </c>
      <c r="H469" s="12">
        <v>-26.459208415935489</v>
      </c>
    </row>
    <row r="470" spans="1:8" x14ac:dyDescent="0.35">
      <c r="A470" s="4" t="s">
        <v>6</v>
      </c>
      <c r="B470" s="4">
        <v>9</v>
      </c>
      <c r="C470" s="4">
        <v>135</v>
      </c>
      <c r="D470" s="4">
        <v>135</v>
      </c>
      <c r="E470" s="4">
        <v>135</v>
      </c>
      <c r="F470" s="12">
        <v>17.690000000000001</v>
      </c>
      <c r="G470" s="37">
        <v>60.019999999999996</v>
      </c>
      <c r="H470" s="12">
        <v>-26.522118507628718</v>
      </c>
    </row>
    <row r="471" spans="1:8" x14ac:dyDescent="0.35">
      <c r="A471" s="4" t="s">
        <v>6</v>
      </c>
      <c r="B471" s="4">
        <v>9</v>
      </c>
      <c r="C471" s="4">
        <v>140</v>
      </c>
      <c r="D471" s="4">
        <v>140</v>
      </c>
      <c r="E471" s="4">
        <v>140</v>
      </c>
      <c r="F471" s="12">
        <v>17.739999999999998</v>
      </c>
      <c r="G471" s="37">
        <v>60.069999999999993</v>
      </c>
      <c r="H471" s="12">
        <v>-26.412425526663636</v>
      </c>
    </row>
    <row r="472" spans="1:8" x14ac:dyDescent="0.35">
      <c r="A472" s="4" t="s">
        <v>6</v>
      </c>
      <c r="B472" s="4">
        <v>9</v>
      </c>
      <c r="C472" s="4">
        <v>145</v>
      </c>
      <c r="D472" s="4">
        <v>145</v>
      </c>
      <c r="E472" s="4">
        <v>145</v>
      </c>
      <c r="F472" s="12">
        <v>17.79</v>
      </c>
      <c r="G472" s="37">
        <v>60.12</v>
      </c>
      <c r="H472" s="12">
        <v>-26.769102080084629</v>
      </c>
    </row>
    <row r="473" spans="1:8" x14ac:dyDescent="0.35">
      <c r="A473" s="4" t="s">
        <v>6</v>
      </c>
      <c r="B473" s="4">
        <v>9</v>
      </c>
      <c r="C473" s="4">
        <v>150</v>
      </c>
      <c r="D473" s="4">
        <v>150</v>
      </c>
      <c r="E473" s="4">
        <v>150</v>
      </c>
      <c r="F473" s="12">
        <v>17.84</v>
      </c>
      <c r="G473" s="37">
        <v>60.17</v>
      </c>
      <c r="H473" s="12">
        <v>-26.709181992470068</v>
      </c>
    </row>
    <row r="474" spans="1:8" x14ac:dyDescent="0.35">
      <c r="A474" s="4" t="s">
        <v>6</v>
      </c>
      <c r="B474" s="4">
        <v>10</v>
      </c>
      <c r="C474" s="4">
        <v>4</v>
      </c>
      <c r="D474" s="4">
        <v>5</v>
      </c>
      <c r="E474" s="4">
        <v>4.5</v>
      </c>
      <c r="F474" s="12">
        <v>17.985000000000003</v>
      </c>
      <c r="G474" s="37">
        <v>60.325000000000003</v>
      </c>
      <c r="H474" s="12">
        <v>-26.382693884051331</v>
      </c>
    </row>
    <row r="475" spans="1:8" x14ac:dyDescent="0.35">
      <c r="A475" s="4" t="s">
        <v>6</v>
      </c>
      <c r="B475" s="4">
        <v>10</v>
      </c>
      <c r="C475" s="4">
        <v>7</v>
      </c>
      <c r="D475" s="4">
        <v>8</v>
      </c>
      <c r="E475" s="4">
        <v>7.5</v>
      </c>
      <c r="F475" s="12">
        <v>18.015000000000001</v>
      </c>
      <c r="G475" s="37">
        <v>60.355000000000004</v>
      </c>
      <c r="H475" s="12">
        <v>-26.317133060838277</v>
      </c>
    </row>
    <row r="476" spans="1:8" x14ac:dyDescent="0.35">
      <c r="A476" s="4" t="s">
        <v>6</v>
      </c>
      <c r="B476" s="4">
        <v>10</v>
      </c>
      <c r="C476" s="4">
        <v>10</v>
      </c>
      <c r="D476" s="4">
        <v>12</v>
      </c>
      <c r="E476" s="4">
        <v>11</v>
      </c>
      <c r="F476" s="12">
        <v>18.05</v>
      </c>
      <c r="G476" s="37">
        <v>60.39</v>
      </c>
      <c r="H476" s="12">
        <v>-26.464864317010221</v>
      </c>
    </row>
    <row r="477" spans="1:8" x14ac:dyDescent="0.35">
      <c r="A477" s="4" t="s">
        <v>6</v>
      </c>
      <c r="B477" s="4">
        <v>10</v>
      </c>
      <c r="C477" s="4">
        <v>14</v>
      </c>
      <c r="D477" s="4">
        <v>15</v>
      </c>
      <c r="E477" s="4">
        <v>14.5</v>
      </c>
      <c r="F477" s="12">
        <v>18.085000000000001</v>
      </c>
      <c r="G477" s="37">
        <v>60.425000000000004</v>
      </c>
      <c r="H477" s="12">
        <v>-26.610585875390282</v>
      </c>
    </row>
    <row r="478" spans="1:8" x14ac:dyDescent="0.35">
      <c r="A478" s="4" t="s">
        <v>6</v>
      </c>
      <c r="B478" s="4">
        <v>10</v>
      </c>
      <c r="C478" s="4">
        <v>16.5</v>
      </c>
      <c r="D478" s="4">
        <v>18</v>
      </c>
      <c r="E478" s="4">
        <v>17.25</v>
      </c>
      <c r="F478" s="12">
        <v>18.112500000000001</v>
      </c>
      <c r="G478" s="37">
        <v>60.452500000000001</v>
      </c>
      <c r="H478" s="12">
        <v>-26.662938806990645</v>
      </c>
    </row>
    <row r="479" spans="1:8" x14ac:dyDescent="0.35">
      <c r="A479" s="4" t="s">
        <v>6</v>
      </c>
      <c r="B479" s="4">
        <v>10</v>
      </c>
      <c r="C479" s="4">
        <v>20</v>
      </c>
      <c r="D479" s="4">
        <v>22</v>
      </c>
      <c r="E479" s="4">
        <v>21</v>
      </c>
      <c r="F479" s="12">
        <v>18.150000000000002</v>
      </c>
      <c r="G479" s="37">
        <v>60.490000000000009</v>
      </c>
      <c r="H479" s="12">
        <v>-26.552634397117892</v>
      </c>
    </row>
    <row r="480" spans="1:8" x14ac:dyDescent="0.35">
      <c r="A480" s="4" t="s">
        <v>6</v>
      </c>
      <c r="B480" s="4">
        <v>10</v>
      </c>
      <c r="C480" s="4">
        <v>22</v>
      </c>
      <c r="D480" s="4">
        <v>23</v>
      </c>
      <c r="E480" s="4">
        <v>22.5</v>
      </c>
      <c r="F480" s="12">
        <v>18.165000000000003</v>
      </c>
      <c r="G480" s="37">
        <v>60.50500000000001</v>
      </c>
      <c r="H480" s="12">
        <v>-26.552968135679109</v>
      </c>
    </row>
    <row r="481" spans="1:8" x14ac:dyDescent="0.35">
      <c r="A481" s="4" t="s">
        <v>6</v>
      </c>
      <c r="B481" s="4">
        <v>10</v>
      </c>
      <c r="C481" s="4">
        <v>24</v>
      </c>
      <c r="D481" s="4">
        <v>25</v>
      </c>
      <c r="E481" s="4">
        <v>24.5</v>
      </c>
      <c r="F481" s="12">
        <v>18.185000000000002</v>
      </c>
      <c r="G481" s="37">
        <v>60.525000000000006</v>
      </c>
      <c r="H481" s="12">
        <v>-26.562013309130492</v>
      </c>
    </row>
    <row r="482" spans="1:8" x14ac:dyDescent="0.35">
      <c r="A482" s="4" t="s">
        <v>6</v>
      </c>
      <c r="B482" s="4">
        <v>10</v>
      </c>
      <c r="C482" s="4">
        <v>26</v>
      </c>
      <c r="D482" s="4">
        <v>27</v>
      </c>
      <c r="E482" s="4">
        <v>26.5</v>
      </c>
      <c r="F482" s="12">
        <v>18.205000000000002</v>
      </c>
      <c r="G482" s="37">
        <v>60.545000000000002</v>
      </c>
      <c r="H482" s="12">
        <v>-26.741800560270331</v>
      </c>
    </row>
    <row r="483" spans="1:8" x14ac:dyDescent="0.35">
      <c r="A483" s="4" t="s">
        <v>6</v>
      </c>
      <c r="B483" s="4">
        <v>10</v>
      </c>
      <c r="C483" s="4">
        <v>27</v>
      </c>
      <c r="D483" s="4">
        <v>28</v>
      </c>
      <c r="E483" s="4">
        <v>27.5</v>
      </c>
      <c r="F483" s="12">
        <v>18.215</v>
      </c>
      <c r="G483" s="37">
        <v>60.555000000000007</v>
      </c>
      <c r="H483" s="12">
        <v>-26.473013882593161</v>
      </c>
    </row>
    <row r="484" spans="1:8" x14ac:dyDescent="0.35">
      <c r="A484" s="4" t="s">
        <v>6</v>
      </c>
      <c r="B484" s="4">
        <v>10</v>
      </c>
      <c r="C484" s="4">
        <v>28</v>
      </c>
      <c r="D484" s="4">
        <v>29</v>
      </c>
      <c r="E484" s="4">
        <v>28.5</v>
      </c>
      <c r="F484" s="12">
        <v>18.225000000000001</v>
      </c>
      <c r="G484" s="37">
        <v>60.565000000000005</v>
      </c>
      <c r="H484" s="12">
        <v>-26.729634840229998</v>
      </c>
    </row>
    <row r="485" spans="1:8" x14ac:dyDescent="0.35">
      <c r="A485" s="4" t="s">
        <v>6</v>
      </c>
      <c r="B485" s="4">
        <v>10</v>
      </c>
      <c r="C485" s="4">
        <v>30</v>
      </c>
      <c r="D485" s="4">
        <v>32</v>
      </c>
      <c r="E485" s="4">
        <v>31</v>
      </c>
      <c r="F485" s="12">
        <v>18.25</v>
      </c>
      <c r="G485" s="37">
        <v>60.59</v>
      </c>
      <c r="H485" s="12">
        <v>-26.379166343705691</v>
      </c>
    </row>
    <row r="486" spans="1:8" x14ac:dyDescent="0.35">
      <c r="A486" s="4" t="s">
        <v>6</v>
      </c>
      <c r="B486" s="4">
        <v>10</v>
      </c>
      <c r="C486" s="4">
        <v>32</v>
      </c>
      <c r="D486" s="4">
        <v>33</v>
      </c>
      <c r="E486" s="4">
        <v>32.5</v>
      </c>
      <c r="F486" s="12">
        <v>18.265000000000001</v>
      </c>
      <c r="G486" s="37">
        <v>60.605000000000004</v>
      </c>
      <c r="H486" s="12">
        <v>-26.339702293522841</v>
      </c>
    </row>
    <row r="487" spans="1:8" x14ac:dyDescent="0.35">
      <c r="A487" s="4" t="s">
        <v>6</v>
      </c>
      <c r="B487" s="4">
        <v>10</v>
      </c>
      <c r="C487" s="4">
        <v>34</v>
      </c>
      <c r="D487" s="4">
        <v>35</v>
      </c>
      <c r="E487" s="4">
        <v>34.5</v>
      </c>
      <c r="F487" s="12">
        <v>18.285</v>
      </c>
      <c r="G487" s="37">
        <v>60.625</v>
      </c>
      <c r="H487" s="12">
        <v>-26.450278563394569</v>
      </c>
    </row>
    <row r="488" spans="1:8" x14ac:dyDescent="0.35">
      <c r="A488" s="4" t="s">
        <v>6</v>
      </c>
      <c r="B488" s="4">
        <v>10</v>
      </c>
      <c r="C488" s="4">
        <v>36</v>
      </c>
      <c r="D488" s="4">
        <v>37</v>
      </c>
      <c r="E488" s="4">
        <v>36.5</v>
      </c>
      <c r="F488" s="12">
        <v>18.305</v>
      </c>
      <c r="G488" s="37">
        <v>60.645000000000003</v>
      </c>
      <c r="H488" s="12">
        <v>-26.334613788691314</v>
      </c>
    </row>
    <row r="489" spans="1:8" x14ac:dyDescent="0.35">
      <c r="A489" s="4" t="s">
        <v>6</v>
      </c>
      <c r="B489" s="4">
        <v>10</v>
      </c>
      <c r="C489" s="4">
        <v>37</v>
      </c>
      <c r="D489" s="4">
        <v>38</v>
      </c>
      <c r="E489" s="4">
        <v>37.5</v>
      </c>
      <c r="F489" s="12">
        <v>18.315000000000001</v>
      </c>
      <c r="G489" s="37">
        <v>60.655000000000001</v>
      </c>
      <c r="H489" s="12">
        <v>-26.511704894393176</v>
      </c>
    </row>
    <row r="490" spans="1:8" x14ac:dyDescent="0.35">
      <c r="A490" s="4" t="s">
        <v>6</v>
      </c>
      <c r="B490" s="4">
        <v>10</v>
      </c>
      <c r="C490" s="4">
        <v>38</v>
      </c>
      <c r="D490" s="4">
        <v>39</v>
      </c>
      <c r="E490" s="4">
        <v>38.5</v>
      </c>
      <c r="F490" s="12">
        <v>18.325000000000003</v>
      </c>
      <c r="G490" s="37">
        <v>60.665000000000006</v>
      </c>
      <c r="H490" s="12">
        <v>-26.356289172869253</v>
      </c>
    </row>
    <row r="491" spans="1:8" x14ac:dyDescent="0.35">
      <c r="A491" s="4" t="s">
        <v>6</v>
      </c>
      <c r="B491" s="4">
        <v>10</v>
      </c>
      <c r="C491" s="4">
        <v>40</v>
      </c>
      <c r="D491" s="4">
        <v>41</v>
      </c>
      <c r="E491" s="4">
        <v>40.5</v>
      </c>
      <c r="F491" s="12">
        <v>18.345000000000002</v>
      </c>
      <c r="G491" s="37">
        <v>60.685000000000002</v>
      </c>
      <c r="H491" s="12">
        <v>-26.215090128092449</v>
      </c>
    </row>
    <row r="492" spans="1:8" x14ac:dyDescent="0.35">
      <c r="A492" s="4" t="s">
        <v>6</v>
      </c>
      <c r="B492" s="4">
        <v>10</v>
      </c>
      <c r="C492" s="4">
        <v>42</v>
      </c>
      <c r="D492" s="4">
        <v>43</v>
      </c>
      <c r="E492" s="4">
        <v>42.5</v>
      </c>
      <c r="F492" s="12">
        <v>18.365000000000002</v>
      </c>
      <c r="G492" s="37">
        <v>60.705000000000005</v>
      </c>
      <c r="H492" s="12">
        <v>-26.128693929455778</v>
      </c>
    </row>
    <row r="493" spans="1:8" x14ac:dyDescent="0.35">
      <c r="A493" s="4" t="s">
        <v>6</v>
      </c>
      <c r="B493" s="4">
        <v>10</v>
      </c>
      <c r="C493" s="4">
        <v>44</v>
      </c>
      <c r="D493" s="4">
        <v>45</v>
      </c>
      <c r="E493" s="4">
        <v>44.5</v>
      </c>
      <c r="F493" s="12">
        <v>18.385000000000002</v>
      </c>
      <c r="G493" s="37">
        <v>60.725000000000009</v>
      </c>
      <c r="H493" s="12">
        <v>-26.226218417870612</v>
      </c>
    </row>
    <row r="494" spans="1:8" x14ac:dyDescent="0.35">
      <c r="A494" s="4" t="s">
        <v>6</v>
      </c>
      <c r="B494" s="4">
        <v>10</v>
      </c>
      <c r="C494" s="4">
        <v>46</v>
      </c>
      <c r="D494" s="4">
        <v>47</v>
      </c>
      <c r="E494" s="4">
        <v>46.5</v>
      </c>
      <c r="F494" s="12">
        <v>18.405000000000001</v>
      </c>
      <c r="G494" s="37">
        <v>60.745000000000005</v>
      </c>
      <c r="H494" s="12">
        <v>-26.256536629028496</v>
      </c>
    </row>
    <row r="495" spans="1:8" x14ac:dyDescent="0.35">
      <c r="A495" s="4" t="s">
        <v>6</v>
      </c>
      <c r="B495" s="4">
        <v>10</v>
      </c>
      <c r="C495" s="4">
        <v>47</v>
      </c>
      <c r="D495" s="4">
        <v>48</v>
      </c>
      <c r="E495" s="4">
        <v>47.5</v>
      </c>
      <c r="F495" s="12">
        <v>18.415000000000003</v>
      </c>
      <c r="G495" s="37">
        <v>60.75500000000001</v>
      </c>
      <c r="H495" s="12">
        <v>-26.090344636092482</v>
      </c>
    </row>
    <row r="496" spans="1:8" x14ac:dyDescent="0.35">
      <c r="A496" s="4" t="s">
        <v>6</v>
      </c>
      <c r="B496" s="4">
        <v>10</v>
      </c>
      <c r="C496" s="4">
        <v>48</v>
      </c>
      <c r="D496" s="4">
        <v>49</v>
      </c>
      <c r="E496" s="4">
        <v>48.5</v>
      </c>
      <c r="F496" s="12">
        <v>18.425000000000001</v>
      </c>
      <c r="G496" s="37">
        <v>60.765000000000001</v>
      </c>
      <c r="H496" s="12">
        <v>-26.169953206458949</v>
      </c>
    </row>
    <row r="497" spans="1:8" x14ac:dyDescent="0.35">
      <c r="A497" s="4" t="s">
        <v>6</v>
      </c>
      <c r="B497" s="4">
        <v>10</v>
      </c>
      <c r="C497" s="4">
        <v>50</v>
      </c>
      <c r="D497" s="4">
        <v>51</v>
      </c>
      <c r="E497" s="4">
        <v>50.5</v>
      </c>
      <c r="F497" s="12">
        <v>18.445</v>
      </c>
      <c r="G497" s="37">
        <v>60.785000000000004</v>
      </c>
      <c r="H497" s="12">
        <v>-26.227053305683732</v>
      </c>
    </row>
    <row r="498" spans="1:8" x14ac:dyDescent="0.35">
      <c r="A498" s="4" t="s">
        <v>6</v>
      </c>
      <c r="B498" s="4">
        <v>10</v>
      </c>
      <c r="C498" s="4">
        <v>52</v>
      </c>
      <c r="D498" s="4">
        <v>53</v>
      </c>
      <c r="E498" s="4">
        <v>52.5</v>
      </c>
      <c r="F498" s="12">
        <v>18.465</v>
      </c>
      <c r="G498" s="37">
        <v>60.805000000000007</v>
      </c>
      <c r="H498" s="12">
        <v>-26.423485755152349</v>
      </c>
    </row>
    <row r="499" spans="1:8" x14ac:dyDescent="0.35">
      <c r="A499" s="4" t="s">
        <v>6</v>
      </c>
      <c r="B499" s="4">
        <v>10</v>
      </c>
      <c r="C499" s="4">
        <v>54</v>
      </c>
      <c r="D499" s="4">
        <v>55</v>
      </c>
      <c r="E499" s="4">
        <v>54.5</v>
      </c>
      <c r="F499" s="12">
        <v>18.485000000000003</v>
      </c>
      <c r="G499" s="37">
        <v>60.825000000000003</v>
      </c>
      <c r="H499" s="12">
        <v>-26.2526684187361</v>
      </c>
    </row>
    <row r="500" spans="1:8" x14ac:dyDescent="0.35">
      <c r="A500" s="4" t="s">
        <v>6</v>
      </c>
      <c r="B500" s="4">
        <v>10</v>
      </c>
      <c r="C500" s="4">
        <v>56</v>
      </c>
      <c r="D500" s="4">
        <v>57</v>
      </c>
      <c r="E500" s="4">
        <v>56.5</v>
      </c>
      <c r="F500" s="12">
        <v>18.505000000000003</v>
      </c>
      <c r="G500" s="37">
        <v>60.845000000000006</v>
      </c>
      <c r="H500" s="12">
        <v>-26.272997468170793</v>
      </c>
    </row>
    <row r="501" spans="1:8" x14ac:dyDescent="0.35">
      <c r="A501" s="4" t="s">
        <v>6</v>
      </c>
      <c r="B501" s="4">
        <v>10</v>
      </c>
      <c r="C501" s="4">
        <v>57</v>
      </c>
      <c r="D501" s="4">
        <v>58</v>
      </c>
      <c r="E501" s="4">
        <v>57.5</v>
      </c>
      <c r="F501" s="12">
        <v>18.515000000000001</v>
      </c>
      <c r="G501" s="37">
        <v>60.855000000000004</v>
      </c>
      <c r="H501" s="12">
        <v>-26.340428880693899</v>
      </c>
    </row>
    <row r="502" spans="1:8" x14ac:dyDescent="0.35">
      <c r="A502" s="4" t="s">
        <v>6</v>
      </c>
      <c r="B502" s="4">
        <v>10</v>
      </c>
      <c r="C502" s="4">
        <v>58</v>
      </c>
      <c r="D502" s="4">
        <v>59</v>
      </c>
      <c r="E502" s="4">
        <v>58.5</v>
      </c>
      <c r="F502" s="12">
        <v>18.525000000000002</v>
      </c>
      <c r="G502" s="37">
        <v>60.865000000000009</v>
      </c>
      <c r="H502" s="12">
        <v>-26.519157098757333</v>
      </c>
    </row>
    <row r="503" spans="1:8" x14ac:dyDescent="0.35">
      <c r="A503" s="4" t="s">
        <v>6</v>
      </c>
      <c r="B503" s="4">
        <v>10</v>
      </c>
      <c r="C503" s="4">
        <v>60</v>
      </c>
      <c r="D503" s="4">
        <v>62</v>
      </c>
      <c r="E503" s="4">
        <v>61</v>
      </c>
      <c r="F503" s="12">
        <v>18.55</v>
      </c>
      <c r="G503" s="37">
        <v>60.89</v>
      </c>
      <c r="H503" s="12">
        <v>-26.591838216753718</v>
      </c>
    </row>
    <row r="504" spans="1:8" x14ac:dyDescent="0.35">
      <c r="A504" s="4" t="s">
        <v>6</v>
      </c>
      <c r="B504" s="4">
        <v>10</v>
      </c>
      <c r="C504" s="4">
        <v>62</v>
      </c>
      <c r="D504" s="4">
        <v>63</v>
      </c>
      <c r="E504" s="4">
        <v>62.5</v>
      </c>
      <c r="F504" s="12">
        <v>18.565000000000001</v>
      </c>
      <c r="G504" s="37">
        <v>60.905000000000001</v>
      </c>
      <c r="H504" s="12">
        <v>-26.394386153162372</v>
      </c>
    </row>
    <row r="505" spans="1:8" x14ac:dyDescent="0.35">
      <c r="A505" s="4" t="s">
        <v>6</v>
      </c>
      <c r="B505" s="4">
        <v>10</v>
      </c>
      <c r="C505" s="4">
        <v>64</v>
      </c>
      <c r="D505" s="4">
        <v>65</v>
      </c>
      <c r="E505" s="4">
        <v>64.5</v>
      </c>
      <c r="F505" s="12">
        <v>18.585000000000001</v>
      </c>
      <c r="G505" s="37">
        <v>60.925000000000004</v>
      </c>
      <c r="H505" s="12">
        <v>-26.514056504851496</v>
      </c>
    </row>
    <row r="506" spans="1:8" x14ac:dyDescent="0.35">
      <c r="A506" s="4" t="s">
        <v>6</v>
      </c>
      <c r="B506" s="4">
        <v>10</v>
      </c>
      <c r="C506" s="4">
        <v>65</v>
      </c>
      <c r="D506" s="4">
        <v>66</v>
      </c>
      <c r="E506" s="4">
        <v>65.5</v>
      </c>
      <c r="F506" s="12">
        <v>18.595000000000002</v>
      </c>
      <c r="G506" s="37">
        <v>60.935000000000002</v>
      </c>
      <c r="H506" s="12">
        <v>-26.604191513296939</v>
      </c>
    </row>
    <row r="507" spans="1:8" x14ac:dyDescent="0.35">
      <c r="A507" s="4" t="s">
        <v>6</v>
      </c>
      <c r="B507" s="4">
        <v>10</v>
      </c>
      <c r="C507" s="4">
        <v>66</v>
      </c>
      <c r="D507" s="4">
        <v>67</v>
      </c>
      <c r="E507" s="4">
        <v>66.5</v>
      </c>
      <c r="F507" s="12">
        <v>18.605</v>
      </c>
      <c r="G507" s="37">
        <v>60.945000000000007</v>
      </c>
      <c r="H507" s="12">
        <v>-26.678630071282612</v>
      </c>
    </row>
    <row r="508" spans="1:8" x14ac:dyDescent="0.35">
      <c r="A508" s="4" t="s">
        <v>6</v>
      </c>
      <c r="B508" s="4">
        <v>10</v>
      </c>
      <c r="C508" s="4">
        <v>67</v>
      </c>
      <c r="D508" s="4">
        <v>68</v>
      </c>
      <c r="E508" s="4">
        <v>67.5</v>
      </c>
      <c r="F508" s="12">
        <v>18.615000000000002</v>
      </c>
      <c r="G508" s="37">
        <v>60.955000000000005</v>
      </c>
      <c r="H508" s="12">
        <v>-26.581727174362797</v>
      </c>
    </row>
    <row r="509" spans="1:8" x14ac:dyDescent="0.35">
      <c r="A509" s="4" t="s">
        <v>6</v>
      </c>
      <c r="B509" s="4">
        <v>10</v>
      </c>
      <c r="C509" s="4">
        <v>68</v>
      </c>
      <c r="D509" s="4">
        <v>69</v>
      </c>
      <c r="E509" s="4">
        <v>68.5</v>
      </c>
      <c r="F509" s="12">
        <v>18.625</v>
      </c>
      <c r="G509" s="37">
        <v>60.965000000000003</v>
      </c>
      <c r="H509" s="12">
        <v>-26.467473105207667</v>
      </c>
    </row>
    <row r="510" spans="1:8" x14ac:dyDescent="0.35">
      <c r="A510" s="4" t="s">
        <v>6</v>
      </c>
      <c r="B510" s="4">
        <v>10</v>
      </c>
      <c r="C510" s="4">
        <v>70</v>
      </c>
      <c r="D510" s="4">
        <v>72</v>
      </c>
      <c r="E510" s="4">
        <v>71</v>
      </c>
      <c r="F510" s="12">
        <v>18.650000000000002</v>
      </c>
      <c r="G510" s="37">
        <v>60.990000000000009</v>
      </c>
      <c r="H510" s="12">
        <v>-26.431428954005689</v>
      </c>
    </row>
    <row r="511" spans="1:8" x14ac:dyDescent="0.35">
      <c r="A511" s="4" t="s">
        <v>6</v>
      </c>
      <c r="B511" s="4">
        <v>10</v>
      </c>
      <c r="C511" s="4">
        <v>71</v>
      </c>
      <c r="D511" s="4">
        <v>72</v>
      </c>
      <c r="E511" s="4">
        <v>71.5</v>
      </c>
      <c r="F511" s="12">
        <v>18.655000000000001</v>
      </c>
      <c r="G511" s="37">
        <v>60.995000000000005</v>
      </c>
      <c r="H511" s="12">
        <v>-26.517665121259913</v>
      </c>
    </row>
    <row r="512" spans="1:8" x14ac:dyDescent="0.35">
      <c r="A512" s="4" t="s">
        <v>6</v>
      </c>
      <c r="B512" s="4">
        <v>10</v>
      </c>
      <c r="C512" s="4">
        <v>72</v>
      </c>
      <c r="D512" s="4">
        <v>72</v>
      </c>
      <c r="E512" s="4">
        <v>72</v>
      </c>
      <c r="F512" s="12">
        <v>18.66</v>
      </c>
      <c r="G512" s="37">
        <v>61</v>
      </c>
      <c r="H512" s="12">
        <v>-26.513764794331873</v>
      </c>
    </row>
    <row r="513" spans="1:8" x14ac:dyDescent="0.35">
      <c r="A513" s="4" t="s">
        <v>6</v>
      </c>
      <c r="B513" s="4">
        <v>10</v>
      </c>
      <c r="C513" s="4">
        <v>73</v>
      </c>
      <c r="D513" s="4">
        <v>73</v>
      </c>
      <c r="E513" s="4">
        <v>73</v>
      </c>
      <c r="F513" s="12">
        <v>18.670000000000002</v>
      </c>
      <c r="G513" s="37">
        <v>61.010000000000005</v>
      </c>
      <c r="H513" s="12">
        <v>-26.387694880693086</v>
      </c>
    </row>
    <row r="514" spans="1:8" x14ac:dyDescent="0.35">
      <c r="A514" s="4" t="s">
        <v>6</v>
      </c>
      <c r="B514" s="4">
        <v>10</v>
      </c>
      <c r="C514" s="4">
        <v>73.5</v>
      </c>
      <c r="D514" s="4">
        <v>74</v>
      </c>
      <c r="E514" s="4">
        <v>73.75</v>
      </c>
      <c r="F514" s="12">
        <v>18.677500000000002</v>
      </c>
      <c r="G514" s="37">
        <v>61.017500000000005</v>
      </c>
      <c r="H514" s="12">
        <v>-26.342321029141448</v>
      </c>
    </row>
    <row r="515" spans="1:8" x14ac:dyDescent="0.35">
      <c r="A515" s="4" t="s">
        <v>6</v>
      </c>
      <c r="B515" s="4">
        <v>10</v>
      </c>
      <c r="C515" s="4">
        <v>74</v>
      </c>
      <c r="D515" s="4">
        <v>74</v>
      </c>
      <c r="E515" s="4">
        <v>74</v>
      </c>
      <c r="F515" s="12">
        <v>18.68</v>
      </c>
      <c r="G515" s="37">
        <v>61.02</v>
      </c>
      <c r="H515" s="12">
        <v>-26.274070154306145</v>
      </c>
    </row>
    <row r="516" spans="1:8" x14ac:dyDescent="0.35">
      <c r="A516" s="4" t="s">
        <v>6</v>
      </c>
      <c r="B516" s="4">
        <v>10</v>
      </c>
      <c r="C516" s="4">
        <v>75</v>
      </c>
      <c r="D516" s="4">
        <v>75</v>
      </c>
      <c r="E516" s="4">
        <v>75</v>
      </c>
      <c r="F516" s="12">
        <v>18.690000000000001</v>
      </c>
      <c r="G516" s="37">
        <v>61.03</v>
      </c>
      <c r="H516" s="12">
        <v>-26.34405948228418</v>
      </c>
    </row>
    <row r="517" spans="1:8" x14ac:dyDescent="0.35">
      <c r="A517" s="4" t="s">
        <v>6</v>
      </c>
      <c r="B517" s="4">
        <v>10</v>
      </c>
      <c r="C517" s="4">
        <v>76</v>
      </c>
      <c r="D517" s="4">
        <v>76</v>
      </c>
      <c r="E517" s="4">
        <v>76</v>
      </c>
      <c r="F517" s="12">
        <v>18.700000000000003</v>
      </c>
      <c r="G517" s="37">
        <v>61.040000000000006</v>
      </c>
      <c r="H517" s="12">
        <v>-26.343557613893338</v>
      </c>
    </row>
    <row r="518" spans="1:8" x14ac:dyDescent="0.35">
      <c r="A518" s="4" t="s">
        <v>6</v>
      </c>
      <c r="B518" s="4">
        <v>10</v>
      </c>
      <c r="C518" s="4">
        <v>77</v>
      </c>
      <c r="D518" s="4">
        <v>77</v>
      </c>
      <c r="E518" s="4">
        <v>77</v>
      </c>
      <c r="F518" s="12">
        <v>18.71</v>
      </c>
      <c r="G518" s="37">
        <v>61.050000000000004</v>
      </c>
      <c r="H518" s="12">
        <v>-26.490140076061223</v>
      </c>
    </row>
    <row r="519" spans="1:8" x14ac:dyDescent="0.35">
      <c r="A519" s="4" t="s">
        <v>6</v>
      </c>
      <c r="B519" s="4">
        <v>10</v>
      </c>
      <c r="C519" s="4">
        <v>78</v>
      </c>
      <c r="D519" s="4">
        <v>78</v>
      </c>
      <c r="E519" s="4">
        <v>78</v>
      </c>
      <c r="F519" s="12">
        <v>18.720000000000002</v>
      </c>
      <c r="G519" s="37">
        <v>61.06</v>
      </c>
      <c r="H519" s="12">
        <v>-26.344473258228486</v>
      </c>
    </row>
    <row r="520" spans="1:8" x14ac:dyDescent="0.35">
      <c r="A520" s="4" t="s">
        <v>6</v>
      </c>
      <c r="B520" s="4">
        <v>10</v>
      </c>
      <c r="C520" s="4">
        <v>79</v>
      </c>
      <c r="D520" s="4">
        <v>79</v>
      </c>
      <c r="E520" s="4">
        <v>79</v>
      </c>
      <c r="F520" s="12">
        <v>18.73</v>
      </c>
      <c r="G520" s="37">
        <v>61.070000000000007</v>
      </c>
      <c r="H520" s="12">
        <v>-26.431321321889044</v>
      </c>
    </row>
    <row r="521" spans="1:8" x14ac:dyDescent="0.35">
      <c r="A521" s="4" t="s">
        <v>6</v>
      </c>
      <c r="B521" s="4">
        <v>10</v>
      </c>
      <c r="C521" s="4">
        <v>80</v>
      </c>
      <c r="D521" s="4">
        <v>80</v>
      </c>
      <c r="E521" s="4">
        <v>80</v>
      </c>
      <c r="F521" s="12">
        <v>18.740000000000002</v>
      </c>
      <c r="G521" s="37">
        <v>61.080000000000005</v>
      </c>
      <c r="H521" s="12">
        <v>-26.445160152980939</v>
      </c>
    </row>
    <row r="522" spans="1:8" x14ac:dyDescent="0.35">
      <c r="A522" s="4" t="s">
        <v>6</v>
      </c>
      <c r="B522" s="4">
        <v>10</v>
      </c>
      <c r="C522" s="4">
        <v>81</v>
      </c>
      <c r="D522" s="4">
        <v>81</v>
      </c>
      <c r="E522" s="4">
        <v>81</v>
      </c>
      <c r="F522" s="12">
        <v>18.75</v>
      </c>
      <c r="G522" s="37">
        <v>61.09</v>
      </c>
      <c r="H522" s="12">
        <v>-26.384746830776376</v>
      </c>
    </row>
    <row r="523" spans="1:8" x14ac:dyDescent="0.35">
      <c r="A523" s="4" t="s">
        <v>6</v>
      </c>
      <c r="B523" s="4">
        <v>10</v>
      </c>
      <c r="C523" s="4">
        <v>82</v>
      </c>
      <c r="D523" s="4">
        <v>82</v>
      </c>
      <c r="E523" s="4">
        <v>82</v>
      </c>
      <c r="F523" s="12">
        <v>18.760000000000002</v>
      </c>
      <c r="G523" s="37">
        <v>61.100000000000009</v>
      </c>
      <c r="H523" s="12">
        <v>-26.542671678811892</v>
      </c>
    </row>
    <row r="524" spans="1:8" x14ac:dyDescent="0.35">
      <c r="A524" s="4" t="s">
        <v>6</v>
      </c>
      <c r="B524" s="4">
        <v>10</v>
      </c>
      <c r="C524" s="4">
        <v>83</v>
      </c>
      <c r="D524" s="4">
        <v>83</v>
      </c>
      <c r="E524" s="4">
        <v>83</v>
      </c>
      <c r="F524" s="12">
        <v>18.77</v>
      </c>
      <c r="G524" s="37">
        <v>61.11</v>
      </c>
      <c r="H524" s="12">
        <v>-26.449847570268055</v>
      </c>
    </row>
    <row r="525" spans="1:8" x14ac:dyDescent="0.35">
      <c r="A525" s="4" t="s">
        <v>6</v>
      </c>
      <c r="B525" s="4">
        <v>10</v>
      </c>
      <c r="C525" s="4">
        <v>84</v>
      </c>
      <c r="D525" s="4">
        <v>85</v>
      </c>
      <c r="E525" s="4">
        <v>84.5</v>
      </c>
      <c r="F525" s="12">
        <v>18.785</v>
      </c>
      <c r="G525" s="37">
        <v>61.125</v>
      </c>
      <c r="H525" s="12">
        <v>-26.417640296811332</v>
      </c>
    </row>
    <row r="526" spans="1:8" x14ac:dyDescent="0.35">
      <c r="A526" s="4" t="s">
        <v>6</v>
      </c>
      <c r="B526" s="4">
        <v>10</v>
      </c>
      <c r="C526" s="4">
        <v>85</v>
      </c>
      <c r="D526" s="4">
        <v>86</v>
      </c>
      <c r="E526" s="4">
        <v>85.5</v>
      </c>
      <c r="F526" s="12">
        <v>18.795000000000002</v>
      </c>
      <c r="G526" s="37">
        <v>61.135000000000005</v>
      </c>
      <c r="H526" s="12">
        <v>-26.580415714094968</v>
      </c>
    </row>
    <row r="527" spans="1:8" x14ac:dyDescent="0.35">
      <c r="A527" s="4" t="s">
        <v>6</v>
      </c>
      <c r="B527" s="4">
        <v>10</v>
      </c>
      <c r="C527" s="4">
        <v>86</v>
      </c>
      <c r="D527" s="4">
        <v>87</v>
      </c>
      <c r="E527" s="4">
        <v>86.5</v>
      </c>
      <c r="F527" s="12">
        <v>18.805</v>
      </c>
      <c r="G527" s="37">
        <v>61.145000000000003</v>
      </c>
      <c r="H527" s="12">
        <v>-26.436689719885788</v>
      </c>
    </row>
    <row r="528" spans="1:8" x14ac:dyDescent="0.35">
      <c r="A528" s="4" t="s">
        <v>6</v>
      </c>
      <c r="B528" s="4">
        <v>10</v>
      </c>
      <c r="C528" s="4">
        <v>87</v>
      </c>
      <c r="D528" s="4">
        <v>88</v>
      </c>
      <c r="E528" s="4">
        <v>87.5</v>
      </c>
      <c r="F528" s="12">
        <v>18.815000000000001</v>
      </c>
      <c r="G528" s="37">
        <v>61.155000000000001</v>
      </c>
      <c r="H528" s="12">
        <v>-26.305740027197562</v>
      </c>
    </row>
    <row r="529" spans="1:8" x14ac:dyDescent="0.35">
      <c r="A529" s="4" t="s">
        <v>6</v>
      </c>
      <c r="B529" s="4">
        <v>10</v>
      </c>
      <c r="C529" s="4">
        <v>88</v>
      </c>
      <c r="D529" s="4">
        <v>89</v>
      </c>
      <c r="E529" s="4">
        <v>88.5</v>
      </c>
      <c r="F529" s="12">
        <v>18.825000000000003</v>
      </c>
      <c r="G529" s="37">
        <v>61.165000000000006</v>
      </c>
      <c r="H529" s="12">
        <v>-26.50875328045538</v>
      </c>
    </row>
    <row r="530" spans="1:8" x14ac:dyDescent="0.35">
      <c r="A530" s="4" t="s">
        <v>6</v>
      </c>
      <c r="B530" s="4">
        <v>10</v>
      </c>
      <c r="C530" s="4">
        <v>89</v>
      </c>
      <c r="D530" s="4">
        <v>90</v>
      </c>
      <c r="E530" s="4">
        <v>89.5</v>
      </c>
      <c r="F530" s="12">
        <v>18.835000000000001</v>
      </c>
      <c r="G530" s="37">
        <v>61.175000000000004</v>
      </c>
      <c r="H530" s="12">
        <v>-26.408353361240128</v>
      </c>
    </row>
    <row r="531" spans="1:8" x14ac:dyDescent="0.35">
      <c r="A531" s="4" t="s">
        <v>6</v>
      </c>
      <c r="B531" s="4">
        <v>10</v>
      </c>
      <c r="C531" s="4">
        <v>90</v>
      </c>
      <c r="D531" s="4">
        <v>91</v>
      </c>
      <c r="E531" s="4">
        <v>90.5</v>
      </c>
      <c r="F531" s="12">
        <v>18.845000000000002</v>
      </c>
      <c r="G531" s="37">
        <v>61.185000000000002</v>
      </c>
      <c r="H531" s="12">
        <v>-26.427482060099997</v>
      </c>
    </row>
    <row r="532" spans="1:8" x14ac:dyDescent="0.35">
      <c r="A532" s="4" t="s">
        <v>6</v>
      </c>
      <c r="B532" s="4">
        <v>10</v>
      </c>
      <c r="C532" s="4">
        <v>91</v>
      </c>
      <c r="D532" s="4">
        <v>92</v>
      </c>
      <c r="E532" s="4">
        <v>91.5</v>
      </c>
      <c r="F532" s="12">
        <v>18.855</v>
      </c>
      <c r="G532" s="37">
        <v>61.195000000000007</v>
      </c>
      <c r="H532" s="12">
        <v>-26.550224353689504</v>
      </c>
    </row>
    <row r="533" spans="1:8" x14ac:dyDescent="0.35">
      <c r="A533" s="4" t="s">
        <v>6</v>
      </c>
      <c r="B533" s="4">
        <v>10</v>
      </c>
      <c r="C533" s="4">
        <v>92</v>
      </c>
      <c r="D533" s="4">
        <v>93</v>
      </c>
      <c r="E533" s="4">
        <v>92.5</v>
      </c>
      <c r="F533" s="12">
        <v>18.865000000000002</v>
      </c>
      <c r="G533" s="37">
        <v>61.205000000000005</v>
      </c>
      <c r="H533" s="12">
        <v>-26.574425302948523</v>
      </c>
    </row>
    <row r="534" spans="1:8" x14ac:dyDescent="0.35">
      <c r="A534" s="4" t="s">
        <v>6</v>
      </c>
      <c r="B534" s="4">
        <v>10</v>
      </c>
      <c r="C534" s="4">
        <v>93</v>
      </c>
      <c r="D534" s="4">
        <v>94</v>
      </c>
      <c r="E534" s="4">
        <v>93.5</v>
      </c>
      <c r="F534" s="12">
        <v>18.875</v>
      </c>
      <c r="G534" s="37">
        <v>61.215000000000003</v>
      </c>
      <c r="H534" s="12">
        <v>-26.389906984064833</v>
      </c>
    </row>
    <row r="535" spans="1:8" x14ac:dyDescent="0.35">
      <c r="A535" s="4" t="s">
        <v>6</v>
      </c>
      <c r="B535" s="4">
        <v>10</v>
      </c>
      <c r="C535" s="4">
        <v>94</v>
      </c>
      <c r="D535" s="4">
        <v>95</v>
      </c>
      <c r="E535" s="4">
        <v>94.5</v>
      </c>
      <c r="F535" s="12">
        <v>18.885000000000002</v>
      </c>
      <c r="G535" s="37">
        <v>61.225000000000009</v>
      </c>
      <c r="H535" s="12">
        <v>-26.572932217608205</v>
      </c>
    </row>
    <row r="536" spans="1:8" x14ac:dyDescent="0.35">
      <c r="A536" s="4" t="s">
        <v>6</v>
      </c>
      <c r="B536" s="4">
        <v>10</v>
      </c>
      <c r="C536" s="4">
        <v>95</v>
      </c>
      <c r="D536" s="4">
        <v>96</v>
      </c>
      <c r="E536" s="4">
        <v>95.5</v>
      </c>
      <c r="F536" s="12">
        <v>18.895</v>
      </c>
      <c r="G536" s="37">
        <v>61.234999999999999</v>
      </c>
      <c r="H536" s="12">
        <v>-26.416851394378263</v>
      </c>
    </row>
    <row r="537" spans="1:8" x14ac:dyDescent="0.35">
      <c r="A537" s="4" t="s">
        <v>6</v>
      </c>
      <c r="B537" s="4">
        <v>10</v>
      </c>
      <c r="C537" s="4">
        <v>96</v>
      </c>
      <c r="D537" s="4">
        <v>97</v>
      </c>
      <c r="E537" s="4">
        <v>96.5</v>
      </c>
      <c r="F537" s="12">
        <v>18.905000000000001</v>
      </c>
      <c r="G537" s="37">
        <v>61.245000000000005</v>
      </c>
      <c r="H537" s="12">
        <v>-26.433349228114345</v>
      </c>
    </row>
    <row r="538" spans="1:8" x14ac:dyDescent="0.35">
      <c r="A538" s="4" t="s">
        <v>6</v>
      </c>
      <c r="B538" s="4">
        <v>10</v>
      </c>
      <c r="C538" s="4">
        <v>97</v>
      </c>
      <c r="D538" s="4">
        <v>98</v>
      </c>
      <c r="E538" s="4">
        <v>97.5</v>
      </c>
      <c r="F538" s="12">
        <v>18.915000000000003</v>
      </c>
      <c r="G538" s="37">
        <v>61.25500000000001</v>
      </c>
      <c r="H538" s="12">
        <v>-26.694666113962416</v>
      </c>
    </row>
    <row r="539" spans="1:8" x14ac:dyDescent="0.35">
      <c r="A539" s="4" t="s">
        <v>6</v>
      </c>
      <c r="B539" s="4">
        <v>10</v>
      </c>
      <c r="C539" s="4">
        <v>98</v>
      </c>
      <c r="D539" s="4">
        <v>99</v>
      </c>
      <c r="E539" s="4">
        <v>98.5</v>
      </c>
      <c r="F539" s="12">
        <v>18.925000000000001</v>
      </c>
      <c r="G539" s="37">
        <v>61.265000000000001</v>
      </c>
      <c r="H539" s="12">
        <v>-26.564212794892619</v>
      </c>
    </row>
    <row r="540" spans="1:8" x14ac:dyDescent="0.35">
      <c r="A540" s="4" t="s">
        <v>6</v>
      </c>
      <c r="B540" s="4">
        <v>10</v>
      </c>
      <c r="C540" s="4">
        <v>99</v>
      </c>
      <c r="D540" s="4">
        <v>100</v>
      </c>
      <c r="E540" s="4">
        <v>99.5</v>
      </c>
      <c r="F540" s="12">
        <v>18.935000000000002</v>
      </c>
      <c r="G540" s="37">
        <v>61.275000000000006</v>
      </c>
      <c r="H540" s="12">
        <v>-26.745982474834406</v>
      </c>
    </row>
    <row r="541" spans="1:8" x14ac:dyDescent="0.35">
      <c r="A541" s="4" t="s">
        <v>6</v>
      </c>
      <c r="B541" s="4">
        <v>10</v>
      </c>
      <c r="C541" s="4">
        <v>100</v>
      </c>
      <c r="D541" s="4">
        <v>101</v>
      </c>
      <c r="E541" s="4">
        <v>100.5</v>
      </c>
      <c r="F541" s="12">
        <v>18.945</v>
      </c>
      <c r="G541" s="37">
        <v>61.285000000000004</v>
      </c>
      <c r="H541" s="12">
        <v>-26.697211305328189</v>
      </c>
    </row>
    <row r="542" spans="1:8" x14ac:dyDescent="0.35">
      <c r="A542" s="4" t="s">
        <v>6</v>
      </c>
      <c r="B542" s="4">
        <v>10</v>
      </c>
      <c r="C542" s="4">
        <v>101</v>
      </c>
      <c r="D542" s="4">
        <v>102</v>
      </c>
      <c r="E542" s="4">
        <v>101.5</v>
      </c>
      <c r="F542" s="12">
        <v>18.955000000000002</v>
      </c>
      <c r="G542" s="37">
        <v>61.295000000000002</v>
      </c>
      <c r="H542" s="12">
        <v>-26.652663593972356</v>
      </c>
    </row>
    <row r="543" spans="1:8" x14ac:dyDescent="0.35">
      <c r="A543" s="4" t="s">
        <v>6</v>
      </c>
      <c r="B543" s="4">
        <v>10</v>
      </c>
      <c r="C543" s="4">
        <v>102</v>
      </c>
      <c r="D543" s="4">
        <v>103</v>
      </c>
      <c r="E543" s="4">
        <v>102.5</v>
      </c>
      <c r="F543" s="12">
        <v>18.965</v>
      </c>
      <c r="G543" s="37">
        <v>61.305000000000007</v>
      </c>
      <c r="H543" s="12">
        <v>-26.804862570429343</v>
      </c>
    </row>
    <row r="544" spans="1:8" x14ac:dyDescent="0.35">
      <c r="A544" s="4" t="s">
        <v>6</v>
      </c>
      <c r="B544" s="4">
        <v>10</v>
      </c>
      <c r="C544" s="4">
        <v>103</v>
      </c>
      <c r="D544" s="4">
        <v>104</v>
      </c>
      <c r="E544" s="4">
        <v>103.5</v>
      </c>
      <c r="F544" s="12">
        <v>18.975000000000001</v>
      </c>
      <c r="G544" s="37">
        <v>61.315000000000005</v>
      </c>
      <c r="H544" s="12">
        <v>-26.578189570688114</v>
      </c>
    </row>
    <row r="545" spans="1:8" x14ac:dyDescent="0.35">
      <c r="A545" s="4" t="s">
        <v>6</v>
      </c>
      <c r="B545" s="4">
        <v>10</v>
      </c>
      <c r="C545" s="4">
        <v>104</v>
      </c>
      <c r="D545" s="4">
        <v>105</v>
      </c>
      <c r="E545" s="4">
        <v>104.5</v>
      </c>
      <c r="F545" s="12">
        <v>18.984999999999999</v>
      </c>
      <c r="G545" s="37">
        <v>61.325000000000003</v>
      </c>
      <c r="H545" s="12">
        <v>-26.69805717444779</v>
      </c>
    </row>
    <row r="546" spans="1:8" x14ac:dyDescent="0.35">
      <c r="A546" s="4" t="s">
        <v>6</v>
      </c>
      <c r="B546" s="4">
        <v>10</v>
      </c>
      <c r="C546" s="4">
        <v>105</v>
      </c>
      <c r="D546" s="4">
        <v>106</v>
      </c>
      <c r="E546" s="4">
        <v>105.5</v>
      </c>
      <c r="F546" s="12">
        <v>18.995000000000001</v>
      </c>
      <c r="G546" s="37">
        <v>61.335000000000008</v>
      </c>
      <c r="H546" s="12">
        <v>-26.467251548314668</v>
      </c>
    </row>
    <row r="547" spans="1:8" x14ac:dyDescent="0.35">
      <c r="A547" s="4" t="s">
        <v>6</v>
      </c>
      <c r="B547" s="4">
        <v>10</v>
      </c>
      <c r="C547" s="4">
        <v>106</v>
      </c>
      <c r="D547" s="4">
        <v>107</v>
      </c>
      <c r="E547" s="4">
        <v>106.5</v>
      </c>
      <c r="F547" s="12">
        <v>19.005000000000003</v>
      </c>
      <c r="G547" s="37">
        <v>61.345000000000006</v>
      </c>
      <c r="H547" s="12">
        <v>-26.778051160781736</v>
      </c>
    </row>
    <row r="548" spans="1:8" x14ac:dyDescent="0.35">
      <c r="A548" s="4" t="s">
        <v>6</v>
      </c>
      <c r="B548" s="4">
        <v>10</v>
      </c>
      <c r="C548" s="4">
        <v>107</v>
      </c>
      <c r="D548" s="4">
        <v>108</v>
      </c>
      <c r="E548" s="4">
        <v>107.5</v>
      </c>
      <c r="F548" s="12">
        <v>19.015000000000001</v>
      </c>
      <c r="G548" s="37">
        <v>61.355000000000004</v>
      </c>
      <c r="H548" s="12">
        <v>-26.698434917328839</v>
      </c>
    </row>
    <row r="549" spans="1:8" x14ac:dyDescent="0.35">
      <c r="A549" s="4" t="s">
        <v>6</v>
      </c>
      <c r="B549" s="4">
        <v>10</v>
      </c>
      <c r="C549" s="4">
        <v>108</v>
      </c>
      <c r="D549" s="4">
        <v>109</v>
      </c>
      <c r="E549" s="4">
        <v>108.5</v>
      </c>
      <c r="F549" s="12">
        <v>19.025000000000002</v>
      </c>
      <c r="G549" s="37">
        <v>61.365000000000009</v>
      </c>
      <c r="H549" s="12">
        <v>-26.764789670947948</v>
      </c>
    </row>
    <row r="550" spans="1:8" x14ac:dyDescent="0.35">
      <c r="A550" s="4" t="s">
        <v>6</v>
      </c>
      <c r="B550" s="4">
        <v>10</v>
      </c>
      <c r="C550" s="4">
        <v>109</v>
      </c>
      <c r="D550" s="4">
        <v>110</v>
      </c>
      <c r="E550" s="4">
        <v>109.5</v>
      </c>
      <c r="F550" s="12">
        <v>19.035</v>
      </c>
      <c r="G550" s="37">
        <v>61.375</v>
      </c>
      <c r="H550" s="12">
        <v>-26.822165432963949</v>
      </c>
    </row>
    <row r="551" spans="1:8" x14ac:dyDescent="0.35">
      <c r="A551" s="4" t="s">
        <v>6</v>
      </c>
      <c r="B551" s="4">
        <v>10</v>
      </c>
      <c r="C551" s="4">
        <v>110</v>
      </c>
      <c r="D551" s="4">
        <v>110</v>
      </c>
      <c r="E551" s="4">
        <v>110</v>
      </c>
      <c r="F551" s="12">
        <v>19.040000000000003</v>
      </c>
      <c r="G551" s="37">
        <v>61.38000000000001</v>
      </c>
      <c r="H551" s="12">
        <v>-26.91445730436164</v>
      </c>
    </row>
    <row r="552" spans="1:8" x14ac:dyDescent="0.35">
      <c r="A552" s="4" t="s">
        <v>6</v>
      </c>
      <c r="B552" s="4">
        <v>10</v>
      </c>
      <c r="C552" s="4">
        <v>110.5</v>
      </c>
      <c r="D552" s="4">
        <v>110.5</v>
      </c>
      <c r="E552" s="4">
        <v>110.5</v>
      </c>
      <c r="F552" s="12">
        <v>19.045000000000002</v>
      </c>
      <c r="G552" s="37">
        <v>61.385000000000005</v>
      </c>
      <c r="H552" s="12">
        <v>-26.957299161145848</v>
      </c>
    </row>
    <row r="553" spans="1:8" x14ac:dyDescent="0.35">
      <c r="A553" s="4" t="s">
        <v>6</v>
      </c>
      <c r="B553" s="4">
        <v>10</v>
      </c>
      <c r="C553" s="4">
        <v>111</v>
      </c>
      <c r="D553" s="4">
        <v>111</v>
      </c>
      <c r="E553" s="4">
        <v>111</v>
      </c>
      <c r="F553" s="12">
        <v>19.05</v>
      </c>
      <c r="G553" s="37">
        <v>61.39</v>
      </c>
      <c r="H553" s="12">
        <v>-26.822002334795499</v>
      </c>
    </row>
    <row r="554" spans="1:8" x14ac:dyDescent="0.35">
      <c r="A554" s="4" t="s">
        <v>6</v>
      </c>
      <c r="B554" s="4">
        <v>10</v>
      </c>
      <c r="C554" s="4">
        <v>111.5</v>
      </c>
      <c r="D554" s="4">
        <v>111.5</v>
      </c>
      <c r="E554" s="4">
        <v>111.5</v>
      </c>
      <c r="F554" s="12">
        <v>19.055</v>
      </c>
      <c r="G554" s="37">
        <v>61.395000000000003</v>
      </c>
      <c r="H554" s="12">
        <v>-26.927049345525329</v>
      </c>
    </row>
    <row r="555" spans="1:8" x14ac:dyDescent="0.35">
      <c r="A555" s="4" t="s">
        <v>6</v>
      </c>
      <c r="B555" s="4">
        <v>10</v>
      </c>
      <c r="C555" s="4">
        <v>112</v>
      </c>
      <c r="D555" s="4">
        <v>112</v>
      </c>
      <c r="E555" s="4">
        <v>112</v>
      </c>
      <c r="F555" s="12">
        <v>19.060000000000002</v>
      </c>
      <c r="G555" s="37">
        <v>61.400000000000006</v>
      </c>
      <c r="H555" s="12">
        <v>-26.938405150414468</v>
      </c>
    </row>
    <row r="556" spans="1:8" x14ac:dyDescent="0.35">
      <c r="A556" s="4" t="s">
        <v>6</v>
      </c>
      <c r="B556" s="4">
        <v>10</v>
      </c>
      <c r="C556" s="4">
        <v>112.5</v>
      </c>
      <c r="D556" s="4">
        <v>112.5</v>
      </c>
      <c r="E556" s="4">
        <v>112.5</v>
      </c>
      <c r="F556" s="12">
        <v>19.065000000000001</v>
      </c>
      <c r="G556" s="37">
        <v>61.405000000000001</v>
      </c>
      <c r="H556" s="12">
        <v>-26.968278172362425</v>
      </c>
    </row>
    <row r="557" spans="1:8" x14ac:dyDescent="0.35">
      <c r="A557" s="4" t="s">
        <v>6</v>
      </c>
      <c r="B557" s="4">
        <v>10</v>
      </c>
      <c r="C557" s="4">
        <v>113.5</v>
      </c>
      <c r="D557" s="4">
        <v>113.5</v>
      </c>
      <c r="E557" s="4">
        <v>113.5</v>
      </c>
      <c r="F557" s="12">
        <v>19.075000000000003</v>
      </c>
      <c r="G557" s="37">
        <v>61.415000000000006</v>
      </c>
      <c r="H557" s="12">
        <v>-27.023949196075645</v>
      </c>
    </row>
    <row r="558" spans="1:8" x14ac:dyDescent="0.35">
      <c r="A558" s="4" t="s">
        <v>6</v>
      </c>
      <c r="B558" s="4">
        <v>10</v>
      </c>
      <c r="C558" s="4">
        <v>114</v>
      </c>
      <c r="D558" s="4">
        <v>114</v>
      </c>
      <c r="E558" s="4">
        <v>114</v>
      </c>
      <c r="F558" s="12">
        <v>19.080000000000002</v>
      </c>
      <c r="G558" s="37">
        <v>61.42</v>
      </c>
      <c r="H558" s="12">
        <v>-26.909462352228804</v>
      </c>
    </row>
    <row r="559" spans="1:8" x14ac:dyDescent="0.35">
      <c r="A559" s="4" t="s">
        <v>6</v>
      </c>
      <c r="B559" s="4">
        <v>10</v>
      </c>
      <c r="C559" s="4">
        <v>114.5</v>
      </c>
      <c r="D559" s="4">
        <v>114.5</v>
      </c>
      <c r="E559" s="4">
        <v>114.5</v>
      </c>
      <c r="F559" s="12">
        <v>19.085000000000001</v>
      </c>
      <c r="G559" s="37">
        <v>61.425000000000004</v>
      </c>
      <c r="H559" s="12">
        <v>-26.841995550844171</v>
      </c>
    </row>
    <row r="560" spans="1:8" x14ac:dyDescent="0.35">
      <c r="A560" s="4" t="s">
        <v>6</v>
      </c>
      <c r="B560" s="4">
        <v>10</v>
      </c>
      <c r="C560" s="4">
        <v>115</v>
      </c>
      <c r="D560" s="4">
        <v>115</v>
      </c>
      <c r="E560" s="4">
        <v>115</v>
      </c>
      <c r="F560" s="12">
        <v>19.09</v>
      </c>
      <c r="G560" s="37">
        <v>61.430000000000007</v>
      </c>
      <c r="H560" s="12">
        <v>-27.023527801310035</v>
      </c>
    </row>
    <row r="561" spans="1:8" x14ac:dyDescent="0.35">
      <c r="A561" s="4" t="s">
        <v>6</v>
      </c>
      <c r="B561" s="4">
        <v>10</v>
      </c>
      <c r="C561" s="4">
        <v>115.5</v>
      </c>
      <c r="D561" s="4">
        <v>115.5</v>
      </c>
      <c r="E561" s="4">
        <v>115.5</v>
      </c>
      <c r="F561" s="12">
        <v>19.095000000000002</v>
      </c>
      <c r="G561" s="37">
        <v>61.435000000000002</v>
      </c>
      <c r="H561" s="12">
        <v>-26.981874978081645</v>
      </c>
    </row>
    <row r="562" spans="1:8" x14ac:dyDescent="0.35">
      <c r="A562" s="4" t="s">
        <v>6</v>
      </c>
      <c r="B562" s="4">
        <v>10</v>
      </c>
      <c r="C562" s="4">
        <v>116</v>
      </c>
      <c r="D562" s="4">
        <v>116</v>
      </c>
      <c r="E562" s="4">
        <v>116</v>
      </c>
      <c r="F562" s="12">
        <v>19.100000000000001</v>
      </c>
      <c r="G562" s="37">
        <v>61.440000000000005</v>
      </c>
      <c r="H562" s="12">
        <v>-26.918086428001434</v>
      </c>
    </row>
    <row r="563" spans="1:8" x14ac:dyDescent="0.35">
      <c r="A563" s="4" t="s">
        <v>6</v>
      </c>
      <c r="B563" s="4">
        <v>10</v>
      </c>
      <c r="C563" s="4">
        <v>116.5</v>
      </c>
      <c r="D563" s="4">
        <v>116.5</v>
      </c>
      <c r="E563" s="4">
        <v>116.5</v>
      </c>
      <c r="F563" s="12">
        <v>19.105</v>
      </c>
      <c r="G563" s="37">
        <v>61.445000000000007</v>
      </c>
      <c r="H563" s="12">
        <v>-26.751752158214014</v>
      </c>
    </row>
    <row r="564" spans="1:8" x14ac:dyDescent="0.35">
      <c r="A564" s="4" t="s">
        <v>6</v>
      </c>
      <c r="B564" s="4">
        <v>10</v>
      </c>
      <c r="C564" s="4">
        <v>117</v>
      </c>
      <c r="D564" s="4">
        <v>117</v>
      </c>
      <c r="E564" s="4">
        <v>117</v>
      </c>
      <c r="F564" s="12">
        <v>19.11</v>
      </c>
      <c r="G564" s="37">
        <v>61.45</v>
      </c>
      <c r="H564" s="12">
        <v>-27.052962283829427</v>
      </c>
    </row>
    <row r="565" spans="1:8" x14ac:dyDescent="0.35">
      <c r="A565" s="4" t="s">
        <v>6</v>
      </c>
      <c r="B565" s="4">
        <v>10</v>
      </c>
      <c r="C565" s="4">
        <v>117.5</v>
      </c>
      <c r="D565" s="4">
        <v>117.5</v>
      </c>
      <c r="E565" s="4">
        <v>117.5</v>
      </c>
      <c r="F565" s="12">
        <v>19.115000000000002</v>
      </c>
      <c r="G565" s="37">
        <v>61.455000000000005</v>
      </c>
      <c r="H565" s="12">
        <v>-27.224133065623519</v>
      </c>
    </row>
    <row r="566" spans="1:8" x14ac:dyDescent="0.35">
      <c r="A566" s="4" t="s">
        <v>6</v>
      </c>
      <c r="B566" s="4">
        <v>10</v>
      </c>
      <c r="C566" s="4">
        <v>118</v>
      </c>
      <c r="D566" s="4">
        <v>118</v>
      </c>
      <c r="E566" s="4">
        <v>118</v>
      </c>
      <c r="F566" s="12">
        <v>19.12</v>
      </c>
      <c r="G566" s="37">
        <v>61.460000000000008</v>
      </c>
      <c r="H566" s="12">
        <v>-27.183447866880705</v>
      </c>
    </row>
    <row r="567" spans="1:8" x14ac:dyDescent="0.35">
      <c r="A567" s="4" t="s">
        <v>6</v>
      </c>
      <c r="B567" s="4">
        <v>10</v>
      </c>
      <c r="C567" s="4">
        <v>118.5</v>
      </c>
      <c r="D567" s="4">
        <v>118.5</v>
      </c>
      <c r="E567" s="4">
        <v>118.5</v>
      </c>
      <c r="F567" s="12">
        <v>19.125</v>
      </c>
      <c r="G567" s="37">
        <v>61.465000000000003</v>
      </c>
      <c r="H567" s="12">
        <v>-27.214311599176369</v>
      </c>
    </row>
    <row r="568" spans="1:8" x14ac:dyDescent="0.35">
      <c r="A568" s="4" t="s">
        <v>6</v>
      </c>
      <c r="B568" s="4">
        <v>10</v>
      </c>
      <c r="C568" s="4">
        <v>119</v>
      </c>
      <c r="D568" s="4">
        <v>119</v>
      </c>
      <c r="E568" s="4">
        <v>119</v>
      </c>
      <c r="F568" s="12">
        <v>19.130000000000003</v>
      </c>
      <c r="G568" s="37">
        <v>61.470000000000006</v>
      </c>
      <c r="H568" s="12">
        <v>-27.247625329349532</v>
      </c>
    </row>
    <row r="569" spans="1:8" x14ac:dyDescent="0.35">
      <c r="A569" s="4" t="s">
        <v>6</v>
      </c>
      <c r="B569" s="4">
        <v>10</v>
      </c>
      <c r="C569" s="4">
        <v>119.5</v>
      </c>
      <c r="D569" s="4">
        <v>119.5</v>
      </c>
      <c r="E569" s="4">
        <v>119.5</v>
      </c>
      <c r="F569" s="12">
        <v>19.135000000000002</v>
      </c>
      <c r="G569" s="37">
        <v>61.475000000000009</v>
      </c>
      <c r="H569" s="12">
        <v>-26.995220039398735</v>
      </c>
    </row>
    <row r="570" spans="1:8" x14ac:dyDescent="0.35">
      <c r="A570" s="4" t="s">
        <v>6</v>
      </c>
      <c r="B570" s="4">
        <v>10</v>
      </c>
      <c r="C570" s="4">
        <v>120</v>
      </c>
      <c r="D570" s="4">
        <v>120</v>
      </c>
      <c r="E570" s="4">
        <v>120</v>
      </c>
      <c r="F570" s="12">
        <v>19.14</v>
      </c>
      <c r="G570" s="37">
        <v>61.480000000000004</v>
      </c>
      <c r="H570" s="12">
        <v>-27.315574440287758</v>
      </c>
    </row>
    <row r="571" spans="1:8" x14ac:dyDescent="0.35">
      <c r="A571" s="4" t="s">
        <v>6</v>
      </c>
      <c r="B571" s="4">
        <v>10</v>
      </c>
      <c r="C571" s="4">
        <v>120.5</v>
      </c>
      <c r="D571" s="4">
        <v>120.5</v>
      </c>
      <c r="E571" s="4">
        <v>120.5</v>
      </c>
      <c r="F571" s="12">
        <v>19.145000000000003</v>
      </c>
      <c r="G571" s="37">
        <v>61.485000000000007</v>
      </c>
      <c r="H571" s="12">
        <v>-27.516180445991239</v>
      </c>
    </row>
    <row r="572" spans="1:8" x14ac:dyDescent="0.35">
      <c r="A572" s="4" t="s">
        <v>6</v>
      </c>
      <c r="B572" s="4">
        <v>10</v>
      </c>
      <c r="C572" s="4">
        <v>121</v>
      </c>
      <c r="D572" s="4">
        <v>121</v>
      </c>
      <c r="E572" s="4">
        <v>121</v>
      </c>
      <c r="F572" s="12">
        <v>19.150000000000002</v>
      </c>
      <c r="G572" s="37">
        <v>61.490000000000009</v>
      </c>
      <c r="H572" s="12">
        <v>-27.393004892026266</v>
      </c>
    </row>
    <row r="573" spans="1:8" x14ac:dyDescent="0.35">
      <c r="A573" s="4" t="s">
        <v>6</v>
      </c>
      <c r="B573" s="4">
        <v>10</v>
      </c>
      <c r="C573" s="4">
        <v>121.5</v>
      </c>
      <c r="D573" s="4">
        <v>121.5</v>
      </c>
      <c r="E573" s="4">
        <v>121.5</v>
      </c>
      <c r="F573" s="12">
        <v>19.155000000000001</v>
      </c>
      <c r="G573" s="37">
        <v>61.495000000000005</v>
      </c>
      <c r="H573" s="12">
        <v>-27.352907034302095</v>
      </c>
    </row>
    <row r="574" spans="1:8" x14ac:dyDescent="0.35">
      <c r="A574" s="4" t="s">
        <v>6</v>
      </c>
      <c r="B574" s="4">
        <v>10</v>
      </c>
      <c r="C574" s="4">
        <v>122</v>
      </c>
      <c r="D574" s="4">
        <v>122</v>
      </c>
      <c r="E574" s="4">
        <v>122</v>
      </c>
      <c r="F574" s="12">
        <v>19.16</v>
      </c>
      <c r="G574" s="37">
        <v>61.5</v>
      </c>
      <c r="H574" s="12">
        <v>-27.312731128793054</v>
      </c>
    </row>
    <row r="575" spans="1:8" x14ac:dyDescent="0.35">
      <c r="A575" s="4" t="s">
        <v>6</v>
      </c>
      <c r="B575" s="4">
        <v>10</v>
      </c>
      <c r="C575" s="4">
        <v>122.5</v>
      </c>
      <c r="D575" s="4">
        <v>122.5</v>
      </c>
      <c r="E575" s="4">
        <v>122.5</v>
      </c>
      <c r="F575" s="12">
        <v>19.165000000000003</v>
      </c>
      <c r="G575" s="37">
        <v>61.50500000000001</v>
      </c>
      <c r="H575" s="12">
        <v>-27.480604077756595</v>
      </c>
    </row>
    <row r="576" spans="1:8" x14ac:dyDescent="0.35">
      <c r="A576" s="4" t="s">
        <v>6</v>
      </c>
      <c r="B576" s="4">
        <v>10</v>
      </c>
      <c r="C576" s="4">
        <v>123</v>
      </c>
      <c r="D576" s="4">
        <v>123</v>
      </c>
      <c r="E576" s="4">
        <v>123</v>
      </c>
      <c r="F576" s="12">
        <v>19.170000000000002</v>
      </c>
      <c r="G576" s="37">
        <v>61.510000000000005</v>
      </c>
      <c r="H576" s="12">
        <v>-27.087810769351389</v>
      </c>
    </row>
    <row r="577" spans="1:8" x14ac:dyDescent="0.35">
      <c r="A577" s="4" t="s">
        <v>6</v>
      </c>
      <c r="B577" s="4">
        <v>10</v>
      </c>
      <c r="C577" s="4">
        <v>123.5</v>
      </c>
      <c r="D577" s="4">
        <v>123.5</v>
      </c>
      <c r="E577" s="4">
        <v>123.5</v>
      </c>
      <c r="F577" s="12">
        <v>19.175000000000001</v>
      </c>
      <c r="G577" s="37">
        <v>61.515000000000001</v>
      </c>
      <c r="H577" s="12">
        <v>-26.702538512212552</v>
      </c>
    </row>
    <row r="578" spans="1:8" x14ac:dyDescent="0.35">
      <c r="A578" s="4" t="s">
        <v>6</v>
      </c>
      <c r="B578" s="4">
        <v>10</v>
      </c>
      <c r="C578" s="4">
        <v>124</v>
      </c>
      <c r="D578" s="4">
        <v>124</v>
      </c>
      <c r="E578" s="4">
        <v>124</v>
      </c>
      <c r="F578" s="12">
        <v>19.18</v>
      </c>
      <c r="G578" s="37">
        <v>61.52</v>
      </c>
      <c r="H578" s="12">
        <v>-26.844886488339757</v>
      </c>
    </row>
    <row r="579" spans="1:8" x14ac:dyDescent="0.35">
      <c r="A579" s="4" t="s">
        <v>6</v>
      </c>
      <c r="B579" s="4">
        <v>10</v>
      </c>
      <c r="C579" s="4">
        <v>124.5</v>
      </c>
      <c r="D579" s="4">
        <v>124.5</v>
      </c>
      <c r="E579" s="4">
        <v>124.5</v>
      </c>
      <c r="F579" s="12">
        <v>19.185000000000002</v>
      </c>
      <c r="G579" s="37">
        <v>61.525000000000006</v>
      </c>
      <c r="H579" s="12">
        <v>-26.619849142335017</v>
      </c>
    </row>
    <row r="580" spans="1:8" x14ac:dyDescent="0.35">
      <c r="A580" s="4" t="s">
        <v>6</v>
      </c>
      <c r="B580" s="4">
        <v>10</v>
      </c>
      <c r="C580" s="4">
        <v>125</v>
      </c>
      <c r="D580" s="4">
        <v>125</v>
      </c>
      <c r="E580" s="4">
        <v>125</v>
      </c>
      <c r="F580" s="12">
        <v>19.190000000000001</v>
      </c>
      <c r="G580" s="37">
        <v>61.53</v>
      </c>
      <c r="H580" s="12">
        <v>-26.485038592178402</v>
      </c>
    </row>
    <row r="581" spans="1:8" x14ac:dyDescent="0.35">
      <c r="A581" s="4" t="s">
        <v>6</v>
      </c>
      <c r="B581" s="4">
        <v>10</v>
      </c>
      <c r="C581" s="4">
        <v>125.5</v>
      </c>
      <c r="D581" s="4">
        <v>125.5</v>
      </c>
      <c r="E581" s="4">
        <v>125.5</v>
      </c>
      <c r="F581" s="12">
        <v>19.195</v>
      </c>
      <c r="G581" s="37">
        <v>61.535000000000004</v>
      </c>
      <c r="H581" s="12">
        <v>-26.888036753185936</v>
      </c>
    </row>
    <row r="582" spans="1:8" x14ac:dyDescent="0.35">
      <c r="A582" s="4" t="s">
        <v>6</v>
      </c>
      <c r="B582" s="4">
        <v>10</v>
      </c>
      <c r="C582" s="4">
        <v>126</v>
      </c>
      <c r="D582" s="4">
        <v>126</v>
      </c>
      <c r="E582" s="4">
        <v>126</v>
      </c>
      <c r="F582" s="12">
        <v>19.200000000000003</v>
      </c>
      <c r="G582" s="37">
        <v>61.540000000000006</v>
      </c>
      <c r="H582" s="12">
        <v>-26.818363930844381</v>
      </c>
    </row>
    <row r="583" spans="1:8" x14ac:dyDescent="0.35">
      <c r="A583" s="4" t="s">
        <v>6</v>
      </c>
      <c r="B583" s="4">
        <v>10</v>
      </c>
      <c r="C583" s="4">
        <v>126.5</v>
      </c>
      <c r="D583" s="4">
        <v>126.5</v>
      </c>
      <c r="E583" s="4">
        <v>126.5</v>
      </c>
      <c r="F583" s="12">
        <v>19.205000000000002</v>
      </c>
      <c r="G583" s="37">
        <v>61.545000000000002</v>
      </c>
      <c r="H583" s="12">
        <v>-26.618224546276931</v>
      </c>
    </row>
    <row r="584" spans="1:8" x14ac:dyDescent="0.35">
      <c r="A584" s="4" t="s">
        <v>6</v>
      </c>
      <c r="B584" s="4">
        <v>10</v>
      </c>
      <c r="C584" s="4">
        <v>127</v>
      </c>
      <c r="D584" s="4">
        <v>127</v>
      </c>
      <c r="E584" s="4">
        <v>127</v>
      </c>
      <c r="F584" s="12">
        <v>19.21</v>
      </c>
      <c r="G584" s="37">
        <v>61.550000000000004</v>
      </c>
      <c r="H584" s="12">
        <v>-26.449172957253143</v>
      </c>
    </row>
    <row r="585" spans="1:8" x14ac:dyDescent="0.35">
      <c r="A585" s="4" t="s">
        <v>6</v>
      </c>
      <c r="B585" s="4">
        <v>10</v>
      </c>
      <c r="C585" s="4">
        <v>127.5</v>
      </c>
      <c r="D585" s="4">
        <v>127.5</v>
      </c>
      <c r="E585" s="4">
        <v>127.5</v>
      </c>
      <c r="F585" s="12">
        <v>19.215</v>
      </c>
      <c r="G585" s="37">
        <v>61.555000000000007</v>
      </c>
      <c r="H585" s="12">
        <v>-26.447336880860153</v>
      </c>
    </row>
    <row r="586" spans="1:8" x14ac:dyDescent="0.35">
      <c r="A586" s="4" t="s">
        <v>6</v>
      </c>
      <c r="B586" s="4">
        <v>10</v>
      </c>
      <c r="C586" s="4">
        <v>128</v>
      </c>
      <c r="D586" s="4">
        <v>128</v>
      </c>
      <c r="E586" s="4">
        <v>128</v>
      </c>
      <c r="F586" s="12">
        <v>19.220000000000002</v>
      </c>
      <c r="G586" s="37">
        <v>61.56</v>
      </c>
      <c r="H586" s="12">
        <v>-26.670779625019406</v>
      </c>
    </row>
    <row r="587" spans="1:8" x14ac:dyDescent="0.35">
      <c r="A587" s="4" t="s">
        <v>6</v>
      </c>
      <c r="B587" s="4">
        <v>10</v>
      </c>
      <c r="C587" s="4">
        <v>128.5</v>
      </c>
      <c r="D587" s="4">
        <v>128.5</v>
      </c>
      <c r="E587" s="4">
        <v>128.5</v>
      </c>
      <c r="F587" s="12">
        <v>19.225000000000001</v>
      </c>
      <c r="G587" s="37">
        <v>61.565000000000005</v>
      </c>
      <c r="H587" s="12">
        <v>-26.433498081905977</v>
      </c>
    </row>
    <row r="588" spans="1:8" x14ac:dyDescent="0.35">
      <c r="A588" s="4" t="s">
        <v>6</v>
      </c>
      <c r="B588" s="4">
        <v>10</v>
      </c>
      <c r="C588" s="4">
        <v>129</v>
      </c>
      <c r="D588" s="4">
        <v>129</v>
      </c>
      <c r="E588" s="4">
        <v>129</v>
      </c>
      <c r="F588" s="12">
        <v>19.23</v>
      </c>
      <c r="G588" s="37">
        <v>61.570000000000007</v>
      </c>
      <c r="H588" s="12">
        <v>-26.319878753443216</v>
      </c>
    </row>
    <row r="589" spans="1:8" x14ac:dyDescent="0.35">
      <c r="A589" s="4" t="s">
        <v>6</v>
      </c>
      <c r="B589" s="4">
        <v>10</v>
      </c>
      <c r="C589" s="4">
        <v>129.5</v>
      </c>
      <c r="D589" s="4">
        <v>129.5</v>
      </c>
      <c r="E589" s="4">
        <v>129.5</v>
      </c>
      <c r="F589" s="12">
        <v>19.234999999999999</v>
      </c>
      <c r="G589" s="37">
        <v>61.575000000000003</v>
      </c>
      <c r="H589" s="12">
        <v>-26.21838879863736</v>
      </c>
    </row>
    <row r="590" spans="1:8" x14ac:dyDescent="0.35">
      <c r="A590" s="4" t="s">
        <v>6</v>
      </c>
      <c r="B590" s="4">
        <v>10</v>
      </c>
      <c r="C590" s="4">
        <v>130</v>
      </c>
      <c r="D590" s="4">
        <v>130</v>
      </c>
      <c r="E590" s="4">
        <v>130</v>
      </c>
      <c r="F590" s="12">
        <v>19.240000000000002</v>
      </c>
      <c r="G590" s="37">
        <v>61.580000000000005</v>
      </c>
      <c r="H590" s="12">
        <v>-26.45703258030353</v>
      </c>
    </row>
    <row r="591" spans="1:8" x14ac:dyDescent="0.35">
      <c r="A591" s="4" t="s">
        <v>6</v>
      </c>
      <c r="B591" s="4">
        <v>10</v>
      </c>
      <c r="C591" s="4">
        <v>135</v>
      </c>
      <c r="D591" s="4">
        <v>136</v>
      </c>
      <c r="E591" s="4">
        <v>135.5</v>
      </c>
      <c r="F591" s="12">
        <v>19.295000000000002</v>
      </c>
      <c r="G591" s="37">
        <v>61.635000000000005</v>
      </c>
      <c r="H591" s="12">
        <v>-26.419120140800274</v>
      </c>
    </row>
    <row r="592" spans="1:8" x14ac:dyDescent="0.35">
      <c r="A592" s="4" t="s">
        <v>6</v>
      </c>
      <c r="B592" s="4">
        <v>10</v>
      </c>
      <c r="C592" s="4">
        <v>140</v>
      </c>
      <c r="D592" s="4">
        <v>141</v>
      </c>
      <c r="E592" s="4">
        <v>140.5</v>
      </c>
      <c r="F592" s="12">
        <v>19.345000000000002</v>
      </c>
      <c r="G592" s="37">
        <v>61.685000000000002</v>
      </c>
      <c r="H592" s="12">
        <v>-26.546932677722008</v>
      </c>
    </row>
    <row r="593" spans="1:8" x14ac:dyDescent="0.35">
      <c r="A593" s="4" t="s">
        <v>6</v>
      </c>
      <c r="B593" s="4">
        <v>10</v>
      </c>
      <c r="C593" s="4">
        <v>149</v>
      </c>
      <c r="D593" s="4">
        <v>150</v>
      </c>
      <c r="E593" s="4">
        <v>149.5</v>
      </c>
      <c r="F593" s="12">
        <v>19.435000000000002</v>
      </c>
      <c r="G593" s="37">
        <v>61.775000000000006</v>
      </c>
      <c r="H593" s="12">
        <v>-26.519336415587084</v>
      </c>
    </row>
    <row r="594" spans="1:8" x14ac:dyDescent="0.35">
      <c r="A594" s="4" t="s">
        <v>6</v>
      </c>
      <c r="B594" s="4">
        <v>11</v>
      </c>
      <c r="C594" s="4">
        <v>1</v>
      </c>
      <c r="D594" s="4">
        <v>1</v>
      </c>
      <c r="E594" s="4">
        <v>1</v>
      </c>
      <c r="F594" s="12">
        <v>19.580000000000002</v>
      </c>
      <c r="G594" s="37">
        <v>62.070000000000007</v>
      </c>
      <c r="H594" s="12">
        <v>-26.855647192480891</v>
      </c>
    </row>
    <row r="595" spans="1:8" x14ac:dyDescent="0.35">
      <c r="A595" s="4" t="s">
        <v>6</v>
      </c>
      <c r="B595" s="4">
        <v>11</v>
      </c>
      <c r="C595" s="4">
        <v>10</v>
      </c>
      <c r="D595" s="4">
        <v>10</v>
      </c>
      <c r="E595" s="4">
        <v>10</v>
      </c>
      <c r="F595" s="12">
        <v>19.670000000000002</v>
      </c>
      <c r="G595" s="37">
        <v>62.160000000000004</v>
      </c>
      <c r="H595" s="12">
        <v>-26.991361651224793</v>
      </c>
    </row>
    <row r="596" spans="1:8" x14ac:dyDescent="0.35">
      <c r="A596" s="4" t="s">
        <v>6</v>
      </c>
      <c r="B596" s="4">
        <v>11</v>
      </c>
      <c r="C596" s="4">
        <v>20</v>
      </c>
      <c r="D596" s="4">
        <v>20</v>
      </c>
      <c r="E596" s="4">
        <v>20</v>
      </c>
      <c r="F596" s="12">
        <v>19.77</v>
      </c>
      <c r="G596" s="37">
        <v>62.260000000000005</v>
      </c>
      <c r="H596" s="12">
        <v>-26.621928578915462</v>
      </c>
    </row>
    <row r="597" spans="1:8" x14ac:dyDescent="0.35">
      <c r="A597" s="4" t="s">
        <v>6</v>
      </c>
      <c r="B597" s="4">
        <v>11</v>
      </c>
      <c r="C597" s="4">
        <v>30</v>
      </c>
      <c r="D597" s="4">
        <v>30</v>
      </c>
      <c r="E597" s="4">
        <v>30</v>
      </c>
      <c r="F597" s="12">
        <v>19.87</v>
      </c>
      <c r="G597" s="37">
        <v>62.36</v>
      </c>
      <c r="H597" s="12">
        <v>-26.881134908318089</v>
      </c>
    </row>
    <row r="598" spans="1:8" x14ac:dyDescent="0.35">
      <c r="A598" s="4" t="s">
        <v>6</v>
      </c>
      <c r="B598" s="4">
        <v>11</v>
      </c>
      <c r="C598" s="4">
        <v>40</v>
      </c>
      <c r="D598" s="4">
        <v>40</v>
      </c>
      <c r="E598" s="4">
        <v>40</v>
      </c>
      <c r="F598" s="12">
        <v>19.97</v>
      </c>
      <c r="G598" s="37">
        <v>62.46</v>
      </c>
      <c r="H598" s="12">
        <v>-26.852634532327958</v>
      </c>
    </row>
    <row r="599" spans="1:8" x14ac:dyDescent="0.35">
      <c r="A599" s="4" t="s">
        <v>6</v>
      </c>
      <c r="B599" s="4">
        <v>11</v>
      </c>
      <c r="C599" s="4">
        <v>50</v>
      </c>
      <c r="D599" s="4">
        <v>50</v>
      </c>
      <c r="E599" s="4">
        <v>50</v>
      </c>
      <c r="F599" s="12">
        <v>20.07</v>
      </c>
      <c r="G599" s="37">
        <v>62.56</v>
      </c>
      <c r="H599" s="12">
        <v>-27.192993551211643</v>
      </c>
    </row>
    <row r="600" spans="1:8" x14ac:dyDescent="0.35">
      <c r="A600" s="4" t="s">
        <v>6</v>
      </c>
      <c r="B600" s="4">
        <v>11</v>
      </c>
      <c r="C600" s="4">
        <v>60</v>
      </c>
      <c r="D600" s="4">
        <v>60</v>
      </c>
      <c r="E600" s="4">
        <v>60</v>
      </c>
      <c r="F600" s="12">
        <v>20.170000000000002</v>
      </c>
      <c r="G600" s="37">
        <v>62.660000000000004</v>
      </c>
      <c r="H600" s="12">
        <v>-26.796798267206825</v>
      </c>
    </row>
    <row r="601" spans="1:8" x14ac:dyDescent="0.35">
      <c r="A601" s="4" t="s">
        <v>6</v>
      </c>
      <c r="B601" s="4">
        <v>11</v>
      </c>
      <c r="C601" s="4">
        <v>70</v>
      </c>
      <c r="D601" s="4">
        <v>70</v>
      </c>
      <c r="E601" s="4">
        <v>70</v>
      </c>
      <c r="F601" s="12">
        <v>20.27</v>
      </c>
      <c r="G601" s="37">
        <v>62.760000000000005</v>
      </c>
      <c r="H601" s="12">
        <v>-26.715175605542726</v>
      </c>
    </row>
    <row r="602" spans="1:8" x14ac:dyDescent="0.35">
      <c r="A602" s="4" t="s">
        <v>6</v>
      </c>
      <c r="B602" s="4">
        <v>11</v>
      </c>
      <c r="C602" s="4">
        <v>80</v>
      </c>
      <c r="D602" s="4">
        <v>80</v>
      </c>
      <c r="E602" s="4">
        <v>80</v>
      </c>
      <c r="F602" s="12">
        <v>20.37</v>
      </c>
      <c r="G602" s="37">
        <v>62.86</v>
      </c>
      <c r="H602" s="12">
        <v>-26.918363832546646</v>
      </c>
    </row>
    <row r="603" spans="1:8" x14ac:dyDescent="0.35">
      <c r="A603" s="4" t="s">
        <v>6</v>
      </c>
      <c r="B603" s="4">
        <v>11</v>
      </c>
      <c r="C603" s="4">
        <v>90</v>
      </c>
      <c r="D603" s="4">
        <v>90</v>
      </c>
      <c r="E603" s="4">
        <v>90</v>
      </c>
      <c r="F603" s="12">
        <v>20.47</v>
      </c>
      <c r="G603" s="37">
        <v>62.96</v>
      </c>
      <c r="H603" s="12">
        <v>-26.852547432994314</v>
      </c>
    </row>
    <row r="604" spans="1:8" x14ac:dyDescent="0.35">
      <c r="A604" s="4" t="s">
        <v>6</v>
      </c>
      <c r="B604" s="4">
        <v>11</v>
      </c>
      <c r="C604" s="4">
        <v>98.5</v>
      </c>
      <c r="D604" s="4">
        <v>98.5</v>
      </c>
      <c r="E604" s="4">
        <v>98.5</v>
      </c>
      <c r="F604" s="12">
        <v>20.555</v>
      </c>
      <c r="G604" s="37">
        <v>63.045000000000002</v>
      </c>
      <c r="H604" s="12">
        <v>-26.83018222923463</v>
      </c>
    </row>
    <row r="605" spans="1:8" x14ac:dyDescent="0.35">
      <c r="A605" s="4" t="s">
        <v>6</v>
      </c>
      <c r="B605" s="4">
        <v>12</v>
      </c>
      <c r="C605" s="4">
        <v>20</v>
      </c>
      <c r="D605" s="4">
        <v>20</v>
      </c>
      <c r="E605" s="4">
        <v>20</v>
      </c>
      <c r="F605" s="12">
        <v>20.89</v>
      </c>
      <c r="G605" s="37">
        <v>63.49</v>
      </c>
      <c r="H605" s="12">
        <v>-26.549832015109025</v>
      </c>
    </row>
    <row r="606" spans="1:8" x14ac:dyDescent="0.35">
      <c r="A606" s="4" t="s">
        <v>6</v>
      </c>
      <c r="B606" s="4">
        <v>12</v>
      </c>
      <c r="C606" s="4">
        <v>40</v>
      </c>
      <c r="D606" s="4">
        <v>40</v>
      </c>
      <c r="E606" s="4">
        <v>40</v>
      </c>
      <c r="F606" s="12">
        <v>21.09</v>
      </c>
      <c r="G606" s="37">
        <v>63.69</v>
      </c>
      <c r="H606" s="12">
        <v>-26.853189720615326</v>
      </c>
    </row>
    <row r="607" spans="1:8" x14ac:dyDescent="0.35">
      <c r="A607" s="4" t="s">
        <v>6</v>
      </c>
      <c r="B607" s="4">
        <v>12</v>
      </c>
      <c r="C607" s="4">
        <v>60</v>
      </c>
      <c r="D607" s="4">
        <v>60</v>
      </c>
      <c r="E607" s="4">
        <v>60</v>
      </c>
      <c r="F607" s="12">
        <v>21.290000000000003</v>
      </c>
      <c r="G607" s="37">
        <v>63.89</v>
      </c>
      <c r="H607" s="12">
        <v>-26.737929763852698</v>
      </c>
    </row>
    <row r="608" spans="1:8" x14ac:dyDescent="0.35">
      <c r="A608" s="4" t="s">
        <v>6</v>
      </c>
      <c r="B608" s="4">
        <v>12</v>
      </c>
      <c r="C608" s="4">
        <v>76</v>
      </c>
      <c r="D608" s="4">
        <v>76</v>
      </c>
      <c r="E608" s="4">
        <v>76</v>
      </c>
      <c r="F608" s="12">
        <v>21.450000000000003</v>
      </c>
      <c r="G608" s="37">
        <v>64.050000000000011</v>
      </c>
      <c r="H608" s="12">
        <v>-26.697076004721055</v>
      </c>
    </row>
    <row r="609" spans="1:8" x14ac:dyDescent="0.35">
      <c r="A609" s="4" t="s">
        <v>6</v>
      </c>
      <c r="B609" s="4">
        <v>12</v>
      </c>
      <c r="C609" s="4">
        <v>80</v>
      </c>
      <c r="D609" s="4">
        <v>81</v>
      </c>
      <c r="E609" s="4">
        <v>80.5</v>
      </c>
      <c r="F609" s="12">
        <v>21.495000000000001</v>
      </c>
      <c r="G609" s="37">
        <v>64.094999999999999</v>
      </c>
      <c r="H609" s="12">
        <v>-26.529177263769348</v>
      </c>
    </row>
    <row r="610" spans="1:8" x14ac:dyDescent="0.35">
      <c r="A610" s="4" t="s">
        <v>6</v>
      </c>
      <c r="B610" s="4">
        <v>12</v>
      </c>
      <c r="C610" s="4">
        <v>100</v>
      </c>
      <c r="D610" s="4">
        <v>100</v>
      </c>
      <c r="E610" s="4">
        <v>100</v>
      </c>
      <c r="F610" s="12">
        <v>21.69</v>
      </c>
      <c r="G610" s="37">
        <v>64.290000000000006</v>
      </c>
      <c r="H610" s="12">
        <v>-26.6607328690841</v>
      </c>
    </row>
    <row r="611" spans="1:8" x14ac:dyDescent="0.35">
      <c r="A611" s="4" t="s">
        <v>6</v>
      </c>
      <c r="B611" s="4">
        <v>12</v>
      </c>
      <c r="C611" s="4">
        <v>120</v>
      </c>
      <c r="D611" s="4">
        <v>120</v>
      </c>
      <c r="E611" s="4">
        <v>120</v>
      </c>
      <c r="F611" s="12">
        <v>21.89</v>
      </c>
      <c r="G611" s="37">
        <v>64.490000000000009</v>
      </c>
      <c r="H611" s="12">
        <v>-26.704939027074587</v>
      </c>
    </row>
    <row r="612" spans="1:8" x14ac:dyDescent="0.35">
      <c r="A612" s="4" t="s">
        <v>6</v>
      </c>
      <c r="B612" s="4">
        <v>12</v>
      </c>
      <c r="C612" s="4">
        <v>140</v>
      </c>
      <c r="D612" s="4">
        <v>140</v>
      </c>
      <c r="E612" s="4">
        <v>140</v>
      </c>
      <c r="F612" s="12">
        <v>22.09</v>
      </c>
      <c r="G612" s="37">
        <v>64.69</v>
      </c>
      <c r="H612" s="12">
        <v>-26.389441677320242</v>
      </c>
    </row>
    <row r="613" spans="1:8" x14ac:dyDescent="0.35">
      <c r="A613" s="4" t="s">
        <v>6</v>
      </c>
      <c r="B613" s="4">
        <v>13</v>
      </c>
      <c r="C613" s="4">
        <v>10</v>
      </c>
      <c r="D613" s="4">
        <v>10</v>
      </c>
      <c r="E613" s="4">
        <v>10</v>
      </c>
      <c r="F613" s="12">
        <v>22.330000000000002</v>
      </c>
      <c r="G613" s="37">
        <v>65.08</v>
      </c>
      <c r="H613" s="12">
        <v>-26.634350163792796</v>
      </c>
    </row>
    <row r="614" spans="1:8" x14ac:dyDescent="0.35">
      <c r="A614" s="4" t="s">
        <v>6</v>
      </c>
      <c r="B614" s="4">
        <v>13</v>
      </c>
      <c r="C614" s="4">
        <v>30</v>
      </c>
      <c r="D614" s="4">
        <v>30</v>
      </c>
      <c r="E614" s="4">
        <v>30</v>
      </c>
      <c r="F614" s="12">
        <v>22.53</v>
      </c>
      <c r="G614" s="37">
        <v>65.28</v>
      </c>
      <c r="H614" s="12">
        <v>-26.640339198202149</v>
      </c>
    </row>
    <row r="615" spans="1:8" x14ac:dyDescent="0.35">
      <c r="A615" s="4" t="s">
        <v>6</v>
      </c>
      <c r="B615" s="4">
        <v>13</v>
      </c>
      <c r="C615" s="4">
        <v>50</v>
      </c>
      <c r="D615" s="4">
        <v>50</v>
      </c>
      <c r="E615" s="4">
        <v>50</v>
      </c>
      <c r="F615" s="12">
        <v>22.73</v>
      </c>
      <c r="G615" s="37">
        <v>65.48</v>
      </c>
      <c r="H615" s="12">
        <v>-26.727544929300009</v>
      </c>
    </row>
    <row r="616" spans="1:8" x14ac:dyDescent="0.35">
      <c r="A616" s="4" t="s">
        <v>6</v>
      </c>
      <c r="B616" s="4">
        <v>13</v>
      </c>
      <c r="C616" s="4">
        <v>69.5</v>
      </c>
      <c r="D616" s="4">
        <v>70</v>
      </c>
      <c r="E616" s="4">
        <v>69.75</v>
      </c>
      <c r="F616" s="12">
        <v>22.927500000000002</v>
      </c>
      <c r="G616" s="37">
        <v>65.677500000000009</v>
      </c>
      <c r="H616" s="12">
        <v>-26.883751291613791</v>
      </c>
    </row>
    <row r="617" spans="1:8" x14ac:dyDescent="0.35">
      <c r="A617" s="4" t="s">
        <v>6</v>
      </c>
      <c r="B617" s="4">
        <v>13</v>
      </c>
      <c r="C617" s="4">
        <v>90</v>
      </c>
      <c r="D617" s="4">
        <v>91.5</v>
      </c>
      <c r="E617" s="4">
        <v>90.75</v>
      </c>
      <c r="F617" s="12">
        <v>23.137499999999999</v>
      </c>
      <c r="G617" s="37">
        <v>65.887500000000003</v>
      </c>
      <c r="H617" s="12">
        <v>-26.891429447865399</v>
      </c>
    </row>
    <row r="618" spans="1:8" x14ac:dyDescent="0.35">
      <c r="A618" s="4" t="s">
        <v>6</v>
      </c>
      <c r="B618" s="4">
        <v>13</v>
      </c>
      <c r="C618" s="4">
        <v>110</v>
      </c>
      <c r="D618" s="4">
        <v>110</v>
      </c>
      <c r="E618" s="4">
        <v>110</v>
      </c>
      <c r="F618" s="12">
        <v>23.330000000000002</v>
      </c>
      <c r="G618" s="37">
        <v>66.08</v>
      </c>
      <c r="H618" s="12">
        <v>-26.725379155713384</v>
      </c>
    </row>
    <row r="619" spans="1:8" x14ac:dyDescent="0.35">
      <c r="A619" s="4" t="s">
        <v>6</v>
      </c>
      <c r="B619" s="4">
        <v>13</v>
      </c>
      <c r="C619" s="4">
        <v>130</v>
      </c>
      <c r="D619" s="4">
        <v>130</v>
      </c>
      <c r="E619" s="4">
        <v>130</v>
      </c>
      <c r="F619" s="12">
        <v>23.53</v>
      </c>
      <c r="G619" s="37">
        <v>66.28</v>
      </c>
      <c r="H619" s="12">
        <v>-26.690745282113092</v>
      </c>
    </row>
    <row r="620" spans="1:8" x14ac:dyDescent="0.35">
      <c r="A620" s="4" t="s">
        <v>6</v>
      </c>
      <c r="B620" s="4">
        <v>13</v>
      </c>
      <c r="C620" s="4">
        <v>150</v>
      </c>
      <c r="D620" s="4">
        <v>150</v>
      </c>
      <c r="E620" s="4">
        <v>150</v>
      </c>
      <c r="F620" s="12">
        <v>23.73</v>
      </c>
      <c r="G620" s="37">
        <v>66.48</v>
      </c>
      <c r="H620" s="12">
        <v>-26.752318524758849</v>
      </c>
    </row>
    <row r="621" spans="1:8" x14ac:dyDescent="0.35">
      <c r="A621" s="4" t="s">
        <v>6</v>
      </c>
      <c r="B621" s="4">
        <v>14</v>
      </c>
      <c r="C621" s="4">
        <v>25</v>
      </c>
      <c r="D621" s="4">
        <v>25.5</v>
      </c>
      <c r="E621" s="4">
        <v>25.25</v>
      </c>
      <c r="F621" s="12">
        <v>24.112500000000001</v>
      </c>
      <c r="G621" s="37">
        <v>67.942499999999995</v>
      </c>
      <c r="H621" s="12">
        <v>-26.72291306097771</v>
      </c>
    </row>
    <row r="622" spans="1:8" x14ac:dyDescent="0.35">
      <c r="A622" s="4" t="s">
        <v>6</v>
      </c>
      <c r="B622" s="4">
        <v>14</v>
      </c>
      <c r="C622" s="4">
        <v>50</v>
      </c>
      <c r="D622" s="4">
        <v>50.5</v>
      </c>
      <c r="E622" s="4">
        <v>50.25</v>
      </c>
      <c r="F622" s="12">
        <v>24.362500000000001</v>
      </c>
      <c r="G622" s="37">
        <v>68.192499999999995</v>
      </c>
      <c r="H622" s="12">
        <v>-26.631881066873483</v>
      </c>
    </row>
    <row r="623" spans="1:8" x14ac:dyDescent="0.35">
      <c r="A623" s="4" t="s">
        <v>6</v>
      </c>
      <c r="B623" s="4">
        <v>14</v>
      </c>
      <c r="C623" s="4">
        <v>75</v>
      </c>
      <c r="D623" s="4">
        <v>75.5</v>
      </c>
      <c r="E623" s="4">
        <v>75.25</v>
      </c>
      <c r="F623" s="12">
        <v>24.612500000000001</v>
      </c>
      <c r="G623" s="37">
        <v>68.442499999999995</v>
      </c>
      <c r="H623" s="12">
        <v>-26.741630577092273</v>
      </c>
    </row>
    <row r="624" spans="1:8" x14ac:dyDescent="0.35">
      <c r="A624" s="4" t="s">
        <v>6</v>
      </c>
      <c r="B624" s="4">
        <v>14</v>
      </c>
      <c r="C624" s="4">
        <v>100</v>
      </c>
      <c r="D624" s="4">
        <v>100.5</v>
      </c>
      <c r="E624" s="4">
        <v>100.25</v>
      </c>
      <c r="F624" s="12">
        <v>24.862500000000001</v>
      </c>
      <c r="G624" s="37">
        <v>68.692499999999995</v>
      </c>
      <c r="H624" s="12">
        <v>-26.942388836225295</v>
      </c>
    </row>
    <row r="625" spans="1:8" x14ac:dyDescent="0.35">
      <c r="A625" s="4" t="s">
        <v>6</v>
      </c>
      <c r="B625" s="4">
        <v>14</v>
      </c>
      <c r="C625" s="4">
        <v>125</v>
      </c>
      <c r="D625" s="4">
        <v>125.5</v>
      </c>
      <c r="E625" s="4">
        <v>125.25</v>
      </c>
      <c r="F625" s="12">
        <v>25.112500000000001</v>
      </c>
      <c r="G625" s="37">
        <v>68.942499999999995</v>
      </c>
      <c r="H625" s="12">
        <v>-27.213657618912091</v>
      </c>
    </row>
    <row r="626" spans="1:8" x14ac:dyDescent="0.35">
      <c r="A626" s="4" t="s">
        <v>6</v>
      </c>
      <c r="B626" s="4">
        <v>14</v>
      </c>
      <c r="C626" s="4">
        <v>150</v>
      </c>
      <c r="D626" s="4">
        <v>150.5</v>
      </c>
      <c r="E626" s="4">
        <v>150.25</v>
      </c>
      <c r="F626" s="12">
        <v>25.362500000000001</v>
      </c>
      <c r="G626" s="37">
        <v>69.192499999999995</v>
      </c>
      <c r="H626" s="12">
        <v>-27.308760406036736</v>
      </c>
    </row>
    <row r="627" spans="1:8" x14ac:dyDescent="0.35">
      <c r="A627" s="4" t="s">
        <v>6</v>
      </c>
      <c r="B627" s="4">
        <v>15</v>
      </c>
      <c r="C627" s="4">
        <v>15</v>
      </c>
      <c r="D627" s="4">
        <v>15.5</v>
      </c>
      <c r="E627" s="4">
        <v>15.25</v>
      </c>
      <c r="F627" s="12">
        <v>25.5425</v>
      </c>
      <c r="G627" s="37">
        <v>69.692499999999995</v>
      </c>
      <c r="H627" s="12">
        <v>-27.436113215272552</v>
      </c>
    </row>
    <row r="628" spans="1:8" x14ac:dyDescent="0.35">
      <c r="A628" s="4" t="s">
        <v>6</v>
      </c>
      <c r="B628" s="4">
        <v>15</v>
      </c>
      <c r="C628" s="4">
        <v>40</v>
      </c>
      <c r="D628" s="4">
        <v>40.5</v>
      </c>
      <c r="E628" s="4">
        <v>40.25</v>
      </c>
      <c r="F628" s="12">
        <v>25.7925</v>
      </c>
      <c r="G628" s="37">
        <v>69.942499999999995</v>
      </c>
      <c r="H628" s="12">
        <v>-27.299907275057254</v>
      </c>
    </row>
    <row r="629" spans="1:8" x14ac:dyDescent="0.35">
      <c r="A629" s="4" t="s">
        <v>6</v>
      </c>
      <c r="B629" s="4">
        <v>15</v>
      </c>
      <c r="C629" s="4">
        <v>65</v>
      </c>
      <c r="D629" s="4">
        <v>65.5</v>
      </c>
      <c r="E629" s="4">
        <v>65.25</v>
      </c>
      <c r="F629" s="12">
        <v>26.0425</v>
      </c>
      <c r="G629" s="37">
        <v>70.192499999999995</v>
      </c>
      <c r="H629" s="12">
        <v>-27.200251976983672</v>
      </c>
    </row>
    <row r="630" spans="1:8" x14ac:dyDescent="0.35">
      <c r="A630" s="4" t="s">
        <v>6</v>
      </c>
      <c r="B630" s="4">
        <v>15</v>
      </c>
      <c r="C630" s="4">
        <v>90</v>
      </c>
      <c r="D630" s="4">
        <v>91.5</v>
      </c>
      <c r="E630" s="4">
        <v>90.75</v>
      </c>
      <c r="F630" s="12">
        <v>26.297499999999999</v>
      </c>
      <c r="G630" s="37">
        <v>70.447499999999991</v>
      </c>
      <c r="H630" s="12">
        <v>-26.938047007501179</v>
      </c>
    </row>
    <row r="631" spans="1:8" x14ac:dyDescent="0.35">
      <c r="A631" s="4" t="s">
        <v>6</v>
      </c>
      <c r="B631" s="4">
        <v>15</v>
      </c>
      <c r="C631" s="4">
        <v>115</v>
      </c>
      <c r="D631" s="4">
        <v>115.5</v>
      </c>
      <c r="E631" s="4">
        <v>115.25</v>
      </c>
      <c r="F631" s="12">
        <v>26.5425</v>
      </c>
      <c r="G631" s="37">
        <v>70.692499999999995</v>
      </c>
      <c r="H631" s="12">
        <v>-27.138138546925617</v>
      </c>
    </row>
    <row r="632" spans="1:8" x14ac:dyDescent="0.35">
      <c r="A632" s="4" t="s">
        <v>6</v>
      </c>
      <c r="B632" s="4">
        <v>15</v>
      </c>
      <c r="C632" s="4">
        <v>137</v>
      </c>
      <c r="D632" s="4">
        <v>137.5</v>
      </c>
      <c r="E632" s="4">
        <v>137.25</v>
      </c>
      <c r="F632" s="12">
        <v>26.762499999999999</v>
      </c>
      <c r="G632" s="37">
        <v>70.912499999999994</v>
      </c>
      <c r="H632" s="12">
        <v>-27.241177815994412</v>
      </c>
    </row>
    <row r="633" spans="1:8" x14ac:dyDescent="0.35">
      <c r="A633" s="4" t="s">
        <v>6</v>
      </c>
      <c r="B633" s="4">
        <v>16</v>
      </c>
      <c r="C633" s="4">
        <v>10</v>
      </c>
      <c r="D633" s="4">
        <v>10.5</v>
      </c>
      <c r="E633" s="4">
        <v>10.25</v>
      </c>
      <c r="F633" s="12">
        <v>26.942499999999999</v>
      </c>
      <c r="G633" s="37">
        <v>71.142499999999998</v>
      </c>
      <c r="H633" s="12">
        <v>-26.802098986642317</v>
      </c>
    </row>
    <row r="634" spans="1:8" x14ac:dyDescent="0.35">
      <c r="A634" s="4" t="s">
        <v>6</v>
      </c>
      <c r="B634" s="4">
        <v>16</v>
      </c>
      <c r="C634" s="4">
        <v>30</v>
      </c>
      <c r="D634" s="4">
        <v>30.5</v>
      </c>
      <c r="E634" s="4">
        <v>30.25</v>
      </c>
      <c r="F634" s="12">
        <v>27.142499999999998</v>
      </c>
      <c r="G634" s="37">
        <v>71.342500000000001</v>
      </c>
      <c r="H634" s="12">
        <v>-26.799594882963881</v>
      </c>
    </row>
    <row r="635" spans="1:8" x14ac:dyDescent="0.35">
      <c r="A635" s="4" t="s">
        <v>6</v>
      </c>
      <c r="B635" s="4">
        <v>16</v>
      </c>
      <c r="C635" s="4">
        <v>50</v>
      </c>
      <c r="D635" s="4">
        <v>50.5</v>
      </c>
      <c r="E635" s="4">
        <v>50.25</v>
      </c>
      <c r="F635" s="12">
        <v>27.342500000000001</v>
      </c>
      <c r="G635" s="37">
        <v>71.542500000000004</v>
      </c>
      <c r="H635" s="12">
        <v>-26.872067489572849</v>
      </c>
    </row>
    <row r="636" spans="1:8" x14ac:dyDescent="0.35">
      <c r="A636" s="4" t="s">
        <v>6</v>
      </c>
      <c r="B636" s="4">
        <v>16</v>
      </c>
      <c r="C636" s="4">
        <v>70.5</v>
      </c>
      <c r="D636" s="4">
        <v>71</v>
      </c>
      <c r="E636" s="4">
        <v>70.75</v>
      </c>
      <c r="F636" s="12">
        <v>27.547499999999999</v>
      </c>
      <c r="G636" s="37">
        <v>71.747500000000002</v>
      </c>
      <c r="H636" s="12">
        <v>-26.987545463925379</v>
      </c>
    </row>
    <row r="637" spans="1:8" x14ac:dyDescent="0.35">
      <c r="A637" s="6" t="s">
        <v>6</v>
      </c>
      <c r="B637" s="6">
        <v>16</v>
      </c>
      <c r="C637" s="6">
        <v>88.5</v>
      </c>
      <c r="D637" s="6">
        <v>90</v>
      </c>
      <c r="E637" s="6">
        <v>89.25</v>
      </c>
      <c r="F637" s="13">
        <v>27.732499999999998</v>
      </c>
      <c r="G637" s="68">
        <v>71.932500000000005</v>
      </c>
      <c r="H637" s="13">
        <v>-27.090785795980523</v>
      </c>
    </row>
  </sheetData>
  <sortState ref="A392:H637">
    <sortCondition ref="F392:F637"/>
  </sortState>
  <mergeCells count="3">
    <mergeCell ref="A2:A3"/>
    <mergeCell ref="B2:B3"/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EB9E-8F5F-4372-9F7B-82A7029C967F}">
  <dimension ref="A1:AP194"/>
  <sheetViews>
    <sheetView topLeftCell="E1" zoomScale="50" zoomScaleNormal="50" workbookViewId="0">
      <selection activeCell="U169" sqref="U169"/>
    </sheetView>
  </sheetViews>
  <sheetFormatPr defaultRowHeight="14.5" x14ac:dyDescent="0.35"/>
  <cols>
    <col min="1" max="1" width="9.1796875" style="43"/>
    <col min="2" max="2" width="7.7265625" style="43" bestFit="1" customWidth="1"/>
    <col min="3" max="3" width="19.7265625" style="43" bestFit="1" customWidth="1"/>
    <col min="4" max="42" width="9.1796875" style="43"/>
  </cols>
  <sheetData>
    <row r="1" spans="1:42" ht="15" thickBot="1" x14ac:dyDescent="0.4">
      <c r="A1" s="76" t="s">
        <v>408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2" ht="95.25" customHeight="1" thickTop="1" x14ac:dyDescent="0.35">
      <c r="A2" s="80" t="s">
        <v>19</v>
      </c>
      <c r="B2" s="80" t="s">
        <v>11</v>
      </c>
      <c r="C2" s="47" t="s">
        <v>406</v>
      </c>
      <c r="D2" s="78" t="s">
        <v>212</v>
      </c>
      <c r="E2" s="78" t="s">
        <v>213</v>
      </c>
      <c r="F2" s="78" t="s">
        <v>409</v>
      </c>
      <c r="G2" s="78" t="s">
        <v>214</v>
      </c>
      <c r="H2" s="78" t="s">
        <v>215</v>
      </c>
      <c r="I2" s="78" t="s">
        <v>442</v>
      </c>
      <c r="J2" s="78" t="s">
        <v>216</v>
      </c>
      <c r="K2" s="78" t="s">
        <v>217</v>
      </c>
      <c r="L2" s="78" t="s">
        <v>218</v>
      </c>
      <c r="M2" s="78" t="s">
        <v>440</v>
      </c>
      <c r="N2" s="78" t="s">
        <v>219</v>
      </c>
      <c r="O2" s="78" t="s">
        <v>220</v>
      </c>
      <c r="P2" s="78" t="s">
        <v>221</v>
      </c>
      <c r="Q2" s="78" t="s">
        <v>222</v>
      </c>
      <c r="R2" s="78" t="s">
        <v>443</v>
      </c>
      <c r="S2" s="78" t="s">
        <v>444</v>
      </c>
      <c r="T2" s="78" t="s">
        <v>445</v>
      </c>
      <c r="U2" s="78" t="s">
        <v>446</v>
      </c>
      <c r="V2" s="78" t="s">
        <v>447</v>
      </c>
      <c r="W2" s="78" t="s">
        <v>223</v>
      </c>
      <c r="X2" s="78" t="s">
        <v>224</v>
      </c>
      <c r="Y2" s="78" t="s">
        <v>225</v>
      </c>
      <c r="Z2" s="78" t="s">
        <v>226</v>
      </c>
      <c r="AA2" s="78" t="s">
        <v>227</v>
      </c>
      <c r="AB2" s="78" t="s">
        <v>228</v>
      </c>
      <c r="AC2" s="78" t="s">
        <v>448</v>
      </c>
      <c r="AD2" s="78" t="s">
        <v>229</v>
      </c>
      <c r="AE2" s="78" t="s">
        <v>230</v>
      </c>
      <c r="AF2" s="78" t="s">
        <v>231</v>
      </c>
      <c r="AG2" s="78" t="s">
        <v>427</v>
      </c>
      <c r="AH2" s="78" t="s">
        <v>449</v>
      </c>
      <c r="AI2" s="74" t="s">
        <v>232</v>
      </c>
      <c r="AJ2" s="78" t="s">
        <v>233</v>
      </c>
      <c r="AK2" s="78" t="s">
        <v>234</v>
      </c>
      <c r="AL2" s="78" t="s">
        <v>450</v>
      </c>
      <c r="AM2" s="78" t="s">
        <v>235</v>
      </c>
      <c r="AN2" s="78" t="s">
        <v>236</v>
      </c>
      <c r="AO2" s="74" t="s">
        <v>407</v>
      </c>
      <c r="AP2" s="74" t="s">
        <v>237</v>
      </c>
    </row>
    <row r="3" spans="1:42" ht="27.75" customHeight="1" x14ac:dyDescent="0.35">
      <c r="A3" s="81"/>
      <c r="B3" s="81"/>
      <c r="C3" s="33" t="s">
        <v>24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5"/>
      <c r="AJ3" s="79"/>
      <c r="AK3" s="79"/>
      <c r="AL3" s="79"/>
      <c r="AM3" s="79"/>
      <c r="AN3" s="79"/>
      <c r="AO3" s="75"/>
      <c r="AP3" s="75"/>
    </row>
    <row r="4" spans="1:42" x14ac:dyDescent="0.35">
      <c r="A4" s="44">
        <v>1</v>
      </c>
      <c r="B4" s="44">
        <v>1</v>
      </c>
      <c r="C4" s="44" t="s">
        <v>238</v>
      </c>
      <c r="D4" s="44" t="s">
        <v>239</v>
      </c>
      <c r="E4" s="44" t="s">
        <v>239</v>
      </c>
      <c r="F4" s="44"/>
      <c r="G4" s="44" t="s">
        <v>240</v>
      </c>
      <c r="H4" s="44"/>
      <c r="I4" s="44"/>
      <c r="J4" s="44"/>
      <c r="K4" s="44"/>
      <c r="L4" s="44" t="s">
        <v>1</v>
      </c>
      <c r="M4" s="44"/>
      <c r="N4" s="44"/>
      <c r="O4" s="44"/>
      <c r="P4" s="44"/>
      <c r="Q4" s="44" t="s">
        <v>1</v>
      </c>
      <c r="R4" s="44"/>
      <c r="S4" s="44"/>
      <c r="T4" s="44" t="s">
        <v>4</v>
      </c>
      <c r="U4" s="44" t="s">
        <v>1</v>
      </c>
      <c r="V4" s="44"/>
      <c r="W4" s="44"/>
      <c r="X4" s="44" t="s">
        <v>1</v>
      </c>
      <c r="Y4" s="44" t="s">
        <v>240</v>
      </c>
      <c r="Z4" s="44" t="s">
        <v>240</v>
      </c>
      <c r="AA4" s="44"/>
      <c r="AB4" s="44" t="s">
        <v>4</v>
      </c>
      <c r="AC4" s="44"/>
      <c r="AD4" s="44"/>
      <c r="AE4" s="44" t="s">
        <v>241</v>
      </c>
      <c r="AF4" s="44"/>
      <c r="AG4" s="44"/>
      <c r="AH4" s="44"/>
      <c r="AI4" s="44" t="s">
        <v>242</v>
      </c>
      <c r="AJ4" s="44"/>
      <c r="AK4" s="44"/>
      <c r="AL4" s="44"/>
      <c r="AM4" s="44"/>
      <c r="AN4" s="44"/>
      <c r="AO4" s="44" t="s">
        <v>0</v>
      </c>
      <c r="AP4" s="44"/>
    </row>
    <row r="5" spans="1:42" x14ac:dyDescent="0.35">
      <c r="A5" s="44">
        <v>2</v>
      </c>
      <c r="B5" s="44">
        <v>1</v>
      </c>
      <c r="C5" s="44" t="s">
        <v>243</v>
      </c>
      <c r="D5" s="44"/>
      <c r="E5" s="44"/>
      <c r="F5" s="44"/>
      <c r="G5" s="44" t="s">
        <v>240</v>
      </c>
      <c r="H5" s="44" t="s">
        <v>1</v>
      </c>
      <c r="I5" s="44"/>
      <c r="J5" s="44"/>
      <c r="K5" s="44"/>
      <c r="L5" s="44" t="s">
        <v>1</v>
      </c>
      <c r="M5" s="44"/>
      <c r="N5" s="44" t="s">
        <v>1</v>
      </c>
      <c r="O5" s="44"/>
      <c r="P5" s="44"/>
      <c r="Q5" s="44"/>
      <c r="R5" s="44"/>
      <c r="S5" s="44"/>
      <c r="T5" s="44" t="s">
        <v>240</v>
      </c>
      <c r="U5" s="44" t="s">
        <v>1</v>
      </c>
      <c r="V5" s="44"/>
      <c r="W5" s="44"/>
      <c r="X5" s="44" t="s">
        <v>240</v>
      </c>
      <c r="Y5" s="44" t="s">
        <v>240</v>
      </c>
      <c r="Z5" s="44"/>
      <c r="AA5" s="44"/>
      <c r="AB5" s="44" t="s">
        <v>240</v>
      </c>
      <c r="AC5" s="44"/>
      <c r="AD5" s="44"/>
      <c r="AE5" s="44" t="s">
        <v>241</v>
      </c>
      <c r="AF5" s="44" t="s">
        <v>1</v>
      </c>
      <c r="AG5" s="44"/>
      <c r="AH5" s="44"/>
      <c r="AI5" s="44" t="s">
        <v>242</v>
      </c>
      <c r="AJ5" s="44"/>
      <c r="AK5" s="44"/>
      <c r="AL5" s="44"/>
      <c r="AM5" s="44"/>
      <c r="AN5" s="44"/>
      <c r="AO5" s="44" t="s">
        <v>0</v>
      </c>
      <c r="AP5" s="44"/>
    </row>
    <row r="6" spans="1:42" x14ac:dyDescent="0.35">
      <c r="A6" s="44">
        <v>3</v>
      </c>
      <c r="B6" s="44">
        <v>1</v>
      </c>
      <c r="C6" s="44" t="s">
        <v>244</v>
      </c>
      <c r="D6" s="44" t="s">
        <v>239</v>
      </c>
      <c r="E6" s="44" t="s">
        <v>239</v>
      </c>
      <c r="F6" s="44"/>
      <c r="G6" s="44" t="s">
        <v>1</v>
      </c>
      <c r="H6" s="44" t="s">
        <v>1</v>
      </c>
      <c r="I6" s="44" t="s">
        <v>1</v>
      </c>
      <c r="J6" s="44"/>
      <c r="K6" s="44"/>
      <c r="L6" s="44" t="s">
        <v>1</v>
      </c>
      <c r="M6" s="44"/>
      <c r="N6" s="44" t="s">
        <v>1</v>
      </c>
      <c r="O6" s="44"/>
      <c r="P6" s="44" t="s">
        <v>1</v>
      </c>
      <c r="Q6" s="44"/>
      <c r="R6" s="44"/>
      <c r="S6" s="44"/>
      <c r="T6" s="44" t="s">
        <v>240</v>
      </c>
      <c r="U6" s="44" t="s">
        <v>1</v>
      </c>
      <c r="V6" s="44"/>
      <c r="W6" s="44"/>
      <c r="X6" s="44" t="s">
        <v>240</v>
      </c>
      <c r="Y6" s="44" t="s">
        <v>1</v>
      </c>
      <c r="Z6" s="44"/>
      <c r="AA6" s="44"/>
      <c r="AB6" s="44" t="s">
        <v>1</v>
      </c>
      <c r="AC6" s="44"/>
      <c r="AD6" s="44"/>
      <c r="AE6" s="44" t="s">
        <v>241</v>
      </c>
      <c r="AF6" s="44"/>
      <c r="AG6" s="44"/>
      <c r="AH6" s="44"/>
      <c r="AI6" s="44"/>
      <c r="AJ6" s="44"/>
      <c r="AK6" s="44"/>
      <c r="AL6" s="44"/>
      <c r="AM6" s="44"/>
      <c r="AN6" s="44"/>
      <c r="AO6" s="44" t="s">
        <v>0</v>
      </c>
      <c r="AP6" s="44"/>
    </row>
    <row r="7" spans="1:42" x14ac:dyDescent="0.35">
      <c r="A7" s="44">
        <v>4</v>
      </c>
      <c r="B7" s="44">
        <v>1</v>
      </c>
      <c r="C7" s="44" t="s">
        <v>245</v>
      </c>
      <c r="D7" s="44" t="s">
        <v>240</v>
      </c>
      <c r="E7" s="44" t="s">
        <v>240</v>
      </c>
      <c r="F7" s="44"/>
      <c r="G7" s="44" t="s">
        <v>240</v>
      </c>
      <c r="H7" s="44"/>
      <c r="I7" s="44"/>
      <c r="J7" s="44"/>
      <c r="K7" s="44"/>
      <c r="L7" s="44"/>
      <c r="M7" s="44"/>
      <c r="N7" s="44"/>
      <c r="O7" s="44" t="s">
        <v>1</v>
      </c>
      <c r="P7" s="44"/>
      <c r="Q7" s="44" t="s">
        <v>1</v>
      </c>
      <c r="R7" s="44"/>
      <c r="S7" s="44"/>
      <c r="T7" s="44" t="s">
        <v>1</v>
      </c>
      <c r="U7" s="44"/>
      <c r="V7" s="44"/>
      <c r="W7" s="44"/>
      <c r="X7" s="44" t="s">
        <v>240</v>
      </c>
      <c r="Y7" s="44" t="s">
        <v>1</v>
      </c>
      <c r="Z7" s="44" t="s">
        <v>1</v>
      </c>
      <c r="AA7" s="44" t="s">
        <v>1</v>
      </c>
      <c r="AB7" s="44" t="s">
        <v>240</v>
      </c>
      <c r="AC7" s="44"/>
      <c r="AD7" s="44"/>
      <c r="AE7" s="44" t="s">
        <v>246</v>
      </c>
      <c r="AF7" s="44"/>
      <c r="AG7" s="44"/>
      <c r="AH7" s="44"/>
      <c r="AI7" s="44" t="s">
        <v>242</v>
      </c>
      <c r="AJ7" s="44"/>
      <c r="AK7" s="44"/>
      <c r="AL7" s="44"/>
      <c r="AM7" s="44"/>
      <c r="AN7" s="44"/>
      <c r="AO7" s="44" t="s">
        <v>0</v>
      </c>
      <c r="AP7" s="44"/>
    </row>
    <row r="8" spans="1:42" x14ac:dyDescent="0.35">
      <c r="A8" s="44">
        <v>5</v>
      </c>
      <c r="B8" s="44">
        <v>1</v>
      </c>
      <c r="C8" s="44" t="s">
        <v>247</v>
      </c>
      <c r="D8" s="44" t="s">
        <v>1</v>
      </c>
      <c r="E8" s="44" t="s">
        <v>1</v>
      </c>
      <c r="F8" s="44"/>
      <c r="G8" s="44" t="s">
        <v>240</v>
      </c>
      <c r="H8" s="44"/>
      <c r="I8" s="44"/>
      <c r="J8" s="44" t="s">
        <v>1</v>
      </c>
      <c r="K8" s="44"/>
      <c r="L8" s="44"/>
      <c r="M8" s="44"/>
      <c r="N8" s="44" t="s">
        <v>1</v>
      </c>
      <c r="O8" s="44" t="s">
        <v>1</v>
      </c>
      <c r="P8" s="44" t="s">
        <v>1</v>
      </c>
      <c r="Q8" s="44" t="s">
        <v>1</v>
      </c>
      <c r="R8" s="44"/>
      <c r="S8" s="44"/>
      <c r="T8" s="44" t="s">
        <v>240</v>
      </c>
      <c r="U8" s="44"/>
      <c r="V8" s="44"/>
      <c r="W8" s="44"/>
      <c r="X8" s="44" t="s">
        <v>4</v>
      </c>
      <c r="Y8" s="44" t="s">
        <v>1</v>
      </c>
      <c r="Z8" s="44" t="s">
        <v>1</v>
      </c>
      <c r="AA8" s="44"/>
      <c r="AB8" s="44" t="s">
        <v>240</v>
      </c>
      <c r="AC8" s="44"/>
      <c r="AD8" s="44"/>
      <c r="AE8" s="44" t="s">
        <v>241</v>
      </c>
      <c r="AF8" s="44"/>
      <c r="AG8" s="44"/>
      <c r="AH8" s="44" t="s">
        <v>1</v>
      </c>
      <c r="AI8" s="44" t="s">
        <v>242</v>
      </c>
      <c r="AJ8" s="44"/>
      <c r="AK8" s="44"/>
      <c r="AL8" s="44"/>
      <c r="AM8" s="44"/>
      <c r="AN8" s="44"/>
      <c r="AO8" s="44" t="s">
        <v>0</v>
      </c>
      <c r="AP8" s="44"/>
    </row>
    <row r="9" spans="1:42" x14ac:dyDescent="0.35">
      <c r="A9" s="44">
        <v>7</v>
      </c>
      <c r="B9" s="44">
        <v>1</v>
      </c>
      <c r="C9" s="44" t="s">
        <v>248</v>
      </c>
      <c r="D9" s="44" t="s">
        <v>1</v>
      </c>
      <c r="E9" s="44" t="s">
        <v>1</v>
      </c>
      <c r="F9" s="44"/>
      <c r="G9" s="44" t="s">
        <v>240</v>
      </c>
      <c r="H9" s="44"/>
      <c r="I9" s="44"/>
      <c r="J9" s="44" t="s">
        <v>1</v>
      </c>
      <c r="K9" s="44"/>
      <c r="L9" s="44" t="s">
        <v>1</v>
      </c>
      <c r="M9" s="44"/>
      <c r="N9" s="44" t="s">
        <v>1</v>
      </c>
      <c r="O9" s="44" t="s">
        <v>1</v>
      </c>
      <c r="P9" s="44" t="s">
        <v>1</v>
      </c>
      <c r="Q9" s="44" t="s">
        <v>1</v>
      </c>
      <c r="R9" s="44"/>
      <c r="S9" s="44"/>
      <c r="T9" s="44" t="s">
        <v>240</v>
      </c>
      <c r="U9" s="44"/>
      <c r="V9" s="44"/>
      <c r="W9" s="44"/>
      <c r="X9" s="44" t="s">
        <v>4</v>
      </c>
      <c r="Y9" s="44" t="s">
        <v>1</v>
      </c>
      <c r="Z9" s="44"/>
      <c r="AA9" s="44" t="s">
        <v>1</v>
      </c>
      <c r="AB9" s="44" t="s">
        <v>240</v>
      </c>
      <c r="AC9" s="44"/>
      <c r="AD9" s="44"/>
      <c r="AE9" s="44" t="s">
        <v>0</v>
      </c>
      <c r="AF9" s="44"/>
      <c r="AG9" s="44"/>
      <c r="AH9" s="44"/>
      <c r="AI9" s="44" t="s">
        <v>242</v>
      </c>
      <c r="AJ9" s="44"/>
      <c r="AK9" s="44"/>
      <c r="AL9" s="44"/>
      <c r="AM9" s="44"/>
      <c r="AN9" s="44"/>
      <c r="AO9" s="44" t="s">
        <v>0</v>
      </c>
      <c r="AP9" s="44" t="s">
        <v>249</v>
      </c>
    </row>
    <row r="10" spans="1:42" x14ac:dyDescent="0.35">
      <c r="A10" s="44">
        <v>8</v>
      </c>
      <c r="B10" s="44">
        <v>1</v>
      </c>
      <c r="C10" s="44" t="s">
        <v>250</v>
      </c>
      <c r="D10" s="44" t="s">
        <v>1</v>
      </c>
      <c r="E10" s="44" t="s">
        <v>1</v>
      </c>
      <c r="F10" s="44"/>
      <c r="G10" s="44" t="s">
        <v>240</v>
      </c>
      <c r="H10" s="44"/>
      <c r="I10" s="44"/>
      <c r="J10" s="44"/>
      <c r="K10" s="44"/>
      <c r="L10" s="44" t="s">
        <v>1</v>
      </c>
      <c r="M10" s="44"/>
      <c r="N10" s="44"/>
      <c r="O10" s="44" t="s">
        <v>1</v>
      </c>
      <c r="P10" s="44" t="s">
        <v>1</v>
      </c>
      <c r="Q10" s="44" t="s">
        <v>1</v>
      </c>
      <c r="R10" s="44"/>
      <c r="S10" s="44"/>
      <c r="T10" s="44" t="s">
        <v>4</v>
      </c>
      <c r="U10" s="44"/>
      <c r="V10" s="44"/>
      <c r="W10" s="44"/>
      <c r="X10" s="44" t="s">
        <v>240</v>
      </c>
      <c r="Y10" s="44" t="s">
        <v>240</v>
      </c>
      <c r="Z10" s="44"/>
      <c r="AA10" s="44" t="s">
        <v>1</v>
      </c>
      <c r="AB10" s="44" t="s">
        <v>240</v>
      </c>
      <c r="AC10" s="44" t="s">
        <v>240</v>
      </c>
      <c r="AD10" s="44"/>
      <c r="AE10" s="44" t="s">
        <v>0</v>
      </c>
      <c r="AF10" s="44"/>
      <c r="AG10" s="44"/>
      <c r="AH10" s="44" t="s">
        <v>240</v>
      </c>
      <c r="AI10" s="44" t="s">
        <v>242</v>
      </c>
      <c r="AJ10" s="51"/>
      <c r="AK10" s="51"/>
      <c r="AL10" s="51"/>
      <c r="AM10" s="51"/>
      <c r="AN10" s="51"/>
      <c r="AO10" s="44" t="s">
        <v>0</v>
      </c>
      <c r="AP10" s="44" t="s">
        <v>249</v>
      </c>
    </row>
    <row r="11" spans="1:42" x14ac:dyDescent="0.35">
      <c r="A11" s="44">
        <v>9</v>
      </c>
      <c r="B11" s="44">
        <v>1</v>
      </c>
      <c r="C11" s="44" t="s">
        <v>251</v>
      </c>
      <c r="D11" s="44"/>
      <c r="E11" s="44"/>
      <c r="F11" s="44"/>
      <c r="G11" s="44" t="s">
        <v>240</v>
      </c>
      <c r="H11" s="44"/>
      <c r="I11" s="44"/>
      <c r="J11" s="44" t="s">
        <v>1</v>
      </c>
      <c r="K11" s="44"/>
      <c r="L11" s="44" t="s">
        <v>1</v>
      </c>
      <c r="M11" s="44"/>
      <c r="N11" s="44"/>
      <c r="O11" s="44" t="s">
        <v>1</v>
      </c>
      <c r="P11" s="44"/>
      <c r="Q11" s="44" t="s">
        <v>1</v>
      </c>
      <c r="R11" s="44"/>
      <c r="S11" s="44"/>
      <c r="T11" s="44" t="s">
        <v>4</v>
      </c>
      <c r="U11" s="44"/>
      <c r="V11" s="44"/>
      <c r="W11" s="44"/>
      <c r="X11" s="44" t="s">
        <v>240</v>
      </c>
      <c r="Y11" s="44" t="s">
        <v>240</v>
      </c>
      <c r="Z11" s="44"/>
      <c r="AA11" s="44"/>
      <c r="AB11" s="44" t="s">
        <v>4</v>
      </c>
      <c r="AC11" s="44" t="s">
        <v>240</v>
      </c>
      <c r="AD11" s="44"/>
      <c r="AE11" s="44" t="s">
        <v>0</v>
      </c>
      <c r="AF11" s="44"/>
      <c r="AG11" s="44"/>
      <c r="AH11" s="44" t="s">
        <v>1</v>
      </c>
      <c r="AI11" s="44" t="s">
        <v>242</v>
      </c>
      <c r="AJ11" s="51"/>
      <c r="AK11" s="51"/>
      <c r="AL11" s="51"/>
      <c r="AM11" s="51"/>
      <c r="AN11" s="51"/>
      <c r="AO11" s="44" t="s">
        <v>0</v>
      </c>
      <c r="AP11" s="44" t="s">
        <v>249</v>
      </c>
    </row>
    <row r="12" spans="1:42" x14ac:dyDescent="0.35">
      <c r="A12" s="44">
        <v>10</v>
      </c>
      <c r="B12" s="44">
        <v>1</v>
      </c>
      <c r="C12" s="44">
        <v>0</v>
      </c>
      <c r="D12" s="44" t="s">
        <v>240</v>
      </c>
      <c r="E12" s="44" t="s">
        <v>240</v>
      </c>
      <c r="F12" s="44"/>
      <c r="G12" s="44" t="s">
        <v>240</v>
      </c>
      <c r="H12" s="44"/>
      <c r="I12" s="44"/>
      <c r="J12" s="44"/>
      <c r="K12" s="44"/>
      <c r="L12" s="44"/>
      <c r="M12" s="44"/>
      <c r="N12" s="44"/>
      <c r="O12" s="44" t="s">
        <v>1</v>
      </c>
      <c r="P12" s="44" t="s">
        <v>1</v>
      </c>
      <c r="Q12" s="44" t="s">
        <v>1</v>
      </c>
      <c r="R12" s="44"/>
      <c r="S12" s="44"/>
      <c r="T12" s="44" t="s">
        <v>1</v>
      </c>
      <c r="U12" s="44" t="s">
        <v>1</v>
      </c>
      <c r="V12" s="44"/>
      <c r="W12" s="44"/>
      <c r="X12" s="44" t="s">
        <v>240</v>
      </c>
      <c r="Y12" s="44" t="s">
        <v>4</v>
      </c>
      <c r="Z12" s="44" t="s">
        <v>240</v>
      </c>
      <c r="AA12" s="44"/>
      <c r="AB12" s="44" t="s">
        <v>240</v>
      </c>
      <c r="AC12" s="44" t="s">
        <v>0</v>
      </c>
      <c r="AD12" s="44"/>
      <c r="AE12" s="44" t="s">
        <v>4</v>
      </c>
      <c r="AF12" s="44"/>
      <c r="AG12" s="44"/>
      <c r="AH12" s="44" t="s">
        <v>252</v>
      </c>
      <c r="AI12" s="44" t="s">
        <v>242</v>
      </c>
      <c r="AJ12" s="51"/>
      <c r="AK12" s="51"/>
      <c r="AL12" s="51"/>
      <c r="AM12" s="51"/>
      <c r="AN12" s="51"/>
      <c r="AO12" s="44" t="s">
        <v>0</v>
      </c>
      <c r="AP12" s="44" t="s">
        <v>249</v>
      </c>
    </row>
    <row r="13" spans="1:42" x14ac:dyDescent="0.35">
      <c r="A13" s="44">
        <v>11</v>
      </c>
      <c r="B13" s="44">
        <v>3</v>
      </c>
      <c r="C13" s="44">
        <v>0</v>
      </c>
      <c r="D13" s="44" t="s">
        <v>240</v>
      </c>
      <c r="E13" s="44" t="s">
        <v>240</v>
      </c>
      <c r="F13" s="44"/>
      <c r="G13" s="44" t="s">
        <v>240</v>
      </c>
      <c r="H13" s="44"/>
      <c r="I13" s="44"/>
      <c r="J13" s="44" t="s">
        <v>1</v>
      </c>
      <c r="K13" s="44"/>
      <c r="L13" s="44" t="s">
        <v>1</v>
      </c>
      <c r="M13" s="44"/>
      <c r="N13" s="44"/>
      <c r="O13" s="44" t="s">
        <v>1</v>
      </c>
      <c r="P13" s="44" t="s">
        <v>1</v>
      </c>
      <c r="Q13" s="44" t="s">
        <v>1</v>
      </c>
      <c r="R13" s="44"/>
      <c r="S13" s="44"/>
      <c r="T13" s="44" t="s">
        <v>4</v>
      </c>
      <c r="U13" s="44" t="s">
        <v>1</v>
      </c>
      <c r="V13" s="44"/>
      <c r="W13" s="44"/>
      <c r="X13" s="44" t="s">
        <v>240</v>
      </c>
      <c r="Y13" s="44" t="s">
        <v>240</v>
      </c>
      <c r="Z13" s="44" t="s">
        <v>1</v>
      </c>
      <c r="AA13" s="44"/>
      <c r="AB13" s="44" t="s">
        <v>240</v>
      </c>
      <c r="AC13" s="44" t="s">
        <v>4</v>
      </c>
      <c r="AD13" s="44"/>
      <c r="AE13" s="44" t="s">
        <v>240</v>
      </c>
      <c r="AF13" s="44"/>
      <c r="AG13" s="44"/>
      <c r="AH13" s="44" t="s">
        <v>240</v>
      </c>
      <c r="AI13" s="44" t="s">
        <v>242</v>
      </c>
      <c r="AJ13" s="51"/>
      <c r="AK13" s="51"/>
      <c r="AL13" s="51"/>
      <c r="AM13" s="51"/>
      <c r="AN13" s="51"/>
      <c r="AO13" s="44" t="s">
        <v>0</v>
      </c>
      <c r="AP13" s="44" t="s">
        <v>249</v>
      </c>
    </row>
    <row r="14" spans="1:42" x14ac:dyDescent="0.35">
      <c r="A14" s="44">
        <v>12</v>
      </c>
      <c r="B14" s="44">
        <v>1</v>
      </c>
      <c r="C14" s="48" t="s">
        <v>405</v>
      </c>
      <c r="D14" s="44" t="s">
        <v>1</v>
      </c>
      <c r="E14" s="44" t="s">
        <v>240</v>
      </c>
      <c r="F14" s="44" t="s">
        <v>1</v>
      </c>
      <c r="G14" s="44"/>
      <c r="H14" s="44" t="s">
        <v>1</v>
      </c>
      <c r="I14" s="44" t="s">
        <v>1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 t="s">
        <v>240</v>
      </c>
      <c r="U14" s="44" t="s">
        <v>1</v>
      </c>
      <c r="V14" s="44"/>
      <c r="W14" s="44"/>
      <c r="X14" s="44" t="s">
        <v>240</v>
      </c>
      <c r="Y14" s="44" t="s">
        <v>240</v>
      </c>
      <c r="Z14" s="44" t="s">
        <v>1</v>
      </c>
      <c r="AA14" s="44" t="s">
        <v>1</v>
      </c>
      <c r="AB14" s="44" t="s">
        <v>240</v>
      </c>
      <c r="AC14" s="44" t="s">
        <v>241</v>
      </c>
      <c r="AD14" s="44"/>
      <c r="AE14" s="44" t="s">
        <v>4</v>
      </c>
      <c r="AF14" s="44"/>
      <c r="AG14" s="44"/>
      <c r="AH14" s="44" t="s">
        <v>4</v>
      </c>
      <c r="AI14" s="44" t="s">
        <v>242</v>
      </c>
      <c r="AJ14" s="51"/>
      <c r="AK14" s="51"/>
      <c r="AL14" s="51"/>
      <c r="AM14" s="51"/>
      <c r="AN14" s="51"/>
      <c r="AO14" s="44" t="s">
        <v>0</v>
      </c>
      <c r="AP14" s="44" t="s">
        <v>249</v>
      </c>
    </row>
    <row r="15" spans="1:42" x14ac:dyDescent="0.35">
      <c r="A15" s="44">
        <v>13</v>
      </c>
      <c r="B15" s="44">
        <v>1</v>
      </c>
      <c r="C15" s="44">
        <v>118</v>
      </c>
      <c r="D15" s="44" t="s">
        <v>240</v>
      </c>
      <c r="E15" s="44" t="s">
        <v>240</v>
      </c>
      <c r="F15" s="44"/>
      <c r="G15" s="44" t="s">
        <v>1</v>
      </c>
      <c r="H15" s="44"/>
      <c r="I15" s="44" t="s">
        <v>1</v>
      </c>
      <c r="J15" s="44"/>
      <c r="K15" s="44" t="s">
        <v>1</v>
      </c>
      <c r="L15" s="44" t="s">
        <v>1</v>
      </c>
      <c r="M15" s="44" t="s">
        <v>1</v>
      </c>
      <c r="N15" s="44"/>
      <c r="O15" s="44"/>
      <c r="P15" s="44"/>
      <c r="Q15" s="44"/>
      <c r="R15" s="44"/>
      <c r="S15" s="44"/>
      <c r="T15" s="44" t="s">
        <v>4</v>
      </c>
      <c r="U15" s="44" t="s">
        <v>1</v>
      </c>
      <c r="V15" s="44" t="s">
        <v>1</v>
      </c>
      <c r="W15" s="44"/>
      <c r="X15" s="44" t="s">
        <v>0</v>
      </c>
      <c r="Y15" s="44" t="s">
        <v>240</v>
      </c>
      <c r="Z15" s="44" t="s">
        <v>240</v>
      </c>
      <c r="AA15" s="44"/>
      <c r="AB15" s="44"/>
      <c r="AC15" s="44"/>
      <c r="AD15" s="44"/>
      <c r="AE15" s="44"/>
      <c r="AF15" s="44"/>
      <c r="AG15" s="44"/>
      <c r="AH15" s="44" t="s">
        <v>240</v>
      </c>
      <c r="AI15" s="44" t="s">
        <v>242</v>
      </c>
      <c r="AJ15" s="44"/>
      <c r="AK15" s="44"/>
      <c r="AL15" s="44"/>
      <c r="AM15" s="44"/>
      <c r="AN15" s="44"/>
      <c r="AO15" s="44" t="s">
        <v>0</v>
      </c>
      <c r="AP15" s="44" t="s">
        <v>249</v>
      </c>
    </row>
    <row r="16" spans="1:42" x14ac:dyDescent="0.35">
      <c r="A16" s="44">
        <v>14</v>
      </c>
      <c r="B16" s="44">
        <v>1</v>
      </c>
      <c r="C16" s="44">
        <v>40</v>
      </c>
      <c r="D16" s="44" t="s">
        <v>0</v>
      </c>
      <c r="E16" s="44" t="s">
        <v>0</v>
      </c>
      <c r="F16" s="44"/>
      <c r="G16" s="44" t="s">
        <v>1</v>
      </c>
      <c r="H16" s="44" t="s">
        <v>1</v>
      </c>
      <c r="I16" s="44" t="s">
        <v>1</v>
      </c>
      <c r="J16" s="44" t="s">
        <v>1</v>
      </c>
      <c r="K16" s="44" t="s">
        <v>240</v>
      </c>
      <c r="L16" s="44" t="s">
        <v>1</v>
      </c>
      <c r="M16" s="44" t="s">
        <v>1</v>
      </c>
      <c r="N16" s="44"/>
      <c r="O16" s="44"/>
      <c r="P16" s="44"/>
      <c r="Q16" s="44"/>
      <c r="R16" s="44"/>
      <c r="S16" s="44" t="s">
        <v>1</v>
      </c>
      <c r="T16" s="44" t="s">
        <v>240</v>
      </c>
      <c r="U16" s="44" t="s">
        <v>240</v>
      </c>
      <c r="V16" s="44"/>
      <c r="W16" s="44"/>
      <c r="X16" s="44" t="s">
        <v>4</v>
      </c>
      <c r="Y16" s="44"/>
      <c r="Z16" s="44" t="s">
        <v>240</v>
      </c>
      <c r="AA16" s="44"/>
      <c r="AB16" s="44"/>
      <c r="AC16" s="44"/>
      <c r="AD16" s="44"/>
      <c r="AE16" s="44"/>
      <c r="AF16" s="44"/>
      <c r="AG16" s="44"/>
      <c r="AH16" s="44"/>
      <c r="AI16" s="44" t="s">
        <v>242</v>
      </c>
      <c r="AJ16" s="44"/>
      <c r="AK16" s="44"/>
      <c r="AL16" s="44"/>
      <c r="AM16" s="44"/>
      <c r="AN16" s="44"/>
      <c r="AO16" s="44" t="s">
        <v>0</v>
      </c>
      <c r="AP16" s="44" t="s">
        <v>249</v>
      </c>
    </row>
    <row r="17" spans="1:42" x14ac:dyDescent="0.35">
      <c r="A17" s="44">
        <v>14</v>
      </c>
      <c r="B17" s="44">
        <v>1</v>
      </c>
      <c r="C17" s="44" t="s">
        <v>254</v>
      </c>
      <c r="D17" s="44" t="s">
        <v>1</v>
      </c>
      <c r="E17" s="44" t="s">
        <v>1</v>
      </c>
      <c r="F17" s="44"/>
      <c r="G17" s="44" t="s">
        <v>1</v>
      </c>
      <c r="H17" s="44" t="s">
        <v>1</v>
      </c>
      <c r="I17" s="44" t="s">
        <v>1</v>
      </c>
      <c r="J17" s="44"/>
      <c r="K17" s="44" t="s">
        <v>1</v>
      </c>
      <c r="L17" s="44"/>
      <c r="M17" s="44"/>
      <c r="N17" s="44"/>
      <c r="O17" s="44"/>
      <c r="P17" s="44"/>
      <c r="Q17" s="44"/>
      <c r="R17" s="44" t="s">
        <v>1</v>
      </c>
      <c r="S17" s="44"/>
      <c r="T17" s="44" t="s">
        <v>4</v>
      </c>
      <c r="U17" s="44" t="s">
        <v>1</v>
      </c>
      <c r="V17" s="44" t="s">
        <v>1</v>
      </c>
      <c r="W17" s="44"/>
      <c r="X17" s="44">
        <v>2</v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 t="s">
        <v>242</v>
      </c>
      <c r="AJ17" s="44"/>
      <c r="AK17" s="44"/>
      <c r="AL17" s="44"/>
      <c r="AM17" s="44"/>
      <c r="AN17" s="44"/>
      <c r="AO17" s="44" t="s">
        <v>4</v>
      </c>
      <c r="AP17" s="44" t="s">
        <v>249</v>
      </c>
    </row>
    <row r="18" spans="1:42" x14ac:dyDescent="0.35">
      <c r="A18" s="44">
        <v>14</v>
      </c>
      <c r="B18" s="44">
        <v>1</v>
      </c>
      <c r="C18" s="44">
        <v>84</v>
      </c>
      <c r="D18" s="44" t="s">
        <v>4</v>
      </c>
      <c r="E18" s="44" t="s">
        <v>4</v>
      </c>
      <c r="F18" s="44"/>
      <c r="G18" s="44" t="s">
        <v>1</v>
      </c>
      <c r="H18" s="44" t="s">
        <v>1</v>
      </c>
      <c r="I18" s="44" t="s">
        <v>1</v>
      </c>
      <c r="J18" s="44"/>
      <c r="K18" s="44" t="s">
        <v>1</v>
      </c>
      <c r="L18" s="44"/>
      <c r="M18" s="44"/>
      <c r="N18" s="44"/>
      <c r="O18" s="44"/>
      <c r="P18" s="44"/>
      <c r="Q18" s="44"/>
      <c r="R18" s="44"/>
      <c r="S18" s="44"/>
      <c r="T18" s="44" t="s">
        <v>240</v>
      </c>
      <c r="U18" s="44" t="s">
        <v>1</v>
      </c>
      <c r="V18" s="44"/>
      <c r="W18" s="44"/>
      <c r="X18" s="44">
        <v>1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 t="s">
        <v>242</v>
      </c>
      <c r="AJ18" s="44"/>
      <c r="AK18" s="44"/>
      <c r="AL18" s="44"/>
      <c r="AM18" s="44"/>
      <c r="AN18" s="44"/>
      <c r="AO18" s="44" t="s">
        <v>0</v>
      </c>
      <c r="AP18" s="44" t="s">
        <v>249</v>
      </c>
    </row>
    <row r="19" spans="1:42" x14ac:dyDescent="0.35">
      <c r="A19" s="44">
        <v>14</v>
      </c>
      <c r="B19" s="44">
        <v>2</v>
      </c>
      <c r="C19" s="44">
        <v>0</v>
      </c>
      <c r="D19" s="44" t="s">
        <v>0</v>
      </c>
      <c r="E19" s="44" t="s">
        <v>0</v>
      </c>
      <c r="F19" s="44"/>
      <c r="G19" s="44" t="s">
        <v>1</v>
      </c>
      <c r="H19" s="44"/>
      <c r="I19" s="44" t="s">
        <v>1</v>
      </c>
      <c r="J19" s="44" t="s">
        <v>1</v>
      </c>
      <c r="K19" s="44" t="s">
        <v>1</v>
      </c>
      <c r="L19" s="44"/>
      <c r="M19" s="44"/>
      <c r="N19" s="44"/>
      <c r="O19" s="44"/>
      <c r="P19" s="44"/>
      <c r="Q19" s="44"/>
      <c r="R19" s="44"/>
      <c r="S19" s="44"/>
      <c r="T19" s="44" t="s">
        <v>4</v>
      </c>
      <c r="U19" s="44" t="s">
        <v>1</v>
      </c>
      <c r="V19" s="44"/>
      <c r="W19" s="44"/>
      <c r="X19" s="44">
        <v>2</v>
      </c>
      <c r="Y19" s="44"/>
      <c r="Z19" s="44"/>
      <c r="AA19" s="44"/>
      <c r="AB19" s="44"/>
      <c r="AC19" s="44">
        <v>1</v>
      </c>
      <c r="AD19" s="44"/>
      <c r="AE19" s="44"/>
      <c r="AF19" s="44"/>
      <c r="AG19" s="44"/>
      <c r="AH19" s="44"/>
      <c r="AI19" s="44" t="s">
        <v>1</v>
      </c>
      <c r="AJ19" s="44"/>
      <c r="AK19" s="44"/>
      <c r="AL19" s="44"/>
      <c r="AM19" s="44"/>
      <c r="AN19" s="44"/>
      <c r="AO19" s="44" t="s">
        <v>0</v>
      </c>
      <c r="AP19" s="44" t="s">
        <v>249</v>
      </c>
    </row>
    <row r="20" spans="1:42" x14ac:dyDescent="0.35">
      <c r="A20" s="44">
        <v>15</v>
      </c>
      <c r="B20" s="44">
        <v>1</v>
      </c>
      <c r="C20" s="49" t="s">
        <v>255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x14ac:dyDescent="0.35">
      <c r="A21" s="44">
        <v>15</v>
      </c>
      <c r="B21" s="44">
        <v>1</v>
      </c>
      <c r="C21" s="49" t="s">
        <v>256</v>
      </c>
      <c r="D21" s="44" t="s">
        <v>0</v>
      </c>
      <c r="E21" s="44" t="s">
        <v>0</v>
      </c>
      <c r="F21" s="44"/>
      <c r="G21" s="44" t="s">
        <v>1</v>
      </c>
      <c r="H21" s="44" t="s">
        <v>1</v>
      </c>
      <c r="I21" s="44" t="s">
        <v>1</v>
      </c>
      <c r="J21" s="44"/>
      <c r="K21" s="44"/>
      <c r="L21" s="44"/>
      <c r="M21" s="44"/>
      <c r="N21" s="44"/>
      <c r="O21" s="44"/>
      <c r="P21" s="44"/>
      <c r="Q21" s="44"/>
      <c r="R21" s="44" t="s">
        <v>1</v>
      </c>
      <c r="S21" s="44" t="s">
        <v>1</v>
      </c>
      <c r="T21" s="44" t="s">
        <v>240</v>
      </c>
      <c r="U21" s="44" t="s">
        <v>1</v>
      </c>
      <c r="V21" s="44" t="s">
        <v>1</v>
      </c>
      <c r="W21" s="44"/>
      <c r="X21" s="44" t="s">
        <v>1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 t="s">
        <v>1</v>
      </c>
      <c r="AJ21" s="44"/>
      <c r="AK21" s="44"/>
      <c r="AL21" s="44"/>
      <c r="AM21" s="44"/>
      <c r="AN21" s="44"/>
      <c r="AO21" s="44" t="s">
        <v>0</v>
      </c>
      <c r="AP21" s="44" t="s">
        <v>249</v>
      </c>
    </row>
    <row r="22" spans="1:42" x14ac:dyDescent="0.35">
      <c r="A22" s="44">
        <v>15</v>
      </c>
      <c r="B22" s="44">
        <v>1</v>
      </c>
      <c r="C22" s="49" t="s">
        <v>257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x14ac:dyDescent="0.35">
      <c r="A23" s="44">
        <v>15</v>
      </c>
      <c r="B23" s="44">
        <v>1</v>
      </c>
      <c r="C23" s="44" t="s">
        <v>258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x14ac:dyDescent="0.35">
      <c r="A24" s="44">
        <v>15</v>
      </c>
      <c r="B24" s="44">
        <v>1</v>
      </c>
      <c r="C24" s="44" t="s">
        <v>259</v>
      </c>
      <c r="D24" s="44" t="s">
        <v>0</v>
      </c>
      <c r="E24" s="44" t="s">
        <v>0</v>
      </c>
      <c r="F24" s="44"/>
      <c r="G24" s="44" t="s">
        <v>1</v>
      </c>
      <c r="H24" s="44" t="s">
        <v>1</v>
      </c>
      <c r="I24" s="44" t="s">
        <v>1</v>
      </c>
      <c r="J24" s="44" t="s">
        <v>1</v>
      </c>
      <c r="K24" s="44"/>
      <c r="L24" s="44"/>
      <c r="M24" s="44"/>
      <c r="N24" s="44"/>
      <c r="O24" s="44"/>
      <c r="P24" s="44"/>
      <c r="Q24" s="44"/>
      <c r="R24" s="44"/>
      <c r="S24" s="44"/>
      <c r="T24" s="44" t="s">
        <v>4</v>
      </c>
      <c r="U24" s="44" t="s">
        <v>1</v>
      </c>
      <c r="V24" s="44" t="s">
        <v>1</v>
      </c>
      <c r="W24" s="44"/>
      <c r="X24" s="44">
        <v>1</v>
      </c>
      <c r="Y24" s="44"/>
      <c r="Z24" s="44">
        <v>1</v>
      </c>
      <c r="AA24" s="44"/>
      <c r="AB24" s="44"/>
      <c r="AC24" s="44"/>
      <c r="AD24" s="44"/>
      <c r="AE24" s="44"/>
      <c r="AF24" s="44"/>
      <c r="AG24" s="44"/>
      <c r="AH24" s="44"/>
      <c r="AI24" s="44" t="s">
        <v>242</v>
      </c>
      <c r="AJ24" s="44" t="s">
        <v>1</v>
      </c>
      <c r="AK24" s="44"/>
      <c r="AL24" s="44"/>
      <c r="AM24" s="44"/>
      <c r="AN24" s="44"/>
      <c r="AO24" s="44" t="s">
        <v>0</v>
      </c>
      <c r="AP24" s="44" t="s">
        <v>249</v>
      </c>
    </row>
    <row r="25" spans="1:42" x14ac:dyDescent="0.35">
      <c r="A25" s="44">
        <v>15</v>
      </c>
      <c r="B25" s="44">
        <v>1</v>
      </c>
      <c r="C25" s="44" t="s">
        <v>260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x14ac:dyDescent="0.35">
      <c r="A26" s="44">
        <v>15</v>
      </c>
      <c r="B26" s="44">
        <v>1</v>
      </c>
      <c r="C26" s="44" t="s">
        <v>261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x14ac:dyDescent="0.35">
      <c r="A27" s="44">
        <v>15</v>
      </c>
      <c r="B27" s="44">
        <v>1</v>
      </c>
      <c r="C27" s="44" t="s">
        <v>262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x14ac:dyDescent="0.35">
      <c r="A28" s="44">
        <v>15</v>
      </c>
      <c r="B28" s="44">
        <v>1</v>
      </c>
      <c r="C28" s="44" t="s">
        <v>251</v>
      </c>
      <c r="D28" s="44" t="s">
        <v>0</v>
      </c>
      <c r="E28" s="44" t="s">
        <v>0</v>
      </c>
      <c r="F28" s="44"/>
      <c r="G28" s="44" t="s">
        <v>1</v>
      </c>
      <c r="H28" s="44" t="s">
        <v>1</v>
      </c>
      <c r="I28" s="44" t="s">
        <v>1</v>
      </c>
      <c r="J28" s="44"/>
      <c r="K28" s="44"/>
      <c r="L28" s="44"/>
      <c r="M28" s="44"/>
      <c r="N28" s="44"/>
      <c r="O28" s="44"/>
      <c r="P28" s="44"/>
      <c r="Q28" s="44"/>
      <c r="R28" s="44"/>
      <c r="S28" s="44" t="s">
        <v>1</v>
      </c>
      <c r="T28" s="44" t="s">
        <v>240</v>
      </c>
      <c r="U28" s="44" t="s">
        <v>1</v>
      </c>
      <c r="V28" s="44" t="s">
        <v>1</v>
      </c>
      <c r="W28" s="44"/>
      <c r="X28" s="44">
        <v>3</v>
      </c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 t="s">
        <v>242</v>
      </c>
      <c r="AJ28" s="44"/>
      <c r="AK28" s="44" t="s">
        <v>1</v>
      </c>
      <c r="AL28" s="44"/>
      <c r="AM28" s="44"/>
      <c r="AN28" s="44"/>
      <c r="AO28" s="44" t="s">
        <v>0</v>
      </c>
      <c r="AP28" s="44" t="s">
        <v>249</v>
      </c>
    </row>
    <row r="29" spans="1:42" x14ac:dyDescent="0.35">
      <c r="A29" s="44">
        <v>15</v>
      </c>
      <c r="B29" s="44">
        <v>1</v>
      </c>
      <c r="C29" s="44" t="s">
        <v>263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x14ac:dyDescent="0.35">
      <c r="A30" s="44">
        <v>15</v>
      </c>
      <c r="B30" s="44">
        <v>1</v>
      </c>
      <c r="C30" s="44" t="s">
        <v>264</v>
      </c>
      <c r="D30" s="44" t="s">
        <v>0</v>
      </c>
      <c r="E30" s="44" t="s">
        <v>0</v>
      </c>
      <c r="F30" s="44"/>
      <c r="G30" s="44" t="s">
        <v>1</v>
      </c>
      <c r="H30" s="44" t="s">
        <v>1</v>
      </c>
      <c r="I30" s="44" t="s">
        <v>1</v>
      </c>
      <c r="J30" s="44" t="s">
        <v>1</v>
      </c>
      <c r="K30" s="44"/>
      <c r="L30" s="44"/>
      <c r="M30" s="44"/>
      <c r="N30" s="44"/>
      <c r="O30" s="44"/>
      <c r="P30" s="44"/>
      <c r="Q30" s="44"/>
      <c r="R30" s="44" t="s">
        <v>1</v>
      </c>
      <c r="S30" s="44"/>
      <c r="T30" s="44" t="s">
        <v>0</v>
      </c>
      <c r="U30" s="44" t="s">
        <v>1</v>
      </c>
      <c r="V30" s="44" t="s">
        <v>1</v>
      </c>
      <c r="W30" s="44"/>
      <c r="X30" s="44">
        <v>3</v>
      </c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 t="s">
        <v>1</v>
      </c>
      <c r="AJ30" s="44"/>
      <c r="AK30" s="44"/>
      <c r="AL30" s="44"/>
      <c r="AM30" s="44"/>
      <c r="AN30" s="44"/>
      <c r="AO30" s="44" t="s">
        <v>0</v>
      </c>
      <c r="AP30" s="44" t="s">
        <v>249</v>
      </c>
    </row>
    <row r="31" spans="1:42" x14ac:dyDescent="0.35">
      <c r="A31" s="44">
        <v>15</v>
      </c>
      <c r="B31" s="44">
        <v>1</v>
      </c>
      <c r="C31" s="44" t="s">
        <v>265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x14ac:dyDescent="0.35">
      <c r="A32" s="44">
        <v>15</v>
      </c>
      <c r="B32" s="44">
        <v>1</v>
      </c>
      <c r="C32" s="44" t="s">
        <v>266</v>
      </c>
      <c r="D32" s="44" t="s">
        <v>0</v>
      </c>
      <c r="E32" s="44" t="s">
        <v>4</v>
      </c>
      <c r="F32" s="44"/>
      <c r="G32" s="44"/>
      <c r="H32" s="44" t="s">
        <v>1</v>
      </c>
      <c r="I32" s="44" t="s">
        <v>1</v>
      </c>
      <c r="J32" s="44"/>
      <c r="K32" s="44"/>
      <c r="L32" s="44"/>
      <c r="M32" s="44"/>
      <c r="N32" s="44"/>
      <c r="O32" s="44"/>
      <c r="P32" s="44"/>
      <c r="Q32" s="44"/>
      <c r="R32" s="44" t="s">
        <v>1</v>
      </c>
      <c r="S32" s="44"/>
      <c r="T32" s="44" t="s">
        <v>240</v>
      </c>
      <c r="U32" s="44" t="s">
        <v>1</v>
      </c>
      <c r="V32" s="44"/>
      <c r="W32" s="44"/>
      <c r="X32" s="44">
        <v>1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 t="s">
        <v>242</v>
      </c>
      <c r="AJ32" s="44"/>
      <c r="AK32" s="44" t="s">
        <v>1</v>
      </c>
      <c r="AL32" s="44"/>
      <c r="AM32" s="44"/>
      <c r="AN32" s="44"/>
      <c r="AO32" s="44" t="s">
        <v>0</v>
      </c>
      <c r="AP32" s="44" t="s">
        <v>249</v>
      </c>
    </row>
    <row r="33" spans="1:42" x14ac:dyDescent="0.35">
      <c r="A33" s="44">
        <v>15</v>
      </c>
      <c r="B33" s="44">
        <v>1</v>
      </c>
      <c r="C33" s="44" t="s">
        <v>267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x14ac:dyDescent="0.35">
      <c r="A34" s="44">
        <v>15</v>
      </c>
      <c r="B34" s="44">
        <v>1</v>
      </c>
      <c r="C34" s="44" t="s">
        <v>268</v>
      </c>
      <c r="D34" s="44" t="s">
        <v>0</v>
      </c>
      <c r="E34" s="44" t="s">
        <v>4</v>
      </c>
      <c r="F34" s="44"/>
      <c r="G34" s="44" t="s">
        <v>1</v>
      </c>
      <c r="H34" s="44" t="s">
        <v>1</v>
      </c>
      <c r="I34" s="44" t="s">
        <v>1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 t="s">
        <v>4</v>
      </c>
      <c r="U34" s="44" t="s">
        <v>1</v>
      </c>
      <c r="V34" s="44" t="s">
        <v>1</v>
      </c>
      <c r="W34" s="44"/>
      <c r="X34" s="44">
        <v>3</v>
      </c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 t="s">
        <v>242</v>
      </c>
      <c r="AJ34" s="44"/>
      <c r="AK34" s="44"/>
      <c r="AL34" s="44"/>
      <c r="AM34" s="44"/>
      <c r="AN34" s="44"/>
      <c r="AO34" s="44" t="s">
        <v>0</v>
      </c>
      <c r="AP34" s="44" t="s">
        <v>249</v>
      </c>
    </row>
    <row r="35" spans="1:42" x14ac:dyDescent="0.35">
      <c r="A35" s="44">
        <v>15</v>
      </c>
      <c r="B35" s="44">
        <v>1</v>
      </c>
      <c r="C35" s="44" t="s">
        <v>269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x14ac:dyDescent="0.35">
      <c r="A36" s="44">
        <v>15</v>
      </c>
      <c r="B36" s="44">
        <v>1</v>
      </c>
      <c r="C36" s="44" t="s">
        <v>270</v>
      </c>
      <c r="D36" s="44" t="s">
        <v>0</v>
      </c>
      <c r="E36" s="44" t="s">
        <v>240</v>
      </c>
      <c r="F36" s="44"/>
      <c r="G36" s="44" t="s">
        <v>1</v>
      </c>
      <c r="H36" s="44" t="s">
        <v>1</v>
      </c>
      <c r="I36" s="44" t="s">
        <v>1</v>
      </c>
      <c r="J36" s="44"/>
      <c r="K36" s="44" t="s">
        <v>1</v>
      </c>
      <c r="L36" s="44"/>
      <c r="M36" s="44"/>
      <c r="N36" s="44"/>
      <c r="O36" s="44"/>
      <c r="P36" s="44"/>
      <c r="Q36" s="44"/>
      <c r="R36" s="44"/>
      <c r="S36" s="44"/>
      <c r="T36" s="44" t="s">
        <v>4</v>
      </c>
      <c r="U36" s="44" t="s">
        <v>240</v>
      </c>
      <c r="V36" s="44" t="s">
        <v>1</v>
      </c>
      <c r="W36" s="44"/>
      <c r="X36" s="44">
        <v>1</v>
      </c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 t="s">
        <v>242</v>
      </c>
      <c r="AJ36" s="44"/>
      <c r="AK36" s="44" t="s">
        <v>1</v>
      </c>
      <c r="AL36" s="44"/>
      <c r="AM36" s="44"/>
      <c r="AN36" s="44"/>
      <c r="AO36" s="44" t="s">
        <v>0</v>
      </c>
      <c r="AP36" s="44" t="s">
        <v>249</v>
      </c>
    </row>
    <row r="37" spans="1:42" x14ac:dyDescent="0.35">
      <c r="A37" s="44">
        <v>15</v>
      </c>
      <c r="B37" s="44">
        <v>1</v>
      </c>
      <c r="C37" s="44" t="s">
        <v>271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1:42" x14ac:dyDescent="0.35">
      <c r="A38" s="44">
        <v>15</v>
      </c>
      <c r="B38" s="44">
        <v>1</v>
      </c>
      <c r="C38" s="44" t="s">
        <v>272</v>
      </c>
      <c r="D38" s="44" t="s">
        <v>0</v>
      </c>
      <c r="E38" s="44" t="s">
        <v>4</v>
      </c>
      <c r="F38" s="44"/>
      <c r="G38" s="44"/>
      <c r="H38" s="44" t="s">
        <v>1</v>
      </c>
      <c r="I38" s="44"/>
      <c r="J38" s="44"/>
      <c r="K38" s="44" t="s">
        <v>1</v>
      </c>
      <c r="L38" s="44"/>
      <c r="M38" s="44"/>
      <c r="N38" s="44"/>
      <c r="O38" s="44"/>
      <c r="P38" s="44"/>
      <c r="Q38" s="44"/>
      <c r="R38" s="44"/>
      <c r="S38" s="44" t="s">
        <v>1</v>
      </c>
      <c r="T38" s="44" t="s">
        <v>4</v>
      </c>
      <c r="U38" s="44" t="s">
        <v>1</v>
      </c>
      <c r="V38" s="44" t="s">
        <v>1</v>
      </c>
      <c r="W38" s="44"/>
      <c r="X38" s="44">
        <v>3</v>
      </c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 t="s">
        <v>242</v>
      </c>
      <c r="AJ38" s="44"/>
      <c r="AK38" s="44"/>
      <c r="AL38" s="44"/>
      <c r="AM38" s="44"/>
      <c r="AN38" s="44"/>
      <c r="AO38" s="44" t="s">
        <v>0</v>
      </c>
      <c r="AP38" s="44" t="s">
        <v>249</v>
      </c>
    </row>
    <row r="39" spans="1:42" x14ac:dyDescent="0.35">
      <c r="A39" s="44">
        <v>15</v>
      </c>
      <c r="B39" s="44">
        <v>1</v>
      </c>
      <c r="C39" s="44" t="s">
        <v>273</v>
      </c>
      <c r="D39" s="44" t="s">
        <v>0</v>
      </c>
      <c r="E39" s="44" t="s">
        <v>240</v>
      </c>
      <c r="F39" s="44"/>
      <c r="G39" s="44" t="s">
        <v>1</v>
      </c>
      <c r="H39" s="44" t="s">
        <v>1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 t="s">
        <v>0</v>
      </c>
      <c r="U39" s="44" t="s">
        <v>1</v>
      </c>
      <c r="V39" s="44" t="s">
        <v>1</v>
      </c>
      <c r="W39" s="44"/>
      <c r="X39" s="44">
        <v>1</v>
      </c>
      <c r="Y39" s="44"/>
      <c r="Z39" s="44">
        <v>1</v>
      </c>
      <c r="AA39" s="44"/>
      <c r="AB39" s="44"/>
      <c r="AC39" s="44"/>
      <c r="AD39" s="44"/>
      <c r="AE39" s="44"/>
      <c r="AF39" s="44"/>
      <c r="AG39" s="44"/>
      <c r="AH39" s="44"/>
      <c r="AI39" s="44" t="s">
        <v>242</v>
      </c>
      <c r="AJ39" s="44"/>
      <c r="AK39" s="44"/>
      <c r="AL39" s="44"/>
      <c r="AM39" s="44"/>
      <c r="AN39" s="44"/>
      <c r="AO39" s="44" t="s">
        <v>0</v>
      </c>
      <c r="AP39" s="44" t="s">
        <v>249</v>
      </c>
    </row>
    <row r="40" spans="1:42" x14ac:dyDescent="0.35">
      <c r="A40" s="44">
        <v>15</v>
      </c>
      <c r="B40" s="44">
        <v>1</v>
      </c>
      <c r="C40" s="44" t="s">
        <v>274</v>
      </c>
      <c r="D40" s="44" t="s">
        <v>241</v>
      </c>
      <c r="E40" s="44" t="s">
        <v>4</v>
      </c>
      <c r="F40" s="44"/>
      <c r="G40" s="44" t="s">
        <v>1</v>
      </c>
      <c r="H40" s="44" t="s">
        <v>1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 t="s">
        <v>0</v>
      </c>
      <c r="U40" s="44" t="s">
        <v>1</v>
      </c>
      <c r="V40" s="44"/>
      <c r="W40" s="44"/>
      <c r="X40" s="44">
        <v>1</v>
      </c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 t="s">
        <v>242</v>
      </c>
      <c r="AJ40" s="44" t="s">
        <v>1</v>
      </c>
      <c r="AK40" s="44"/>
      <c r="AL40" s="44"/>
      <c r="AM40" s="44"/>
      <c r="AN40" s="44"/>
      <c r="AO40" s="44" t="s">
        <v>0</v>
      </c>
      <c r="AP40" s="44" t="s">
        <v>249</v>
      </c>
    </row>
    <row r="41" spans="1:42" x14ac:dyDescent="0.35">
      <c r="A41" s="44">
        <v>15</v>
      </c>
      <c r="B41" s="44">
        <v>1</v>
      </c>
      <c r="C41" s="44" t="s">
        <v>275</v>
      </c>
      <c r="D41" s="44" t="s">
        <v>0</v>
      </c>
      <c r="E41" s="44" t="s">
        <v>1</v>
      </c>
      <c r="F41" s="44"/>
      <c r="G41" s="44"/>
      <c r="H41" s="44" t="s">
        <v>1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 t="s">
        <v>4</v>
      </c>
      <c r="U41" s="44" t="s">
        <v>1</v>
      </c>
      <c r="V41" s="44" t="s">
        <v>1</v>
      </c>
      <c r="W41" s="44"/>
      <c r="X41" s="52">
        <v>1</v>
      </c>
      <c r="Y41" s="52"/>
      <c r="Z41" s="44"/>
      <c r="AA41" s="44"/>
      <c r="AB41" s="44"/>
      <c r="AC41" s="44"/>
      <c r="AD41" s="44"/>
      <c r="AE41" s="44"/>
      <c r="AF41" s="44"/>
      <c r="AG41" s="44"/>
      <c r="AH41" s="44"/>
      <c r="AI41" s="44" t="s">
        <v>242</v>
      </c>
      <c r="AJ41" s="44" t="s">
        <v>1</v>
      </c>
      <c r="AK41" s="44"/>
      <c r="AL41" s="44"/>
      <c r="AM41" s="44"/>
      <c r="AN41" s="44" t="s">
        <v>1</v>
      </c>
      <c r="AO41" s="44" t="s">
        <v>0</v>
      </c>
      <c r="AP41" s="44" t="s">
        <v>249</v>
      </c>
    </row>
    <row r="42" spans="1:42" x14ac:dyDescent="0.35">
      <c r="A42" s="44">
        <v>15</v>
      </c>
      <c r="B42" s="44">
        <v>1</v>
      </c>
      <c r="C42" s="44" t="s">
        <v>276</v>
      </c>
      <c r="D42" s="44" t="s">
        <v>4</v>
      </c>
      <c r="E42" s="44" t="s">
        <v>1</v>
      </c>
      <c r="F42" s="44"/>
      <c r="G42" s="44"/>
      <c r="H42" s="44" t="s">
        <v>1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 t="s">
        <v>4</v>
      </c>
      <c r="U42" s="44" t="s">
        <v>1</v>
      </c>
      <c r="V42" s="44"/>
      <c r="W42" s="44"/>
      <c r="X42" s="44" t="s">
        <v>239</v>
      </c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 t="s">
        <v>1</v>
      </c>
      <c r="AJ42" s="44"/>
      <c r="AK42" s="44" t="s">
        <v>1</v>
      </c>
      <c r="AL42" s="44"/>
      <c r="AM42" s="44"/>
      <c r="AN42" s="44"/>
      <c r="AO42" s="44" t="s">
        <v>4</v>
      </c>
      <c r="AP42" s="44" t="s">
        <v>253</v>
      </c>
    </row>
    <row r="43" spans="1:42" x14ac:dyDescent="0.35">
      <c r="A43" s="44">
        <v>16</v>
      </c>
      <c r="B43" s="44">
        <v>1</v>
      </c>
      <c r="C43" s="44" t="s">
        <v>255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42" x14ac:dyDescent="0.35">
      <c r="A44" s="44">
        <v>16</v>
      </c>
      <c r="B44" s="44">
        <v>1</v>
      </c>
      <c r="C44" s="45" t="s">
        <v>277</v>
      </c>
      <c r="D44" s="45" t="s">
        <v>0</v>
      </c>
      <c r="E44" s="45" t="s">
        <v>239</v>
      </c>
      <c r="F44" s="45"/>
      <c r="G44" s="45" t="s">
        <v>1</v>
      </c>
      <c r="H44" s="45" t="s">
        <v>1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 t="s">
        <v>4</v>
      </c>
      <c r="U44" s="45" t="s">
        <v>1</v>
      </c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 t="s">
        <v>1</v>
      </c>
      <c r="AJ44" s="45"/>
      <c r="AK44" s="45"/>
      <c r="AL44" s="45"/>
      <c r="AM44" s="45"/>
      <c r="AN44" s="45"/>
      <c r="AO44" s="45"/>
      <c r="AP44" s="45"/>
    </row>
    <row r="45" spans="1:42" x14ac:dyDescent="0.35">
      <c r="A45" s="44">
        <v>16</v>
      </c>
      <c r="B45" s="44">
        <v>1</v>
      </c>
      <c r="C45" s="45" t="s">
        <v>278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x14ac:dyDescent="0.35">
      <c r="A46" s="44">
        <v>16</v>
      </c>
      <c r="B46" s="44">
        <v>1</v>
      </c>
      <c r="C46" s="45" t="s">
        <v>279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x14ac:dyDescent="0.35">
      <c r="A47" s="44">
        <v>16</v>
      </c>
      <c r="B47" s="44">
        <v>1</v>
      </c>
      <c r="C47" s="45" t="s">
        <v>280</v>
      </c>
      <c r="D47" s="45" t="s">
        <v>0</v>
      </c>
      <c r="E47" s="45" t="s">
        <v>239</v>
      </c>
      <c r="F47" s="45"/>
      <c r="G47" s="45" t="s">
        <v>1</v>
      </c>
      <c r="H47" s="45" t="s">
        <v>1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 t="s">
        <v>4</v>
      </c>
      <c r="U47" s="45" t="s">
        <v>1</v>
      </c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 t="s">
        <v>1</v>
      </c>
      <c r="AJ47" s="45"/>
      <c r="AK47" s="45"/>
      <c r="AL47" s="45"/>
      <c r="AM47" s="45"/>
      <c r="AN47" s="45"/>
      <c r="AO47" s="45"/>
      <c r="AP47" s="45"/>
    </row>
    <row r="48" spans="1:42" x14ac:dyDescent="0.35">
      <c r="A48" s="44">
        <v>16</v>
      </c>
      <c r="B48" s="44">
        <v>1</v>
      </c>
      <c r="C48" s="45" t="s">
        <v>281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42" x14ac:dyDescent="0.35">
      <c r="A49" s="44">
        <v>16</v>
      </c>
      <c r="B49" s="44">
        <v>1</v>
      </c>
      <c r="C49" s="45" t="s">
        <v>282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1:42" x14ac:dyDescent="0.35">
      <c r="A50" s="44">
        <v>16</v>
      </c>
      <c r="B50" s="44">
        <v>1</v>
      </c>
      <c r="C50" s="45" t="s">
        <v>283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42" x14ac:dyDescent="0.35">
      <c r="A51" s="44">
        <v>16</v>
      </c>
      <c r="B51" s="44">
        <v>1</v>
      </c>
      <c r="C51" s="45" t="s">
        <v>284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1:42" x14ac:dyDescent="0.35">
      <c r="A52" s="44">
        <v>16</v>
      </c>
      <c r="B52" s="44">
        <v>1</v>
      </c>
      <c r="C52" s="45" t="s">
        <v>285</v>
      </c>
      <c r="D52" s="45" t="s">
        <v>0</v>
      </c>
      <c r="E52" s="45" t="s">
        <v>239</v>
      </c>
      <c r="F52" s="45"/>
      <c r="G52" s="45" t="s">
        <v>1</v>
      </c>
      <c r="H52" s="45" t="s">
        <v>1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 t="s">
        <v>4</v>
      </c>
      <c r="U52" s="45" t="s">
        <v>1</v>
      </c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 t="s">
        <v>1</v>
      </c>
      <c r="AJ52" s="45"/>
      <c r="AK52" s="45" t="s">
        <v>1</v>
      </c>
      <c r="AL52" s="45"/>
      <c r="AM52" s="45"/>
      <c r="AN52" s="45"/>
      <c r="AO52" s="45"/>
      <c r="AP52" s="45"/>
    </row>
    <row r="53" spans="1:42" x14ac:dyDescent="0.35">
      <c r="A53" s="44">
        <v>16</v>
      </c>
      <c r="B53" s="44">
        <v>1</v>
      </c>
      <c r="C53" s="45" t="s">
        <v>286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x14ac:dyDescent="0.35">
      <c r="A54" s="44">
        <v>16</v>
      </c>
      <c r="B54" s="44">
        <v>1</v>
      </c>
      <c r="C54" s="45" t="s">
        <v>287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x14ac:dyDescent="0.35">
      <c r="A55" s="44">
        <v>16</v>
      </c>
      <c r="B55" s="44">
        <v>1</v>
      </c>
      <c r="C55" s="45" t="s">
        <v>288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x14ac:dyDescent="0.35">
      <c r="A56" s="44">
        <v>16</v>
      </c>
      <c r="B56" s="44">
        <v>1</v>
      </c>
      <c r="C56" s="45" t="s">
        <v>289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x14ac:dyDescent="0.35">
      <c r="A57" s="44">
        <v>16</v>
      </c>
      <c r="B57" s="44">
        <v>1</v>
      </c>
      <c r="C57" s="45" t="s">
        <v>290</v>
      </c>
      <c r="D57" s="45" t="s">
        <v>0</v>
      </c>
      <c r="E57" s="45" t="s">
        <v>239</v>
      </c>
      <c r="F57" s="45"/>
      <c r="G57" s="45" t="s">
        <v>1</v>
      </c>
      <c r="H57" s="45" t="s">
        <v>1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 t="s">
        <v>4</v>
      </c>
      <c r="U57" s="45" t="s">
        <v>1</v>
      </c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 t="s">
        <v>1</v>
      </c>
      <c r="AJ57" s="45"/>
      <c r="AK57" s="45"/>
      <c r="AL57" s="45"/>
      <c r="AM57" s="45"/>
      <c r="AN57" s="45"/>
      <c r="AO57" s="45"/>
      <c r="AP57" s="45"/>
    </row>
    <row r="58" spans="1:42" x14ac:dyDescent="0.35">
      <c r="A58" s="44">
        <v>16</v>
      </c>
      <c r="B58" s="44">
        <v>1</v>
      </c>
      <c r="C58" s="45" t="s">
        <v>291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x14ac:dyDescent="0.35">
      <c r="A59" s="44">
        <v>16</v>
      </c>
      <c r="B59" s="44">
        <v>1</v>
      </c>
      <c r="C59" s="45" t="s">
        <v>292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x14ac:dyDescent="0.35">
      <c r="A60" s="44">
        <v>16</v>
      </c>
      <c r="B60" s="44">
        <v>1</v>
      </c>
      <c r="C60" s="45" t="s">
        <v>293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x14ac:dyDescent="0.35">
      <c r="A61" s="44">
        <v>16</v>
      </c>
      <c r="B61" s="44">
        <v>1</v>
      </c>
      <c r="C61" s="45" t="s">
        <v>294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x14ac:dyDescent="0.35">
      <c r="A62" s="44">
        <v>16</v>
      </c>
      <c r="B62" s="44">
        <v>1</v>
      </c>
      <c r="C62" s="45" t="s">
        <v>295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x14ac:dyDescent="0.35">
      <c r="A63" s="44">
        <v>16</v>
      </c>
      <c r="B63" s="44">
        <v>1</v>
      </c>
      <c r="C63" s="45" t="s">
        <v>296</v>
      </c>
      <c r="D63" s="45" t="s">
        <v>0</v>
      </c>
      <c r="E63" s="45" t="s">
        <v>1</v>
      </c>
      <c r="F63" s="45"/>
      <c r="G63" s="45" t="s">
        <v>1</v>
      </c>
      <c r="H63" s="45" t="s">
        <v>1</v>
      </c>
      <c r="I63" s="45"/>
      <c r="J63" s="45"/>
      <c r="K63" s="45" t="s">
        <v>1</v>
      </c>
      <c r="L63" s="45"/>
      <c r="M63" s="45"/>
      <c r="N63" s="45"/>
      <c r="O63" s="45"/>
      <c r="P63" s="45"/>
      <c r="Q63" s="45"/>
      <c r="R63" s="45"/>
      <c r="S63" s="45"/>
      <c r="T63" s="45" t="s">
        <v>0</v>
      </c>
      <c r="U63" s="45" t="s">
        <v>1</v>
      </c>
      <c r="V63" s="45" t="s">
        <v>1</v>
      </c>
      <c r="W63" s="45"/>
      <c r="X63" s="45" t="s">
        <v>239</v>
      </c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 t="s">
        <v>1</v>
      </c>
      <c r="AJ63" s="45"/>
      <c r="AK63" s="45"/>
      <c r="AL63" s="45"/>
      <c r="AM63" s="45"/>
      <c r="AN63" s="45"/>
      <c r="AO63" s="45"/>
      <c r="AP63" s="45"/>
    </row>
    <row r="64" spans="1:42" x14ac:dyDescent="0.35">
      <c r="A64" s="44">
        <v>16</v>
      </c>
      <c r="B64" s="44">
        <v>1</v>
      </c>
      <c r="C64" s="45" t="s">
        <v>297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x14ac:dyDescent="0.35">
      <c r="A65" s="44">
        <v>16</v>
      </c>
      <c r="B65" s="44">
        <v>1</v>
      </c>
      <c r="C65" s="45" t="s">
        <v>298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x14ac:dyDescent="0.35">
      <c r="A66" s="44">
        <v>16</v>
      </c>
      <c r="B66" s="44">
        <v>1</v>
      </c>
      <c r="C66" s="45" t="s">
        <v>299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x14ac:dyDescent="0.35">
      <c r="A67" s="44">
        <v>16</v>
      </c>
      <c r="B67" s="44">
        <v>1</v>
      </c>
      <c r="C67" s="45" t="s">
        <v>300</v>
      </c>
      <c r="D67" s="45" t="s">
        <v>0</v>
      </c>
      <c r="E67" s="45" t="s">
        <v>239</v>
      </c>
      <c r="F67" s="45"/>
      <c r="G67" s="45" t="s">
        <v>1</v>
      </c>
      <c r="H67" s="45" t="s">
        <v>1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 t="s">
        <v>4</v>
      </c>
      <c r="U67" s="45" t="s">
        <v>1</v>
      </c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 t="s">
        <v>1</v>
      </c>
      <c r="AJ67" s="45" t="s">
        <v>1</v>
      </c>
      <c r="AK67" s="45"/>
      <c r="AL67" s="45"/>
      <c r="AM67" s="45"/>
      <c r="AN67" s="45"/>
      <c r="AO67" s="45"/>
      <c r="AP67" s="45"/>
    </row>
    <row r="68" spans="1:42" x14ac:dyDescent="0.35">
      <c r="A68" s="44">
        <v>16</v>
      </c>
      <c r="B68" s="44">
        <v>1</v>
      </c>
      <c r="C68" s="45" t="s">
        <v>260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x14ac:dyDescent="0.35">
      <c r="A69" s="44">
        <v>16</v>
      </c>
      <c r="B69" s="44">
        <v>1</v>
      </c>
      <c r="C69" s="45" t="s">
        <v>301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x14ac:dyDescent="0.35">
      <c r="A70" s="44">
        <v>16</v>
      </c>
      <c r="B70" s="44">
        <v>1</v>
      </c>
      <c r="C70" s="45" t="s">
        <v>302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x14ac:dyDescent="0.35">
      <c r="A71" s="44">
        <v>16</v>
      </c>
      <c r="B71" s="44">
        <v>1</v>
      </c>
      <c r="C71" s="45" t="s">
        <v>303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x14ac:dyDescent="0.35">
      <c r="A72" s="44">
        <v>16</v>
      </c>
      <c r="B72" s="44">
        <v>1</v>
      </c>
      <c r="C72" s="45" t="s">
        <v>304</v>
      </c>
      <c r="D72" s="45" t="s">
        <v>0</v>
      </c>
      <c r="E72" s="45" t="s">
        <v>1</v>
      </c>
      <c r="F72" s="45"/>
      <c r="G72" s="45" t="s">
        <v>1</v>
      </c>
      <c r="H72" s="45" t="s">
        <v>1</v>
      </c>
      <c r="I72" s="45"/>
      <c r="J72" s="45"/>
      <c r="K72" s="45" t="s">
        <v>1</v>
      </c>
      <c r="L72" s="45"/>
      <c r="M72" s="45"/>
      <c r="N72" s="45"/>
      <c r="O72" s="45"/>
      <c r="P72" s="45"/>
      <c r="Q72" s="45"/>
      <c r="R72" s="45"/>
      <c r="S72" s="45"/>
      <c r="T72" s="45" t="s">
        <v>4</v>
      </c>
      <c r="U72" s="45" t="s">
        <v>1</v>
      </c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 t="s">
        <v>1</v>
      </c>
      <c r="AJ72" s="45"/>
      <c r="AK72" s="45"/>
      <c r="AL72" s="45"/>
      <c r="AM72" s="45"/>
      <c r="AN72" s="45"/>
      <c r="AO72" s="45"/>
      <c r="AP72" s="45"/>
    </row>
    <row r="73" spans="1:42" x14ac:dyDescent="0.35">
      <c r="A73" s="44">
        <v>16</v>
      </c>
      <c r="B73" s="44">
        <v>1</v>
      </c>
      <c r="C73" s="45" t="s">
        <v>305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x14ac:dyDescent="0.35">
      <c r="A74" s="44">
        <v>16</v>
      </c>
      <c r="B74" s="44">
        <v>1</v>
      </c>
      <c r="C74" s="45" t="s">
        <v>306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x14ac:dyDescent="0.35">
      <c r="A75" s="44">
        <v>16</v>
      </c>
      <c r="B75" s="44">
        <v>1</v>
      </c>
      <c r="C75" s="45" t="s">
        <v>307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x14ac:dyDescent="0.35">
      <c r="A76" s="44">
        <v>16</v>
      </c>
      <c r="B76" s="44">
        <v>1</v>
      </c>
      <c r="C76" s="45" t="s">
        <v>308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x14ac:dyDescent="0.35">
      <c r="A77" s="44">
        <v>16</v>
      </c>
      <c r="B77" s="44">
        <v>1</v>
      </c>
      <c r="C77" s="45" t="s">
        <v>309</v>
      </c>
      <c r="D77" s="45" t="s">
        <v>0</v>
      </c>
      <c r="E77" s="45"/>
      <c r="F77" s="45"/>
      <c r="G77" s="45"/>
      <c r="H77" s="45" t="s">
        <v>1</v>
      </c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 t="s">
        <v>4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 t="s">
        <v>242</v>
      </c>
      <c r="AJ77" s="45"/>
      <c r="AK77" s="45"/>
      <c r="AL77" s="45"/>
      <c r="AM77" s="45"/>
      <c r="AN77" s="45"/>
      <c r="AO77" s="45"/>
      <c r="AP77" s="45"/>
    </row>
    <row r="78" spans="1:42" x14ac:dyDescent="0.35">
      <c r="A78" s="44">
        <v>16</v>
      </c>
      <c r="B78" s="44">
        <v>1</v>
      </c>
      <c r="C78" s="45" t="s">
        <v>262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x14ac:dyDescent="0.35">
      <c r="A79" s="44">
        <v>16</v>
      </c>
      <c r="B79" s="44">
        <v>1</v>
      </c>
      <c r="C79" s="45" t="s">
        <v>310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x14ac:dyDescent="0.35">
      <c r="A80" s="44">
        <v>16</v>
      </c>
      <c r="B80" s="44">
        <v>1</v>
      </c>
      <c r="C80" s="45" t="s">
        <v>311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x14ac:dyDescent="0.35">
      <c r="A81" s="44">
        <v>16</v>
      </c>
      <c r="B81" s="44">
        <v>1</v>
      </c>
      <c r="C81" s="45" t="s">
        <v>312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x14ac:dyDescent="0.35">
      <c r="A82" s="44">
        <v>16</v>
      </c>
      <c r="B82" s="44">
        <v>1</v>
      </c>
      <c r="C82" s="45" t="s">
        <v>313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x14ac:dyDescent="0.35">
      <c r="A83" s="44">
        <v>16</v>
      </c>
      <c r="B83" s="44">
        <v>1</v>
      </c>
      <c r="C83" s="45" t="s">
        <v>314</v>
      </c>
      <c r="D83" s="45" t="s">
        <v>0</v>
      </c>
      <c r="E83" s="45" t="s">
        <v>1</v>
      </c>
      <c r="F83" s="45"/>
      <c r="G83" s="45" t="s">
        <v>1</v>
      </c>
      <c r="H83" s="45" t="s">
        <v>1</v>
      </c>
      <c r="I83" s="45"/>
      <c r="J83" s="45"/>
      <c r="K83" s="45" t="s">
        <v>1</v>
      </c>
      <c r="L83" s="45"/>
      <c r="M83" s="45"/>
      <c r="N83" s="45"/>
      <c r="O83" s="45"/>
      <c r="P83" s="45"/>
      <c r="Q83" s="45"/>
      <c r="R83" s="45"/>
      <c r="S83" s="45"/>
      <c r="T83" s="45" t="s">
        <v>4</v>
      </c>
      <c r="U83" s="45" t="s">
        <v>1</v>
      </c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 t="s">
        <v>1</v>
      </c>
      <c r="AJ83" s="45"/>
      <c r="AK83" s="45"/>
      <c r="AL83" s="45"/>
      <c r="AM83" s="45"/>
      <c r="AN83" s="45"/>
      <c r="AO83" s="45"/>
      <c r="AP83" s="45"/>
    </row>
    <row r="84" spans="1:42" x14ac:dyDescent="0.35">
      <c r="A84" s="44">
        <v>16</v>
      </c>
      <c r="B84" s="44">
        <v>1</v>
      </c>
      <c r="C84" s="45" t="s">
        <v>251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x14ac:dyDescent="0.35">
      <c r="A85" s="44">
        <v>16</v>
      </c>
      <c r="B85" s="44">
        <v>1</v>
      </c>
      <c r="C85" s="45" t="s">
        <v>315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x14ac:dyDescent="0.35">
      <c r="A86" s="44">
        <v>16</v>
      </c>
      <c r="B86" s="44">
        <v>1</v>
      </c>
      <c r="C86" s="45" t="s">
        <v>316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x14ac:dyDescent="0.35">
      <c r="A87" s="44">
        <v>16</v>
      </c>
      <c r="B87" s="44">
        <v>1</v>
      </c>
      <c r="C87" s="45" t="s">
        <v>317</v>
      </c>
      <c r="D87" s="45" t="s">
        <v>0</v>
      </c>
      <c r="E87" s="45" t="s">
        <v>239</v>
      </c>
      <c r="F87" s="45"/>
      <c r="G87" s="45" t="s">
        <v>1</v>
      </c>
      <c r="H87" s="45" t="s">
        <v>1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 t="s">
        <v>4</v>
      </c>
      <c r="U87" s="45" t="s">
        <v>1</v>
      </c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x14ac:dyDescent="0.35">
      <c r="A88" s="44">
        <v>16</v>
      </c>
      <c r="B88" s="44">
        <v>1</v>
      </c>
      <c r="C88" s="45" t="s">
        <v>263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x14ac:dyDescent="0.35">
      <c r="A89" s="44">
        <v>16</v>
      </c>
      <c r="B89" s="44">
        <v>1</v>
      </c>
      <c r="C89" s="45" t="s">
        <v>318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x14ac:dyDescent="0.35">
      <c r="A90" s="44">
        <v>16</v>
      </c>
      <c r="B90" s="44">
        <v>1</v>
      </c>
      <c r="C90" s="45" t="s">
        <v>319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42" x14ac:dyDescent="0.35">
      <c r="A91" s="44">
        <v>16</v>
      </c>
      <c r="B91" s="44">
        <v>1</v>
      </c>
      <c r="C91" s="45" t="s">
        <v>320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1:42" x14ac:dyDescent="0.35">
      <c r="A92" s="44">
        <v>16</v>
      </c>
      <c r="B92" s="44">
        <v>1</v>
      </c>
      <c r="C92" s="45" t="s">
        <v>321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1:42" x14ac:dyDescent="0.35">
      <c r="A93" s="44">
        <v>16</v>
      </c>
      <c r="B93" s="44">
        <v>1</v>
      </c>
      <c r="C93" s="45" t="s">
        <v>264</v>
      </c>
      <c r="D93" s="45" t="s">
        <v>239</v>
      </c>
      <c r="E93" s="45"/>
      <c r="F93" s="45"/>
      <c r="G93" s="45" t="s">
        <v>1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 t="s">
        <v>4</v>
      </c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 t="s">
        <v>242</v>
      </c>
      <c r="AJ93" s="45"/>
      <c r="AK93" s="45"/>
      <c r="AL93" s="45" t="s">
        <v>1</v>
      </c>
      <c r="AM93" s="45"/>
      <c r="AN93" s="45"/>
      <c r="AO93" s="45"/>
      <c r="AP93" s="45"/>
    </row>
    <row r="94" spans="1:42" x14ac:dyDescent="0.35">
      <c r="A94" s="44">
        <v>16</v>
      </c>
      <c r="B94" s="44">
        <v>1</v>
      </c>
      <c r="C94" s="45" t="s">
        <v>247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1:42" x14ac:dyDescent="0.35">
      <c r="A95" s="44">
        <v>16</v>
      </c>
      <c r="B95" s="44">
        <v>1</v>
      </c>
      <c r="C95" s="45" t="s">
        <v>322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1:42" x14ac:dyDescent="0.35">
      <c r="A96" s="44">
        <v>16</v>
      </c>
      <c r="B96" s="44">
        <v>1</v>
      </c>
      <c r="C96" s="45" t="s">
        <v>323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1:42" x14ac:dyDescent="0.35">
      <c r="A97" s="44">
        <v>16</v>
      </c>
      <c r="B97" s="44">
        <v>1</v>
      </c>
      <c r="C97" s="45" t="s">
        <v>324</v>
      </c>
      <c r="D97" s="45" t="s">
        <v>1</v>
      </c>
      <c r="E97" s="45" t="s">
        <v>239</v>
      </c>
      <c r="F97" s="45"/>
      <c r="G97" s="45" t="s">
        <v>1</v>
      </c>
      <c r="H97" s="45"/>
      <c r="I97" s="45"/>
      <c r="J97" s="45"/>
      <c r="K97" s="45" t="s">
        <v>1</v>
      </c>
      <c r="L97" s="45"/>
      <c r="M97" s="45"/>
      <c r="N97" s="45"/>
      <c r="O97" s="45"/>
      <c r="P97" s="45"/>
      <c r="Q97" s="45"/>
      <c r="R97" s="45"/>
      <c r="S97" s="45"/>
      <c r="T97" s="45"/>
      <c r="U97" s="45" t="s">
        <v>4</v>
      </c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 t="s">
        <v>242</v>
      </c>
      <c r="AJ97" s="45"/>
      <c r="AK97" s="45"/>
      <c r="AL97" s="45"/>
      <c r="AM97" s="45"/>
      <c r="AN97" s="45"/>
      <c r="AO97" s="45"/>
      <c r="AP97" s="45"/>
    </row>
    <row r="98" spans="1:42" x14ac:dyDescent="0.35">
      <c r="A98" s="44">
        <v>16</v>
      </c>
      <c r="B98" s="44">
        <v>1</v>
      </c>
      <c r="C98" s="45" t="s">
        <v>265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</row>
    <row r="99" spans="1:42" x14ac:dyDescent="0.35">
      <c r="A99" s="44">
        <v>16</v>
      </c>
      <c r="B99" s="44">
        <v>1</v>
      </c>
      <c r="C99" s="45" t="s">
        <v>325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</row>
    <row r="100" spans="1:42" x14ac:dyDescent="0.35">
      <c r="A100" s="44">
        <v>16</v>
      </c>
      <c r="B100" s="44">
        <v>1</v>
      </c>
      <c r="C100" s="45" t="s">
        <v>326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</row>
    <row r="101" spans="1:42" x14ac:dyDescent="0.35">
      <c r="A101" s="44">
        <v>16</v>
      </c>
      <c r="B101" s="44">
        <v>1</v>
      </c>
      <c r="C101" s="45" t="s">
        <v>327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</row>
    <row r="102" spans="1:42" x14ac:dyDescent="0.35">
      <c r="A102" s="44">
        <v>16</v>
      </c>
      <c r="B102" s="44">
        <v>1</v>
      </c>
      <c r="C102" s="45" t="s">
        <v>328</v>
      </c>
      <c r="D102" s="45" t="s">
        <v>4</v>
      </c>
      <c r="E102" s="45"/>
      <c r="F102" s="45"/>
      <c r="G102" s="45" t="s">
        <v>1</v>
      </c>
      <c r="H102" s="45" t="s">
        <v>1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 t="s">
        <v>4</v>
      </c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 t="s">
        <v>1</v>
      </c>
      <c r="AJ102" s="45"/>
      <c r="AK102" s="45"/>
      <c r="AL102" s="45"/>
      <c r="AM102" s="45"/>
      <c r="AN102" s="45"/>
      <c r="AO102" s="44" t="s">
        <v>4</v>
      </c>
      <c r="AP102" s="44" t="s">
        <v>249</v>
      </c>
    </row>
    <row r="103" spans="1:42" x14ac:dyDescent="0.35">
      <c r="A103" s="44">
        <v>16</v>
      </c>
      <c r="B103" s="44">
        <v>1</v>
      </c>
      <c r="C103" s="45" t="s">
        <v>266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4"/>
      <c r="AP103" s="44"/>
    </row>
    <row r="104" spans="1:42" x14ac:dyDescent="0.35">
      <c r="A104" s="44">
        <v>16</v>
      </c>
      <c r="B104" s="44">
        <v>1</v>
      </c>
      <c r="C104" s="45" t="s">
        <v>248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4"/>
      <c r="AP104" s="44"/>
    </row>
    <row r="105" spans="1:42" x14ac:dyDescent="0.35">
      <c r="A105" s="44">
        <v>16</v>
      </c>
      <c r="B105" s="44">
        <v>1</v>
      </c>
      <c r="C105" s="45" t="s">
        <v>329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4"/>
      <c r="AP105" s="44"/>
    </row>
    <row r="106" spans="1:42" x14ac:dyDescent="0.35">
      <c r="A106" s="44">
        <v>16</v>
      </c>
      <c r="B106" s="44">
        <v>1</v>
      </c>
      <c r="C106" s="45" t="s">
        <v>330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4"/>
      <c r="AP106" s="44"/>
    </row>
    <row r="107" spans="1:42" x14ac:dyDescent="0.35">
      <c r="A107" s="44">
        <v>16</v>
      </c>
      <c r="B107" s="44">
        <v>1</v>
      </c>
      <c r="C107" s="45" t="s">
        <v>331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4"/>
      <c r="AP107" s="44"/>
    </row>
    <row r="108" spans="1:42" x14ac:dyDescent="0.35">
      <c r="A108" s="44">
        <v>16</v>
      </c>
      <c r="B108" s="44">
        <v>1</v>
      </c>
      <c r="C108" s="45" t="s">
        <v>267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 t="s">
        <v>1</v>
      </c>
      <c r="AJ108" s="45"/>
      <c r="AK108" s="45"/>
      <c r="AL108" s="45"/>
      <c r="AM108" s="45"/>
      <c r="AN108" s="45"/>
      <c r="AO108" s="44" t="s">
        <v>1</v>
      </c>
      <c r="AP108" s="44" t="s">
        <v>249</v>
      </c>
    </row>
    <row r="109" spans="1:42" x14ac:dyDescent="0.35">
      <c r="A109" s="44">
        <v>16</v>
      </c>
      <c r="B109" s="44">
        <v>1</v>
      </c>
      <c r="C109" s="45" t="s">
        <v>332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4"/>
      <c r="AP109" s="44"/>
    </row>
    <row r="110" spans="1:42" x14ac:dyDescent="0.35">
      <c r="A110" s="44">
        <v>16</v>
      </c>
      <c r="B110" s="44">
        <v>1</v>
      </c>
      <c r="C110" s="45" t="s">
        <v>333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4"/>
      <c r="AP110" s="44"/>
    </row>
    <row r="111" spans="1:42" x14ac:dyDescent="0.35">
      <c r="A111" s="44">
        <v>16</v>
      </c>
      <c r="B111" s="44">
        <v>1</v>
      </c>
      <c r="C111" s="45" t="s">
        <v>334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4"/>
      <c r="AP111" s="44"/>
    </row>
    <row r="112" spans="1:42" x14ac:dyDescent="0.35">
      <c r="A112" s="44">
        <v>16</v>
      </c>
      <c r="B112" s="44">
        <v>1</v>
      </c>
      <c r="C112" s="45" t="s">
        <v>335</v>
      </c>
      <c r="D112" s="45" t="s">
        <v>239</v>
      </c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 t="s">
        <v>1</v>
      </c>
      <c r="AJ112" s="45"/>
      <c r="AK112" s="45" t="s">
        <v>1</v>
      </c>
      <c r="AL112" s="45"/>
      <c r="AM112" s="45"/>
      <c r="AN112" s="45"/>
      <c r="AO112" s="44" t="s">
        <v>240</v>
      </c>
      <c r="AP112" s="44" t="s">
        <v>249</v>
      </c>
    </row>
    <row r="113" spans="1:42" x14ac:dyDescent="0.35">
      <c r="A113" s="44">
        <v>16</v>
      </c>
      <c r="B113" s="44">
        <v>1</v>
      </c>
      <c r="C113" s="45" t="s">
        <v>268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</row>
    <row r="114" spans="1:42" x14ac:dyDescent="0.35">
      <c r="A114" s="44">
        <v>16</v>
      </c>
      <c r="B114" s="44">
        <v>1</v>
      </c>
      <c r="C114" s="45" t="s">
        <v>245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</row>
    <row r="115" spans="1:42" x14ac:dyDescent="0.35">
      <c r="A115" s="44">
        <v>16</v>
      </c>
      <c r="B115" s="44">
        <v>1</v>
      </c>
      <c r="C115" s="45" t="s">
        <v>336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</row>
    <row r="116" spans="1:42" x14ac:dyDescent="0.35">
      <c r="A116" s="44">
        <v>16</v>
      </c>
      <c r="B116" s="44">
        <v>1</v>
      </c>
      <c r="C116" s="45" t="s">
        <v>337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</row>
    <row r="117" spans="1:42" x14ac:dyDescent="0.35">
      <c r="A117" s="44">
        <v>16</v>
      </c>
      <c r="B117" s="44">
        <v>1</v>
      </c>
      <c r="C117" s="45" t="s">
        <v>269</v>
      </c>
      <c r="D117" s="45" t="s">
        <v>239</v>
      </c>
      <c r="E117" s="45"/>
      <c r="F117" s="45"/>
      <c r="G117" s="45" t="s">
        <v>1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 t="s">
        <v>4</v>
      </c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 t="s">
        <v>242</v>
      </c>
      <c r="AJ117" s="45"/>
      <c r="AK117" s="45"/>
      <c r="AL117" s="45"/>
      <c r="AM117" s="45"/>
      <c r="AN117" s="45"/>
      <c r="AO117" s="45"/>
      <c r="AP117" s="45"/>
    </row>
    <row r="118" spans="1:42" x14ac:dyDescent="0.35">
      <c r="A118" s="44">
        <v>16</v>
      </c>
      <c r="B118" s="44">
        <v>1</v>
      </c>
      <c r="C118" s="45" t="s">
        <v>338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</row>
    <row r="119" spans="1:42" x14ac:dyDescent="0.35">
      <c r="A119" s="44">
        <v>16</v>
      </c>
      <c r="B119" s="44">
        <v>1</v>
      </c>
      <c r="C119" s="45" t="s">
        <v>243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</row>
    <row r="120" spans="1:42" x14ac:dyDescent="0.35">
      <c r="A120" s="44">
        <v>16</v>
      </c>
      <c r="B120" s="44">
        <v>1</v>
      </c>
      <c r="C120" s="45" t="s">
        <v>339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</row>
    <row r="121" spans="1:42" x14ac:dyDescent="0.35">
      <c r="A121" s="44">
        <v>16</v>
      </c>
      <c r="B121" s="44">
        <v>1</v>
      </c>
      <c r="C121" s="45" t="s">
        <v>270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</row>
    <row r="122" spans="1:42" x14ac:dyDescent="0.35">
      <c r="A122" s="44">
        <v>16</v>
      </c>
      <c r="B122" s="44">
        <v>1</v>
      </c>
      <c r="C122" s="45" t="s">
        <v>340</v>
      </c>
      <c r="D122" s="45"/>
      <c r="E122" s="45"/>
      <c r="F122" s="45"/>
      <c r="G122" s="45"/>
      <c r="H122" s="45" t="s">
        <v>1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 t="s">
        <v>4</v>
      </c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 t="s">
        <v>242</v>
      </c>
      <c r="AJ122" s="45"/>
      <c r="AK122" s="45"/>
      <c r="AL122" s="45"/>
      <c r="AM122" s="45"/>
      <c r="AN122" s="45"/>
      <c r="AO122" s="45"/>
      <c r="AP122" s="45"/>
    </row>
    <row r="123" spans="1:42" x14ac:dyDescent="0.35">
      <c r="A123" s="44">
        <v>16</v>
      </c>
      <c r="B123" s="44">
        <v>1</v>
      </c>
      <c r="C123" s="45" t="s">
        <v>341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</row>
    <row r="124" spans="1:42" x14ac:dyDescent="0.35">
      <c r="A124" s="44">
        <v>16</v>
      </c>
      <c r="B124" s="44">
        <v>1</v>
      </c>
      <c r="C124" s="45" t="s">
        <v>250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</row>
    <row r="125" spans="1:42" x14ac:dyDescent="0.35">
      <c r="A125" s="44">
        <v>16</v>
      </c>
      <c r="B125" s="44">
        <v>1</v>
      </c>
      <c r="C125" s="45" t="s">
        <v>342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</row>
    <row r="126" spans="1:42" x14ac:dyDescent="0.35">
      <c r="A126" s="44">
        <v>16</v>
      </c>
      <c r="B126" s="44">
        <v>1</v>
      </c>
      <c r="C126" s="45" t="s">
        <v>271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</row>
    <row r="127" spans="1:42" x14ac:dyDescent="0.35">
      <c r="A127" s="44">
        <v>16</v>
      </c>
      <c r="B127" s="44">
        <v>1</v>
      </c>
      <c r="C127" s="45" t="s">
        <v>343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</row>
    <row r="128" spans="1:42" x14ac:dyDescent="0.35">
      <c r="A128" s="44">
        <v>16</v>
      </c>
      <c r="B128" s="44">
        <v>1</v>
      </c>
      <c r="C128" s="45" t="s">
        <v>344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</row>
    <row r="129" spans="1:42" x14ac:dyDescent="0.35">
      <c r="A129" s="44">
        <v>16</v>
      </c>
      <c r="B129" s="44">
        <v>1</v>
      </c>
      <c r="C129" s="45" t="s">
        <v>345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</row>
    <row r="130" spans="1:42" x14ac:dyDescent="0.35">
      <c r="A130" s="44">
        <v>16</v>
      </c>
      <c r="B130" s="44">
        <v>1</v>
      </c>
      <c r="C130" s="45" t="s">
        <v>346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</row>
    <row r="131" spans="1:42" x14ac:dyDescent="0.35">
      <c r="A131" s="44">
        <v>16</v>
      </c>
      <c r="B131" s="44">
        <v>1</v>
      </c>
      <c r="C131" s="45" t="s">
        <v>272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</row>
    <row r="132" spans="1:42" x14ac:dyDescent="0.35">
      <c r="A132" s="44">
        <v>16</v>
      </c>
      <c r="B132" s="44">
        <v>1</v>
      </c>
      <c r="C132" s="45" t="s">
        <v>347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</row>
    <row r="133" spans="1:42" x14ac:dyDescent="0.35">
      <c r="A133" s="44">
        <v>16</v>
      </c>
      <c r="B133" s="44">
        <v>1</v>
      </c>
      <c r="C133" s="45" t="s">
        <v>348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</row>
    <row r="134" spans="1:42" x14ac:dyDescent="0.35">
      <c r="A134" s="44">
        <v>16</v>
      </c>
      <c r="B134" s="44">
        <v>1</v>
      </c>
      <c r="C134" s="45" t="s">
        <v>349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</row>
    <row r="135" spans="1:42" x14ac:dyDescent="0.35">
      <c r="A135" s="44">
        <v>16</v>
      </c>
      <c r="B135" s="44">
        <v>1</v>
      </c>
      <c r="C135" s="45" t="s">
        <v>244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</row>
    <row r="136" spans="1:42" x14ac:dyDescent="0.35">
      <c r="A136" s="44">
        <v>16</v>
      </c>
      <c r="B136" s="44">
        <v>1</v>
      </c>
      <c r="C136" s="45" t="s">
        <v>350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</row>
    <row r="137" spans="1:42" x14ac:dyDescent="0.35">
      <c r="A137" s="44">
        <v>16</v>
      </c>
      <c r="B137" s="44">
        <v>1</v>
      </c>
      <c r="C137" s="45" t="s">
        <v>273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</row>
    <row r="138" spans="1:42" x14ac:dyDescent="0.35">
      <c r="A138" s="44">
        <v>16</v>
      </c>
      <c r="B138" s="44">
        <v>1</v>
      </c>
      <c r="C138" s="45" t="s">
        <v>351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</row>
    <row r="139" spans="1:42" x14ac:dyDescent="0.35">
      <c r="A139" s="44">
        <v>16</v>
      </c>
      <c r="B139" s="44">
        <v>1</v>
      </c>
      <c r="C139" s="45" t="s">
        <v>352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</row>
    <row r="140" spans="1:42" x14ac:dyDescent="0.35">
      <c r="A140" s="44">
        <v>16</v>
      </c>
      <c r="B140" s="44">
        <v>1</v>
      </c>
      <c r="C140" s="45" t="s">
        <v>353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</row>
    <row r="141" spans="1:42" x14ac:dyDescent="0.35">
      <c r="A141" s="44">
        <v>16</v>
      </c>
      <c r="B141" s="44">
        <v>1</v>
      </c>
      <c r="C141" s="45" t="s">
        <v>274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</row>
    <row r="142" spans="1:42" x14ac:dyDescent="0.35">
      <c r="A142" s="44">
        <v>16</v>
      </c>
      <c r="B142" s="44">
        <v>1</v>
      </c>
      <c r="C142" s="45" t="s">
        <v>354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</row>
    <row r="143" spans="1:42" x14ac:dyDescent="0.35">
      <c r="A143" s="44">
        <v>16</v>
      </c>
      <c r="B143" s="44">
        <v>1</v>
      </c>
      <c r="C143" s="45" t="s">
        <v>355</v>
      </c>
      <c r="D143" s="45"/>
      <c r="E143" s="45"/>
      <c r="F143" s="45"/>
      <c r="G143" s="45" t="s">
        <v>1</v>
      </c>
      <c r="H143" s="45" t="s">
        <v>1</v>
      </c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 t="s">
        <v>1</v>
      </c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 t="s">
        <v>242</v>
      </c>
      <c r="AM143" s="45" t="s">
        <v>1</v>
      </c>
      <c r="AN143" s="45"/>
      <c r="AO143" s="45"/>
      <c r="AP143" s="45"/>
    </row>
    <row r="144" spans="1:42" x14ac:dyDescent="0.35">
      <c r="A144" s="44">
        <v>16</v>
      </c>
      <c r="B144" s="44">
        <v>1</v>
      </c>
      <c r="C144" s="45" t="s">
        <v>356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</row>
    <row r="145" spans="1:42" x14ac:dyDescent="0.35">
      <c r="A145" s="44">
        <v>16</v>
      </c>
      <c r="B145" s="44">
        <v>1</v>
      </c>
      <c r="C145" s="45" t="s">
        <v>275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</row>
    <row r="146" spans="1:42" x14ac:dyDescent="0.35">
      <c r="A146" s="44">
        <v>16</v>
      </c>
      <c r="B146" s="44">
        <v>1</v>
      </c>
      <c r="C146" s="45" t="s">
        <v>357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</row>
    <row r="147" spans="1:42" x14ac:dyDescent="0.35">
      <c r="A147" s="44">
        <v>16</v>
      </c>
      <c r="B147" s="44">
        <v>1</v>
      </c>
      <c r="C147" s="45" t="s">
        <v>358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</row>
    <row r="148" spans="1:42" x14ac:dyDescent="0.35">
      <c r="A148" s="44">
        <v>16</v>
      </c>
      <c r="B148" s="44">
        <v>1</v>
      </c>
      <c r="C148" s="45" t="s">
        <v>359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 t="s">
        <v>360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</row>
    <row r="149" spans="1:42" x14ac:dyDescent="0.35">
      <c r="A149" s="44">
        <v>16</v>
      </c>
      <c r="B149" s="44">
        <v>1</v>
      </c>
      <c r="C149" s="45" t="s">
        <v>361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</row>
    <row r="150" spans="1:42" x14ac:dyDescent="0.35">
      <c r="A150" s="44">
        <v>16</v>
      </c>
      <c r="B150" s="44">
        <v>1</v>
      </c>
      <c r="C150" s="45" t="s">
        <v>362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</row>
    <row r="151" spans="1:42" x14ac:dyDescent="0.35">
      <c r="A151" s="44">
        <v>16</v>
      </c>
      <c r="B151" s="44">
        <v>1</v>
      </c>
      <c r="C151" s="45" t="s">
        <v>363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</row>
    <row r="152" spans="1:42" x14ac:dyDescent="0.35">
      <c r="A152" s="44">
        <v>16</v>
      </c>
      <c r="B152" s="44">
        <v>1</v>
      </c>
      <c r="C152" s="45" t="s">
        <v>364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</row>
    <row r="153" spans="1:42" x14ac:dyDescent="0.35">
      <c r="A153" s="44">
        <v>16</v>
      </c>
      <c r="B153" s="44">
        <v>1</v>
      </c>
      <c r="C153" s="45" t="s">
        <v>276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 t="s">
        <v>1</v>
      </c>
      <c r="AN153" s="45"/>
      <c r="AO153" s="45"/>
      <c r="AP153" s="45"/>
    </row>
    <row r="154" spans="1:42" x14ac:dyDescent="0.35">
      <c r="A154" s="44">
        <v>16</v>
      </c>
      <c r="B154" s="44">
        <v>1</v>
      </c>
      <c r="C154" s="45" t="s">
        <v>365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</row>
    <row r="155" spans="1:42" x14ac:dyDescent="0.35">
      <c r="A155" s="44">
        <v>16</v>
      </c>
      <c r="B155" s="44">
        <v>1</v>
      </c>
      <c r="C155" s="45" t="s">
        <v>366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</row>
    <row r="156" spans="1:42" x14ac:dyDescent="0.35">
      <c r="A156" s="44">
        <v>16</v>
      </c>
      <c r="B156" s="44">
        <v>1</v>
      </c>
      <c r="C156" s="45" t="s">
        <v>367</v>
      </c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</row>
    <row r="157" spans="1:42" x14ac:dyDescent="0.35">
      <c r="A157" s="44">
        <v>16</v>
      </c>
      <c r="B157" s="44">
        <v>1</v>
      </c>
      <c r="C157" s="45" t="s">
        <v>368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</row>
    <row r="158" spans="1:42" x14ac:dyDescent="0.35">
      <c r="A158" s="44">
        <v>16</v>
      </c>
      <c r="B158" s="44">
        <v>1</v>
      </c>
      <c r="C158" s="45" t="s">
        <v>369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</row>
    <row r="159" spans="1:42" x14ac:dyDescent="0.35">
      <c r="A159" s="44">
        <v>16</v>
      </c>
      <c r="B159" s="44">
        <v>1</v>
      </c>
      <c r="C159" s="45" t="s">
        <v>370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</row>
    <row r="160" spans="1:42" x14ac:dyDescent="0.35">
      <c r="A160" s="44">
        <v>16</v>
      </c>
      <c r="B160" s="44">
        <v>1</v>
      </c>
      <c r="C160" s="45" t="s">
        <v>371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</row>
    <row r="161" spans="1:42" x14ac:dyDescent="0.35">
      <c r="A161" s="44">
        <v>16</v>
      </c>
      <c r="B161" s="44">
        <v>1</v>
      </c>
      <c r="C161" s="45" t="s">
        <v>372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</row>
    <row r="162" spans="1:42" x14ac:dyDescent="0.35">
      <c r="A162" s="44">
        <v>16</v>
      </c>
      <c r="B162" s="44">
        <v>1</v>
      </c>
      <c r="C162" s="45" t="s">
        <v>373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 t="s">
        <v>0</v>
      </c>
      <c r="AM162" s="45" t="s">
        <v>1</v>
      </c>
      <c r="AN162" s="45"/>
      <c r="AO162" s="45"/>
      <c r="AP162" s="45"/>
    </row>
    <row r="163" spans="1:42" x14ac:dyDescent="0.35">
      <c r="A163" s="44">
        <v>16</v>
      </c>
      <c r="B163" s="44">
        <v>1</v>
      </c>
      <c r="C163" s="45" t="s">
        <v>374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</row>
    <row r="164" spans="1:42" x14ac:dyDescent="0.35">
      <c r="A164" s="44">
        <v>16</v>
      </c>
      <c r="B164" s="44">
        <v>1</v>
      </c>
      <c r="C164" s="45" t="s">
        <v>375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</row>
    <row r="165" spans="1:42" x14ac:dyDescent="0.35">
      <c r="A165" s="44">
        <v>16</v>
      </c>
      <c r="B165" s="44">
        <v>1</v>
      </c>
      <c r="C165" s="45" t="s">
        <v>376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</row>
    <row r="166" spans="1:42" x14ac:dyDescent="0.35">
      <c r="A166" s="44">
        <v>16</v>
      </c>
      <c r="B166" s="44">
        <v>1</v>
      </c>
      <c r="C166" s="45" t="s">
        <v>377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</row>
    <row r="167" spans="1:42" x14ac:dyDescent="0.35">
      <c r="A167" s="44">
        <v>16</v>
      </c>
      <c r="B167" s="44">
        <v>1</v>
      </c>
      <c r="C167" s="45" t="s">
        <v>378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</row>
    <row r="168" spans="1:42" x14ac:dyDescent="0.35">
      <c r="A168" s="44">
        <v>16</v>
      </c>
      <c r="B168" s="44">
        <v>1</v>
      </c>
      <c r="C168" s="45" t="s">
        <v>379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</row>
    <row r="169" spans="1:42" x14ac:dyDescent="0.35">
      <c r="A169" s="44">
        <v>16</v>
      </c>
      <c r="B169" s="44">
        <v>1</v>
      </c>
      <c r="C169" s="45" t="s">
        <v>380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</row>
    <row r="170" spans="1:42" x14ac:dyDescent="0.35">
      <c r="A170" s="44">
        <v>16</v>
      </c>
      <c r="B170" s="44">
        <v>1</v>
      </c>
      <c r="C170" s="45" t="s">
        <v>381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</row>
    <row r="171" spans="1:42" x14ac:dyDescent="0.35">
      <c r="A171" s="44">
        <v>16</v>
      </c>
      <c r="B171" s="44">
        <v>1</v>
      </c>
      <c r="C171" s="45" t="s">
        <v>382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</row>
    <row r="172" spans="1:42" x14ac:dyDescent="0.35">
      <c r="A172" s="44">
        <v>16</v>
      </c>
      <c r="B172" s="44">
        <v>1</v>
      </c>
      <c r="C172" s="45" t="s">
        <v>383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</row>
    <row r="173" spans="1:42" x14ac:dyDescent="0.35">
      <c r="A173" s="44">
        <v>16</v>
      </c>
      <c r="B173" s="44">
        <v>1</v>
      </c>
      <c r="C173" s="45" t="s">
        <v>384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 t="s">
        <v>240</v>
      </c>
      <c r="AM173" s="45" t="s">
        <v>1</v>
      </c>
      <c r="AN173" s="45"/>
      <c r="AO173" s="45" t="s">
        <v>0</v>
      </c>
      <c r="AP173" s="45" t="s">
        <v>249</v>
      </c>
    </row>
    <row r="174" spans="1:42" x14ac:dyDescent="0.35">
      <c r="A174" s="44">
        <v>16</v>
      </c>
      <c r="B174" s="44">
        <v>1</v>
      </c>
      <c r="C174" s="45" t="s">
        <v>385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</row>
    <row r="175" spans="1:42" x14ac:dyDescent="0.35">
      <c r="A175" s="44">
        <v>16</v>
      </c>
      <c r="B175" s="44">
        <v>1</v>
      </c>
      <c r="C175" s="45" t="s">
        <v>386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</row>
    <row r="176" spans="1:42" x14ac:dyDescent="0.35">
      <c r="A176" s="44">
        <v>16</v>
      </c>
      <c r="B176" s="44">
        <v>1</v>
      </c>
      <c r="C176" s="45" t="s">
        <v>387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</row>
    <row r="177" spans="1:42" x14ac:dyDescent="0.35">
      <c r="A177" s="44">
        <v>16</v>
      </c>
      <c r="B177" s="44">
        <v>1</v>
      </c>
      <c r="C177" s="45" t="s">
        <v>388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</row>
    <row r="178" spans="1:42" x14ac:dyDescent="0.35">
      <c r="A178" s="44">
        <v>16</v>
      </c>
      <c r="B178" s="44">
        <v>1</v>
      </c>
      <c r="C178" s="45" t="s">
        <v>389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</row>
    <row r="179" spans="1:42" x14ac:dyDescent="0.35">
      <c r="A179" s="44">
        <v>16</v>
      </c>
      <c r="B179" s="44">
        <v>1</v>
      </c>
      <c r="C179" s="45" t="s">
        <v>390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</row>
    <row r="180" spans="1:42" x14ac:dyDescent="0.35">
      <c r="A180" s="44">
        <v>16</v>
      </c>
      <c r="B180" s="44">
        <v>1</v>
      </c>
      <c r="C180" s="45" t="s">
        <v>391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</row>
    <row r="181" spans="1:42" x14ac:dyDescent="0.35">
      <c r="A181" s="44">
        <v>16</v>
      </c>
      <c r="B181" s="44">
        <v>1</v>
      </c>
      <c r="C181" s="45" t="s">
        <v>392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</row>
    <row r="182" spans="1:42" x14ac:dyDescent="0.35">
      <c r="A182" s="44">
        <v>16</v>
      </c>
      <c r="B182" s="44">
        <v>1</v>
      </c>
      <c r="C182" s="45" t="s">
        <v>393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</row>
    <row r="183" spans="1:42" x14ac:dyDescent="0.35">
      <c r="A183" s="44">
        <v>16</v>
      </c>
      <c r="B183" s="44">
        <v>1</v>
      </c>
      <c r="C183" s="45" t="s">
        <v>394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 t="s">
        <v>0</v>
      </c>
      <c r="AP183" s="45" t="s">
        <v>249</v>
      </c>
    </row>
    <row r="184" spans="1:42" x14ac:dyDescent="0.35">
      <c r="A184" s="44">
        <v>16</v>
      </c>
      <c r="B184" s="44">
        <v>1</v>
      </c>
      <c r="C184" s="45" t="s">
        <v>395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</row>
    <row r="185" spans="1:42" x14ac:dyDescent="0.35">
      <c r="A185" s="44">
        <v>16</v>
      </c>
      <c r="B185" s="44">
        <v>1</v>
      </c>
      <c r="C185" s="45" t="s">
        <v>396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</row>
    <row r="186" spans="1:42" x14ac:dyDescent="0.35">
      <c r="A186" s="44">
        <v>16</v>
      </c>
      <c r="B186" s="44">
        <v>1</v>
      </c>
      <c r="C186" s="45" t="s">
        <v>397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</row>
    <row r="187" spans="1:42" x14ac:dyDescent="0.35">
      <c r="A187" s="44">
        <v>16</v>
      </c>
      <c r="B187" s="44">
        <v>1</v>
      </c>
      <c r="C187" s="45" t="s">
        <v>398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</row>
    <row r="188" spans="1:42" x14ac:dyDescent="0.35">
      <c r="A188" s="44">
        <v>16</v>
      </c>
      <c r="B188" s="44">
        <v>1</v>
      </c>
      <c r="C188" s="45" t="s">
        <v>399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</row>
    <row r="189" spans="1:42" x14ac:dyDescent="0.35">
      <c r="A189" s="44">
        <v>16</v>
      </c>
      <c r="B189" s="44">
        <v>1</v>
      </c>
      <c r="C189" s="45" t="s">
        <v>400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</row>
    <row r="190" spans="1:42" x14ac:dyDescent="0.35">
      <c r="A190" s="44">
        <v>16</v>
      </c>
      <c r="B190" s="44">
        <v>1</v>
      </c>
      <c r="C190" s="45" t="s">
        <v>401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</row>
    <row r="191" spans="1:42" x14ac:dyDescent="0.35">
      <c r="A191" s="44">
        <v>16</v>
      </c>
      <c r="B191" s="44">
        <v>1</v>
      </c>
      <c r="C191" s="45" t="s">
        <v>402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</row>
    <row r="192" spans="1:42" x14ac:dyDescent="0.35">
      <c r="A192" s="44">
        <v>16</v>
      </c>
      <c r="B192" s="44">
        <v>1</v>
      </c>
      <c r="C192" s="45" t="s">
        <v>403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</row>
    <row r="193" spans="1:42" x14ac:dyDescent="0.35">
      <c r="A193" s="33">
        <v>16</v>
      </c>
      <c r="B193" s="33">
        <v>1</v>
      </c>
      <c r="C193" s="46" t="s">
        <v>404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 t="s">
        <v>0</v>
      </c>
      <c r="AP193" s="46" t="s">
        <v>249</v>
      </c>
    </row>
    <row r="194" spans="1:42" x14ac:dyDescent="0.35">
      <c r="A194" s="77" t="s">
        <v>428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</row>
  </sheetData>
  <mergeCells count="43">
    <mergeCell ref="G2:G3"/>
    <mergeCell ref="A2:A3"/>
    <mergeCell ref="B2:B3"/>
    <mergeCell ref="D2:D3"/>
    <mergeCell ref="E2:E3"/>
    <mergeCell ref="F2:F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AP2:AP3"/>
    <mergeCell ref="A1:AP1"/>
    <mergeCell ref="A194:AP194"/>
    <mergeCell ref="AL2:AL3"/>
    <mergeCell ref="AM2:AM3"/>
    <mergeCell ref="AN2:AN3"/>
    <mergeCell ref="AO2:AO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1E609-09B2-4269-84DE-6802BD0B3E53}">
  <dimension ref="A1:AN26"/>
  <sheetViews>
    <sheetView zoomScale="60" zoomScaleNormal="60" workbookViewId="0">
      <selection activeCell="F49" sqref="F49"/>
    </sheetView>
  </sheetViews>
  <sheetFormatPr defaultRowHeight="14.5" x14ac:dyDescent="0.35"/>
  <cols>
    <col min="1" max="2" width="9.1796875" style="50"/>
    <col min="3" max="3" width="19.7265625" style="50" bestFit="1" customWidth="1"/>
    <col min="4" max="40" width="9.1796875" style="50"/>
  </cols>
  <sheetData>
    <row r="1" spans="1:40" ht="15" thickBot="1" x14ac:dyDescent="0.4">
      <c r="A1" s="76" t="s">
        <v>429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110.25" customHeight="1" thickTop="1" x14ac:dyDescent="0.35">
      <c r="A2" s="82" t="s">
        <v>19</v>
      </c>
      <c r="B2" s="82" t="s">
        <v>11</v>
      </c>
      <c r="C2" s="56" t="s">
        <v>425</v>
      </c>
      <c r="D2" s="84" t="s">
        <v>212</v>
      </c>
      <c r="E2" s="84" t="s">
        <v>213</v>
      </c>
      <c r="F2" s="84" t="s">
        <v>409</v>
      </c>
      <c r="G2" s="84" t="s">
        <v>214</v>
      </c>
      <c r="H2" s="84" t="s">
        <v>215</v>
      </c>
      <c r="I2" s="84" t="s">
        <v>442</v>
      </c>
      <c r="J2" s="84" t="s">
        <v>216</v>
      </c>
      <c r="K2" s="84" t="s">
        <v>217</v>
      </c>
      <c r="L2" s="84" t="s">
        <v>218</v>
      </c>
      <c r="M2" s="84" t="s">
        <v>440</v>
      </c>
      <c r="N2" s="84" t="s">
        <v>219</v>
      </c>
      <c r="O2" s="84" t="s">
        <v>220</v>
      </c>
      <c r="P2" s="84" t="s">
        <v>221</v>
      </c>
      <c r="Q2" s="84" t="s">
        <v>222</v>
      </c>
      <c r="R2" s="84" t="s">
        <v>451</v>
      </c>
      <c r="S2" s="84" t="s">
        <v>452</v>
      </c>
      <c r="T2" s="84" t="s">
        <v>441</v>
      </c>
      <c r="U2" s="84" t="s">
        <v>426</v>
      </c>
      <c r="V2" s="84" t="s">
        <v>445</v>
      </c>
      <c r="W2" s="84" t="s">
        <v>453</v>
      </c>
      <c r="X2" s="84" t="s">
        <v>454</v>
      </c>
      <c r="Y2" s="84" t="s">
        <v>410</v>
      </c>
      <c r="Z2" s="84" t="s">
        <v>223</v>
      </c>
      <c r="AA2" s="84" t="s">
        <v>224</v>
      </c>
      <c r="AB2" s="84" t="s">
        <v>225</v>
      </c>
      <c r="AC2" s="84" t="s">
        <v>226</v>
      </c>
      <c r="AD2" s="84" t="s">
        <v>227</v>
      </c>
      <c r="AE2" s="84" t="s">
        <v>228</v>
      </c>
      <c r="AF2" s="84" t="s">
        <v>448</v>
      </c>
      <c r="AG2" s="84" t="s">
        <v>230</v>
      </c>
      <c r="AH2" s="84" t="s">
        <v>229</v>
      </c>
      <c r="AI2" s="84" t="s">
        <v>231</v>
      </c>
      <c r="AJ2" s="84" t="s">
        <v>427</v>
      </c>
      <c r="AK2" s="84" t="s">
        <v>449</v>
      </c>
      <c r="AL2" s="85" t="s">
        <v>232</v>
      </c>
      <c r="AM2" s="85" t="s">
        <v>407</v>
      </c>
      <c r="AN2" s="85" t="s">
        <v>237</v>
      </c>
    </row>
    <row r="3" spans="1:40" x14ac:dyDescent="0.35">
      <c r="A3" s="81"/>
      <c r="B3" s="81"/>
      <c r="C3" s="33" t="s">
        <v>24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5"/>
      <c r="AM3" s="75"/>
      <c r="AN3" s="75"/>
    </row>
    <row r="4" spans="1:40" x14ac:dyDescent="0.35">
      <c r="A4" s="44">
        <v>2</v>
      </c>
      <c r="B4" s="44">
        <v>1</v>
      </c>
      <c r="C4" s="44" t="s">
        <v>355</v>
      </c>
      <c r="D4" s="44" t="s">
        <v>252</v>
      </c>
      <c r="E4" s="44" t="s">
        <v>1</v>
      </c>
      <c r="F4" s="44" t="s">
        <v>1</v>
      </c>
      <c r="G4" s="44" t="s">
        <v>240</v>
      </c>
      <c r="H4" s="44"/>
      <c r="I4" s="44" t="s">
        <v>1</v>
      </c>
      <c r="J4" s="44"/>
      <c r="K4" s="44"/>
      <c r="L4" s="44" t="s">
        <v>1</v>
      </c>
      <c r="M4" s="44"/>
      <c r="N4" s="44" t="s">
        <v>1</v>
      </c>
      <c r="O4" s="44"/>
      <c r="P4" s="44" t="s">
        <v>1</v>
      </c>
      <c r="Q4" s="44"/>
      <c r="R4" s="44"/>
      <c r="S4" s="44"/>
      <c r="T4" s="44" t="s">
        <v>1</v>
      </c>
      <c r="U4" s="44"/>
      <c r="V4" s="44" t="s">
        <v>240</v>
      </c>
      <c r="W4" s="44"/>
      <c r="X4" s="44"/>
      <c r="Y4" s="44"/>
      <c r="Z4" s="44"/>
      <c r="AA4" s="44" t="s">
        <v>240</v>
      </c>
      <c r="AB4" s="44" t="s">
        <v>240</v>
      </c>
      <c r="AC4" s="44" t="s">
        <v>1</v>
      </c>
      <c r="AD4" s="44" t="s">
        <v>1</v>
      </c>
      <c r="AE4" s="44" t="s">
        <v>1</v>
      </c>
      <c r="AF4" s="44" t="s">
        <v>241</v>
      </c>
      <c r="AG4" s="44" t="s">
        <v>241</v>
      </c>
      <c r="AH4" s="44"/>
      <c r="AI4" s="44"/>
      <c r="AJ4" s="44"/>
      <c r="AK4" s="44" t="s">
        <v>240</v>
      </c>
      <c r="AL4" s="44" t="s">
        <v>242</v>
      </c>
      <c r="AM4" s="44" t="s">
        <v>0</v>
      </c>
      <c r="AN4" s="44" t="s">
        <v>249</v>
      </c>
    </row>
    <row r="5" spans="1:40" x14ac:dyDescent="0.35">
      <c r="A5" s="44">
        <v>3</v>
      </c>
      <c r="B5" s="44">
        <v>1</v>
      </c>
      <c r="C5" s="44" t="s">
        <v>411</v>
      </c>
      <c r="D5" s="44" t="s">
        <v>1</v>
      </c>
      <c r="E5" s="44" t="s">
        <v>1</v>
      </c>
      <c r="F5" s="44" t="s">
        <v>1</v>
      </c>
      <c r="G5" s="44"/>
      <c r="H5" s="44"/>
      <c r="I5" s="44" t="s">
        <v>1</v>
      </c>
      <c r="J5" s="44"/>
      <c r="K5" s="44"/>
      <c r="L5" s="44"/>
      <c r="M5" s="44"/>
      <c r="N5" s="44" t="s">
        <v>1</v>
      </c>
      <c r="O5" s="44"/>
      <c r="P5" s="44" t="s">
        <v>1</v>
      </c>
      <c r="Q5" s="44"/>
      <c r="R5" s="44"/>
      <c r="S5" s="44"/>
      <c r="T5" s="44"/>
      <c r="U5" s="44"/>
      <c r="V5" s="44" t="s">
        <v>4</v>
      </c>
      <c r="W5" s="44"/>
      <c r="X5" s="44"/>
      <c r="Y5" s="44"/>
      <c r="Z5" s="44"/>
      <c r="AA5" s="44" t="s">
        <v>240</v>
      </c>
      <c r="AB5" s="44" t="s">
        <v>240</v>
      </c>
      <c r="AC5" s="44" t="s">
        <v>1</v>
      </c>
      <c r="AD5" s="44"/>
      <c r="AE5" s="44" t="s">
        <v>240</v>
      </c>
      <c r="AF5" s="44" t="s">
        <v>241</v>
      </c>
      <c r="AG5" s="44" t="s">
        <v>0</v>
      </c>
      <c r="AH5" s="44"/>
      <c r="AI5" s="44"/>
      <c r="AJ5" s="44"/>
      <c r="AK5" s="44"/>
      <c r="AL5" s="44"/>
      <c r="AM5" s="44" t="s">
        <v>0</v>
      </c>
      <c r="AN5" s="44" t="s">
        <v>249</v>
      </c>
    </row>
    <row r="6" spans="1:40" x14ac:dyDescent="0.35">
      <c r="A6" s="44">
        <v>4</v>
      </c>
      <c r="B6" s="44">
        <v>1</v>
      </c>
      <c r="C6" s="44" t="s">
        <v>412</v>
      </c>
      <c r="D6" s="44" t="s">
        <v>1</v>
      </c>
      <c r="E6" s="44" t="s">
        <v>1</v>
      </c>
      <c r="F6" s="44" t="s">
        <v>1</v>
      </c>
      <c r="G6" s="44" t="s">
        <v>1</v>
      </c>
      <c r="H6" s="44"/>
      <c r="I6" s="44" t="s">
        <v>1</v>
      </c>
      <c r="J6" s="44"/>
      <c r="K6" s="44"/>
      <c r="L6" s="44" t="s">
        <v>1</v>
      </c>
      <c r="M6" s="44"/>
      <c r="N6" s="44"/>
      <c r="O6" s="44"/>
      <c r="P6" s="44" t="s">
        <v>1</v>
      </c>
      <c r="Q6" s="44" t="s">
        <v>1</v>
      </c>
      <c r="R6" s="44"/>
      <c r="S6" s="44"/>
      <c r="T6" s="44"/>
      <c r="U6" s="44"/>
      <c r="V6" s="44" t="s">
        <v>240</v>
      </c>
      <c r="W6" s="44"/>
      <c r="X6" s="44" t="s">
        <v>1</v>
      </c>
      <c r="Y6" s="44"/>
      <c r="Z6" s="44"/>
      <c r="AA6" s="44" t="s">
        <v>240</v>
      </c>
      <c r="AB6" s="44" t="s">
        <v>240</v>
      </c>
      <c r="AC6" s="44"/>
      <c r="AD6" s="44"/>
      <c r="AE6" s="44" t="s">
        <v>1</v>
      </c>
      <c r="AF6" s="44" t="s">
        <v>241</v>
      </c>
      <c r="AG6" s="44" t="s">
        <v>241</v>
      </c>
      <c r="AH6" s="44"/>
      <c r="AI6" s="44"/>
      <c r="AJ6" s="44"/>
      <c r="AK6" s="44" t="s">
        <v>240</v>
      </c>
      <c r="AL6" s="44" t="s">
        <v>242</v>
      </c>
      <c r="AM6" s="44" t="s">
        <v>0</v>
      </c>
      <c r="AN6" s="44" t="s">
        <v>249</v>
      </c>
    </row>
    <row r="7" spans="1:40" x14ac:dyDescent="0.35">
      <c r="A7" s="44">
        <v>5</v>
      </c>
      <c r="B7" s="44">
        <v>1</v>
      </c>
      <c r="C7" s="44" t="s">
        <v>268</v>
      </c>
      <c r="D7" s="44" t="s">
        <v>1</v>
      </c>
      <c r="E7" s="44"/>
      <c r="F7" s="44" t="s">
        <v>1</v>
      </c>
      <c r="G7" s="44" t="s">
        <v>1</v>
      </c>
      <c r="H7" s="44"/>
      <c r="I7" s="44" t="s">
        <v>1</v>
      </c>
      <c r="J7" s="44"/>
      <c r="K7" s="44"/>
      <c r="L7" s="44"/>
      <c r="M7" s="44"/>
      <c r="N7" s="44"/>
      <c r="O7" s="44"/>
      <c r="P7" s="44" t="s">
        <v>1</v>
      </c>
      <c r="Q7" s="44" t="s">
        <v>1</v>
      </c>
      <c r="R7" s="44"/>
      <c r="S7" s="44"/>
      <c r="T7" s="44"/>
      <c r="U7" s="44"/>
      <c r="V7" s="44" t="s">
        <v>240</v>
      </c>
      <c r="W7" s="44"/>
      <c r="X7" s="44"/>
      <c r="Y7" s="44"/>
      <c r="Z7" s="44"/>
      <c r="AA7" s="44" t="s">
        <v>1</v>
      </c>
      <c r="AB7" s="44" t="s">
        <v>240</v>
      </c>
      <c r="AC7" s="44" t="s">
        <v>240</v>
      </c>
      <c r="AD7" s="44" t="s">
        <v>1</v>
      </c>
      <c r="AE7" s="44" t="s">
        <v>240</v>
      </c>
      <c r="AF7" s="44" t="s">
        <v>241</v>
      </c>
      <c r="AG7" s="44" t="s">
        <v>241</v>
      </c>
      <c r="AH7" s="44"/>
      <c r="AI7" s="44"/>
      <c r="AJ7" s="44"/>
      <c r="AK7" s="44" t="s">
        <v>1</v>
      </c>
      <c r="AL7" s="44" t="s">
        <v>242</v>
      </c>
      <c r="AM7" s="44"/>
      <c r="AN7" s="44"/>
    </row>
    <row r="8" spans="1:40" x14ac:dyDescent="0.35">
      <c r="A8" s="44">
        <v>6</v>
      </c>
      <c r="B8" s="44">
        <v>1</v>
      </c>
      <c r="C8" s="44" t="s">
        <v>270</v>
      </c>
      <c r="D8" s="44"/>
      <c r="E8" s="44" t="s">
        <v>1</v>
      </c>
      <c r="F8" s="44" t="s">
        <v>1</v>
      </c>
      <c r="G8" s="44"/>
      <c r="H8" s="44"/>
      <c r="I8" s="44" t="s">
        <v>1</v>
      </c>
      <c r="J8" s="44"/>
      <c r="K8" s="44"/>
      <c r="L8" s="44" t="s">
        <v>1</v>
      </c>
      <c r="M8" s="44"/>
      <c r="N8" s="44"/>
      <c r="O8" s="44"/>
      <c r="P8" s="44" t="s">
        <v>1</v>
      </c>
      <c r="Q8" s="44" t="s">
        <v>1</v>
      </c>
      <c r="R8" s="44"/>
      <c r="S8" s="44"/>
      <c r="T8" s="44"/>
      <c r="U8" s="44"/>
      <c r="V8" s="44" t="s">
        <v>240</v>
      </c>
      <c r="W8" s="44"/>
      <c r="X8" s="44"/>
      <c r="Y8" s="44"/>
      <c r="Z8" s="44"/>
      <c r="AA8" s="44" t="s">
        <v>240</v>
      </c>
      <c r="AB8" s="44" t="s">
        <v>240</v>
      </c>
      <c r="AC8" s="44" t="s">
        <v>1</v>
      </c>
      <c r="AD8" s="44" t="s">
        <v>1</v>
      </c>
      <c r="AE8" s="44" t="s">
        <v>240</v>
      </c>
      <c r="AF8" s="44" t="s">
        <v>241</v>
      </c>
      <c r="AG8" s="44" t="s">
        <v>241</v>
      </c>
      <c r="AH8" s="44"/>
      <c r="AI8" s="44"/>
      <c r="AJ8" s="44"/>
      <c r="AK8" s="44" t="s">
        <v>1</v>
      </c>
      <c r="AL8" s="44" t="s">
        <v>242</v>
      </c>
      <c r="AM8" s="44"/>
      <c r="AN8" s="44"/>
    </row>
    <row r="9" spans="1:40" x14ac:dyDescent="0.35">
      <c r="A9" s="44">
        <v>7</v>
      </c>
      <c r="B9" s="44">
        <v>1</v>
      </c>
      <c r="C9" s="44" t="s">
        <v>413</v>
      </c>
      <c r="D9" s="44" t="s">
        <v>1</v>
      </c>
      <c r="E9" s="44" t="s">
        <v>1</v>
      </c>
      <c r="F9" s="44" t="s">
        <v>1</v>
      </c>
      <c r="G9" s="44" t="s">
        <v>1</v>
      </c>
      <c r="H9" s="44"/>
      <c r="I9" s="44"/>
      <c r="J9" s="44" t="s">
        <v>1</v>
      </c>
      <c r="K9" s="44"/>
      <c r="L9" s="44" t="s">
        <v>1</v>
      </c>
      <c r="M9" s="44"/>
      <c r="N9" s="44"/>
      <c r="O9" s="44"/>
      <c r="P9" s="44" t="s">
        <v>1</v>
      </c>
      <c r="Q9" s="44" t="s">
        <v>1</v>
      </c>
      <c r="R9" s="44"/>
      <c r="S9" s="44"/>
      <c r="T9" s="44"/>
      <c r="U9" s="44"/>
      <c r="V9" s="44" t="s">
        <v>240</v>
      </c>
      <c r="W9" s="44"/>
      <c r="X9" s="44"/>
      <c r="Y9" s="44"/>
      <c r="Z9" s="44"/>
      <c r="AA9" s="44" t="s">
        <v>1</v>
      </c>
      <c r="AB9" s="44" t="s">
        <v>240</v>
      </c>
      <c r="AC9" s="44" t="s">
        <v>1</v>
      </c>
      <c r="AD9" s="44" t="s">
        <v>1</v>
      </c>
      <c r="AE9" s="44" t="s">
        <v>240</v>
      </c>
      <c r="AF9" s="44" t="s">
        <v>241</v>
      </c>
      <c r="AG9" s="44" t="s">
        <v>241</v>
      </c>
      <c r="AH9" s="44"/>
      <c r="AI9" s="44"/>
      <c r="AJ9" s="44"/>
      <c r="AK9" s="44" t="s">
        <v>1</v>
      </c>
      <c r="AL9" s="44" t="s">
        <v>242</v>
      </c>
      <c r="AM9" s="44" t="s">
        <v>0</v>
      </c>
      <c r="AN9" s="44" t="s">
        <v>249</v>
      </c>
    </row>
    <row r="10" spans="1:40" x14ac:dyDescent="0.35">
      <c r="A10" s="44">
        <v>8</v>
      </c>
      <c r="B10" s="44">
        <v>1</v>
      </c>
      <c r="C10" s="44" t="s">
        <v>413</v>
      </c>
      <c r="D10" s="44" t="s">
        <v>1</v>
      </c>
      <c r="E10" s="44" t="s">
        <v>1</v>
      </c>
      <c r="F10" s="44" t="s">
        <v>1</v>
      </c>
      <c r="G10" s="44" t="s">
        <v>1</v>
      </c>
      <c r="H10" s="44"/>
      <c r="I10" s="44" t="s">
        <v>1</v>
      </c>
      <c r="J10" s="44"/>
      <c r="K10" s="44"/>
      <c r="L10" s="44"/>
      <c r="M10" s="44"/>
      <c r="N10" s="44" t="s">
        <v>1</v>
      </c>
      <c r="O10" s="44"/>
      <c r="P10" s="44" t="s">
        <v>1</v>
      </c>
      <c r="Q10" s="44"/>
      <c r="R10" s="44"/>
      <c r="S10" s="44"/>
      <c r="T10" s="44"/>
      <c r="U10" s="44"/>
      <c r="V10" s="44" t="s">
        <v>240</v>
      </c>
      <c r="W10" s="44" t="s">
        <v>1</v>
      </c>
      <c r="X10" s="44"/>
      <c r="Y10" s="44"/>
      <c r="Z10" s="44"/>
      <c r="AA10" s="44" t="s">
        <v>1</v>
      </c>
      <c r="AB10" s="44" t="s">
        <v>240</v>
      </c>
      <c r="AC10" s="44" t="s">
        <v>240</v>
      </c>
      <c r="AD10" s="44" t="s">
        <v>1</v>
      </c>
      <c r="AE10" s="44" t="s">
        <v>240</v>
      </c>
      <c r="AF10" s="44" t="s">
        <v>241</v>
      </c>
      <c r="AG10" s="44" t="s">
        <v>241</v>
      </c>
      <c r="AH10" s="44"/>
      <c r="AI10" s="44"/>
      <c r="AJ10" s="44"/>
      <c r="AK10" s="44" t="s">
        <v>1</v>
      </c>
      <c r="AL10" s="44" t="s">
        <v>242</v>
      </c>
      <c r="AM10" s="44" t="s">
        <v>0</v>
      </c>
      <c r="AN10" s="44" t="s">
        <v>249</v>
      </c>
    </row>
    <row r="11" spans="1:40" x14ac:dyDescent="0.35">
      <c r="A11" s="44">
        <v>9</v>
      </c>
      <c r="B11" s="44">
        <v>1</v>
      </c>
      <c r="C11" s="44" t="s">
        <v>413</v>
      </c>
      <c r="D11" s="44" t="s">
        <v>1</v>
      </c>
      <c r="E11" s="44"/>
      <c r="F11" s="44"/>
      <c r="G11" s="44" t="s">
        <v>240</v>
      </c>
      <c r="H11" s="44"/>
      <c r="I11" s="44"/>
      <c r="J11" s="44"/>
      <c r="K11" s="44"/>
      <c r="L11" s="44" t="s">
        <v>1</v>
      </c>
      <c r="M11" s="44"/>
      <c r="N11" s="44"/>
      <c r="O11" s="44" t="s">
        <v>1</v>
      </c>
      <c r="P11" s="44" t="s">
        <v>1</v>
      </c>
      <c r="Q11" s="44"/>
      <c r="R11" s="44"/>
      <c r="S11" s="44"/>
      <c r="T11" s="44"/>
      <c r="U11" s="44" t="s">
        <v>1</v>
      </c>
      <c r="V11" s="44" t="s">
        <v>240</v>
      </c>
      <c r="W11" s="44" t="s">
        <v>1</v>
      </c>
      <c r="X11" s="44"/>
      <c r="Y11" s="44"/>
      <c r="Z11" s="44"/>
      <c r="AA11" s="44"/>
      <c r="AB11" s="44" t="s">
        <v>1</v>
      </c>
      <c r="AC11" s="44" t="s">
        <v>1</v>
      </c>
      <c r="AD11" s="44" t="s">
        <v>1</v>
      </c>
      <c r="AE11" s="44"/>
      <c r="AF11" s="44" t="s">
        <v>241</v>
      </c>
      <c r="AG11" s="44"/>
      <c r="AH11" s="44"/>
      <c r="AI11" s="44"/>
      <c r="AJ11" s="44"/>
      <c r="AK11" s="44" t="s">
        <v>1</v>
      </c>
      <c r="AL11" s="44" t="s">
        <v>242</v>
      </c>
      <c r="AM11" s="44" t="s">
        <v>0</v>
      </c>
      <c r="AN11" s="44" t="s">
        <v>414</v>
      </c>
    </row>
    <row r="12" spans="1:40" x14ac:dyDescent="0.35">
      <c r="A12" s="44">
        <v>10</v>
      </c>
      <c r="B12" s="44">
        <v>1</v>
      </c>
      <c r="C12" s="44" t="s">
        <v>411</v>
      </c>
      <c r="D12" s="44" t="s">
        <v>240</v>
      </c>
      <c r="E12" s="44" t="s">
        <v>1</v>
      </c>
      <c r="F12" s="44" t="s">
        <v>1</v>
      </c>
      <c r="G12" s="44" t="s">
        <v>240</v>
      </c>
      <c r="H12" s="44"/>
      <c r="I12" s="44" t="s">
        <v>1</v>
      </c>
      <c r="J12" s="44"/>
      <c r="K12" s="44"/>
      <c r="L12" s="44"/>
      <c r="M12" s="44"/>
      <c r="N12" s="44" t="s">
        <v>1</v>
      </c>
      <c r="O12" s="44" t="s">
        <v>1</v>
      </c>
      <c r="P12" s="44" t="s">
        <v>1</v>
      </c>
      <c r="Q12" s="44"/>
      <c r="R12" s="44"/>
      <c r="S12" s="44"/>
      <c r="T12" s="44"/>
      <c r="U12" s="44"/>
      <c r="V12" s="44" t="s">
        <v>240</v>
      </c>
      <c r="W12" s="44"/>
      <c r="X12" s="44"/>
      <c r="Y12" s="44"/>
      <c r="Z12" s="44"/>
      <c r="AA12" s="44" t="s">
        <v>240</v>
      </c>
      <c r="AB12" s="44" t="s">
        <v>240</v>
      </c>
      <c r="AC12" s="44" t="s">
        <v>1</v>
      </c>
      <c r="AD12" s="44" t="s">
        <v>1</v>
      </c>
      <c r="AE12" s="44" t="s">
        <v>240</v>
      </c>
      <c r="AF12" s="44" t="s">
        <v>241</v>
      </c>
      <c r="AG12" s="44" t="s">
        <v>0</v>
      </c>
      <c r="AH12" s="44"/>
      <c r="AI12" s="44"/>
      <c r="AJ12" s="44"/>
      <c r="AK12" s="44"/>
      <c r="AL12" s="44" t="s">
        <v>242</v>
      </c>
      <c r="AM12" s="44" t="s">
        <v>0</v>
      </c>
      <c r="AN12" s="44" t="s">
        <v>414</v>
      </c>
    </row>
    <row r="13" spans="1:40" x14ac:dyDescent="0.35">
      <c r="A13" s="44">
        <v>11</v>
      </c>
      <c r="B13" s="44">
        <v>1</v>
      </c>
      <c r="C13" s="44" t="s">
        <v>411</v>
      </c>
      <c r="D13" s="44" t="s">
        <v>1</v>
      </c>
      <c r="E13" s="44" t="s">
        <v>1</v>
      </c>
      <c r="F13" s="44" t="s">
        <v>1</v>
      </c>
      <c r="G13" s="44" t="s">
        <v>240</v>
      </c>
      <c r="H13" s="44"/>
      <c r="I13" s="44" t="s">
        <v>1</v>
      </c>
      <c r="J13" s="44"/>
      <c r="K13" s="44"/>
      <c r="L13" s="44" t="s">
        <v>1</v>
      </c>
      <c r="M13" s="44"/>
      <c r="N13" s="44"/>
      <c r="O13" s="44"/>
      <c r="P13" s="44" t="s">
        <v>1</v>
      </c>
      <c r="Q13" s="44" t="s">
        <v>1</v>
      </c>
      <c r="R13" s="44"/>
      <c r="S13" s="44"/>
      <c r="T13" s="44"/>
      <c r="U13" s="44"/>
      <c r="V13" s="44" t="s">
        <v>240</v>
      </c>
      <c r="W13" s="44" t="s">
        <v>1</v>
      </c>
      <c r="X13" s="44"/>
      <c r="Y13" s="44"/>
      <c r="Z13" s="44"/>
      <c r="AA13" s="44" t="s">
        <v>240</v>
      </c>
      <c r="AB13" s="44" t="s">
        <v>1</v>
      </c>
      <c r="AC13" s="44" t="s">
        <v>1</v>
      </c>
      <c r="AD13" s="44" t="s">
        <v>1</v>
      </c>
      <c r="AE13" s="44" t="s">
        <v>240</v>
      </c>
      <c r="AF13" s="44" t="s">
        <v>241</v>
      </c>
      <c r="AG13" s="44" t="s">
        <v>0</v>
      </c>
      <c r="AH13" s="44"/>
      <c r="AI13" s="44"/>
      <c r="AJ13" s="44"/>
      <c r="AK13" s="44" t="s">
        <v>240</v>
      </c>
      <c r="AL13" s="44" t="s">
        <v>242</v>
      </c>
      <c r="AM13" s="44"/>
      <c r="AN13" s="44"/>
    </row>
    <row r="14" spans="1:40" x14ac:dyDescent="0.35">
      <c r="A14" s="44">
        <v>12</v>
      </c>
      <c r="B14" s="44">
        <v>1</v>
      </c>
      <c r="C14" s="44" t="s">
        <v>411</v>
      </c>
      <c r="D14" s="44" t="s">
        <v>1</v>
      </c>
      <c r="E14" s="44"/>
      <c r="F14" s="44" t="s">
        <v>1</v>
      </c>
      <c r="G14" s="44" t="s">
        <v>1</v>
      </c>
      <c r="H14" s="44"/>
      <c r="I14" s="44" t="s">
        <v>1</v>
      </c>
      <c r="J14" s="44"/>
      <c r="K14" s="44"/>
      <c r="L14" s="44"/>
      <c r="M14" s="44"/>
      <c r="N14" s="44"/>
      <c r="O14" s="44"/>
      <c r="P14" s="44" t="s">
        <v>1</v>
      </c>
      <c r="Q14" s="44"/>
      <c r="R14" s="44"/>
      <c r="S14" s="44"/>
      <c r="T14" s="44"/>
      <c r="U14" s="44" t="s">
        <v>1</v>
      </c>
      <c r="V14" s="44" t="s">
        <v>240</v>
      </c>
      <c r="W14" s="44"/>
      <c r="X14" s="44"/>
      <c r="Y14" s="44"/>
      <c r="Z14" s="44"/>
      <c r="AA14" s="44" t="s">
        <v>240</v>
      </c>
      <c r="AB14" s="44" t="s">
        <v>240</v>
      </c>
      <c r="AC14" s="44" t="s">
        <v>1</v>
      </c>
      <c r="AD14" s="44" t="s">
        <v>1</v>
      </c>
      <c r="AE14" s="44" t="s">
        <v>240</v>
      </c>
      <c r="AF14" s="44" t="s">
        <v>241</v>
      </c>
      <c r="AG14" s="44" t="s">
        <v>4</v>
      </c>
      <c r="AH14" s="44"/>
      <c r="AI14" s="44"/>
      <c r="AJ14" s="44" t="s">
        <v>360</v>
      </c>
      <c r="AK14" s="44" t="s">
        <v>241</v>
      </c>
      <c r="AL14" s="44" t="s">
        <v>242</v>
      </c>
      <c r="AM14" s="44" t="s">
        <v>0</v>
      </c>
      <c r="AN14" s="44" t="s">
        <v>249</v>
      </c>
    </row>
    <row r="15" spans="1:40" x14ac:dyDescent="0.35">
      <c r="A15" s="44">
        <v>13</v>
      </c>
      <c r="B15" s="44">
        <v>1</v>
      </c>
      <c r="C15" s="44" t="s">
        <v>243</v>
      </c>
      <c r="D15" s="44" t="s">
        <v>4</v>
      </c>
      <c r="E15" s="44" t="s">
        <v>1</v>
      </c>
      <c r="F15" s="44"/>
      <c r="G15" s="44" t="s">
        <v>1</v>
      </c>
      <c r="H15" s="44" t="s">
        <v>1</v>
      </c>
      <c r="I15" s="44"/>
      <c r="J15" s="44"/>
      <c r="K15" s="44"/>
      <c r="L15" s="44"/>
      <c r="M15" s="44"/>
      <c r="N15" s="44"/>
      <c r="O15" s="44"/>
      <c r="P15" s="44" t="s">
        <v>1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240</v>
      </c>
      <c r="AB15" s="44" t="s">
        <v>240</v>
      </c>
      <c r="AC15" s="44" t="s">
        <v>1</v>
      </c>
      <c r="AD15" s="44"/>
      <c r="AE15" s="44" t="s">
        <v>240</v>
      </c>
      <c r="AF15" s="44" t="s">
        <v>0</v>
      </c>
      <c r="AG15" s="44" t="s">
        <v>240</v>
      </c>
      <c r="AH15" s="44"/>
      <c r="AI15" s="44"/>
      <c r="AJ15" s="44"/>
      <c r="AK15" s="44" t="s">
        <v>241</v>
      </c>
      <c r="AL15" s="44" t="s">
        <v>242</v>
      </c>
      <c r="AM15" s="44"/>
      <c r="AN15" s="44"/>
    </row>
    <row r="16" spans="1:40" x14ac:dyDescent="0.35">
      <c r="A16" s="44">
        <v>14</v>
      </c>
      <c r="B16" s="44">
        <v>1</v>
      </c>
      <c r="C16" s="44" t="s">
        <v>415</v>
      </c>
      <c r="D16" s="44" t="s">
        <v>240</v>
      </c>
      <c r="E16" s="44" t="s">
        <v>1</v>
      </c>
      <c r="F16" s="44" t="s">
        <v>1</v>
      </c>
      <c r="G16" s="44" t="s">
        <v>1</v>
      </c>
      <c r="H16" s="44"/>
      <c r="I16" s="44"/>
      <c r="J16" s="44"/>
      <c r="K16" s="44"/>
      <c r="L16" s="44"/>
      <c r="M16" s="44"/>
      <c r="N16" s="44"/>
      <c r="O16" s="44"/>
      <c r="P16" s="44" t="s">
        <v>1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</v>
      </c>
      <c r="AB16" s="44" t="s">
        <v>1</v>
      </c>
      <c r="AC16" s="44" t="s">
        <v>240</v>
      </c>
      <c r="AD16" s="44"/>
      <c r="AE16" s="44" t="s">
        <v>240</v>
      </c>
      <c r="AF16" s="44" t="s">
        <v>241</v>
      </c>
      <c r="AG16" s="44" t="s">
        <v>4</v>
      </c>
      <c r="AH16" s="44"/>
      <c r="AI16" s="44"/>
      <c r="AJ16" s="44"/>
      <c r="AK16" s="44" t="s">
        <v>241</v>
      </c>
      <c r="AL16" s="44" t="s">
        <v>242</v>
      </c>
      <c r="AM16" s="44"/>
      <c r="AN16" s="44"/>
    </row>
    <row r="17" spans="1:40" x14ac:dyDescent="0.35">
      <c r="A17" s="44">
        <v>15</v>
      </c>
      <c r="B17" s="44">
        <v>1</v>
      </c>
      <c r="C17" s="44" t="s">
        <v>416</v>
      </c>
      <c r="D17" s="44" t="s">
        <v>240</v>
      </c>
      <c r="E17" s="44" t="s">
        <v>240</v>
      </c>
      <c r="F17" s="44" t="s">
        <v>1</v>
      </c>
      <c r="G17" s="44" t="s">
        <v>1</v>
      </c>
      <c r="H17" s="44"/>
      <c r="I17" s="44"/>
      <c r="J17" s="44"/>
      <c r="K17" s="44"/>
      <c r="L17" s="44"/>
      <c r="M17" s="44"/>
      <c r="N17" s="44"/>
      <c r="O17" s="44"/>
      <c r="P17" s="44" t="s">
        <v>1</v>
      </c>
      <c r="Q17" s="44"/>
      <c r="R17" s="44"/>
      <c r="S17" s="44"/>
      <c r="T17" s="44"/>
      <c r="U17" s="44"/>
      <c r="V17" s="44"/>
      <c r="W17" s="44"/>
      <c r="X17" s="44"/>
      <c r="Y17" s="44" t="s">
        <v>1</v>
      </c>
      <c r="Z17" s="44"/>
      <c r="AA17" s="44" t="s">
        <v>240</v>
      </c>
      <c r="AB17" s="44" t="s">
        <v>240</v>
      </c>
      <c r="AC17" s="44" t="s">
        <v>240</v>
      </c>
      <c r="AD17" s="44"/>
      <c r="AE17" s="44" t="s">
        <v>1</v>
      </c>
      <c r="AF17" s="44" t="s">
        <v>241</v>
      </c>
      <c r="AG17" s="44" t="s">
        <v>240</v>
      </c>
      <c r="AH17" s="44"/>
      <c r="AI17" s="44"/>
      <c r="AJ17" s="44"/>
      <c r="AK17" s="44" t="s">
        <v>241</v>
      </c>
      <c r="AL17" s="44" t="s">
        <v>242</v>
      </c>
      <c r="AM17" s="44" t="s">
        <v>0</v>
      </c>
      <c r="AN17" s="44" t="s">
        <v>249</v>
      </c>
    </row>
    <row r="18" spans="1:40" x14ac:dyDescent="0.35">
      <c r="A18" s="44">
        <v>16</v>
      </c>
      <c r="B18" s="44">
        <v>1</v>
      </c>
      <c r="C18" s="44" t="s">
        <v>417</v>
      </c>
      <c r="D18" s="44" t="s">
        <v>240</v>
      </c>
      <c r="E18" s="44" t="s">
        <v>1</v>
      </c>
      <c r="F18" s="44"/>
      <c r="G18" s="44" t="s">
        <v>240</v>
      </c>
      <c r="H18" s="44"/>
      <c r="I18" s="44" t="s">
        <v>1</v>
      </c>
      <c r="J18" s="44"/>
      <c r="K18" s="44"/>
      <c r="L18" s="44" t="s">
        <v>1</v>
      </c>
      <c r="M18" s="44"/>
      <c r="N18" s="44"/>
      <c r="O18" s="44" t="s">
        <v>1</v>
      </c>
      <c r="P18" s="44"/>
      <c r="Q18" s="44"/>
      <c r="R18" s="44"/>
      <c r="S18" s="44"/>
      <c r="T18" s="44" t="s">
        <v>1</v>
      </c>
      <c r="U18" s="44" t="s">
        <v>1</v>
      </c>
      <c r="V18" s="44"/>
      <c r="W18" s="44"/>
      <c r="X18" s="44"/>
      <c r="Y18" s="44" t="s">
        <v>1</v>
      </c>
      <c r="Z18" s="44"/>
      <c r="AA18" s="44" t="s">
        <v>240</v>
      </c>
      <c r="AB18" s="44" t="s">
        <v>240</v>
      </c>
      <c r="AC18" s="44" t="s">
        <v>240</v>
      </c>
      <c r="AD18" s="44" t="s">
        <v>1</v>
      </c>
      <c r="AE18" s="44" t="s">
        <v>1</v>
      </c>
      <c r="AF18" s="44" t="s">
        <v>241</v>
      </c>
      <c r="AG18" s="44" t="s">
        <v>240</v>
      </c>
      <c r="AH18" s="44"/>
      <c r="AI18" s="44"/>
      <c r="AJ18" s="44"/>
      <c r="AK18" s="44" t="s">
        <v>241</v>
      </c>
      <c r="AL18" s="44" t="s">
        <v>242</v>
      </c>
      <c r="AM18" s="44" t="s">
        <v>0</v>
      </c>
      <c r="AN18" s="44" t="s">
        <v>414</v>
      </c>
    </row>
    <row r="19" spans="1:40" x14ac:dyDescent="0.35">
      <c r="A19" s="44">
        <v>17</v>
      </c>
      <c r="B19" s="44">
        <v>1</v>
      </c>
      <c r="C19" s="44" t="s">
        <v>418</v>
      </c>
      <c r="D19" s="44" t="s">
        <v>4</v>
      </c>
      <c r="E19" s="44" t="s">
        <v>1</v>
      </c>
      <c r="F19" s="44"/>
      <c r="G19" s="44" t="s">
        <v>240</v>
      </c>
      <c r="H19" s="44"/>
      <c r="I19" s="44" t="s">
        <v>1</v>
      </c>
      <c r="J19" s="44"/>
      <c r="K19" s="44"/>
      <c r="L19" s="44"/>
      <c r="M19" s="44"/>
      <c r="N19" s="44"/>
      <c r="O19" s="44" t="s">
        <v>1</v>
      </c>
      <c r="P19" s="44"/>
      <c r="Q19" s="44"/>
      <c r="R19" s="44"/>
      <c r="S19" s="44"/>
      <c r="T19" s="44"/>
      <c r="U19" s="44"/>
      <c r="V19" s="44" t="s">
        <v>4</v>
      </c>
      <c r="W19" s="44" t="s">
        <v>1</v>
      </c>
      <c r="X19" s="44"/>
      <c r="Y19" s="44" t="s">
        <v>1</v>
      </c>
      <c r="Z19" s="44"/>
      <c r="AA19" s="44"/>
      <c r="AB19" s="44" t="s">
        <v>240</v>
      </c>
      <c r="AC19" s="44" t="s">
        <v>4</v>
      </c>
      <c r="AD19" s="44" t="s">
        <v>1</v>
      </c>
      <c r="AE19" s="44" t="s">
        <v>1</v>
      </c>
      <c r="AF19" s="44" t="s">
        <v>241</v>
      </c>
      <c r="AG19" s="44"/>
      <c r="AH19" s="44"/>
      <c r="AI19" s="44"/>
      <c r="AJ19" s="44"/>
      <c r="AK19" s="44" t="s">
        <v>241</v>
      </c>
      <c r="AL19" s="44" t="s">
        <v>242</v>
      </c>
      <c r="AM19" s="44" t="s">
        <v>0</v>
      </c>
      <c r="AN19" s="44" t="s">
        <v>414</v>
      </c>
    </row>
    <row r="20" spans="1:40" x14ac:dyDescent="0.35">
      <c r="A20" s="44">
        <v>18</v>
      </c>
      <c r="B20" s="44">
        <v>1</v>
      </c>
      <c r="C20" s="44" t="s">
        <v>419</v>
      </c>
      <c r="D20" s="44" t="s">
        <v>0</v>
      </c>
      <c r="E20" s="44" t="s">
        <v>4</v>
      </c>
      <c r="F20" s="44"/>
      <c r="G20" s="44" t="s">
        <v>1</v>
      </c>
      <c r="H20" s="44"/>
      <c r="I20" s="44" t="s">
        <v>1</v>
      </c>
      <c r="J20" s="44"/>
      <c r="K20" s="44"/>
      <c r="L20" s="44" t="s">
        <v>1</v>
      </c>
      <c r="M20" s="44"/>
      <c r="N20" s="44"/>
      <c r="O20" s="44" t="s">
        <v>1</v>
      </c>
      <c r="P20" s="44"/>
      <c r="Q20" s="44"/>
      <c r="R20" s="44"/>
      <c r="S20" s="44"/>
      <c r="T20" s="44"/>
      <c r="U20" s="44"/>
      <c r="V20" s="44" t="s">
        <v>240</v>
      </c>
      <c r="W20" s="44" t="s">
        <v>1</v>
      </c>
      <c r="X20" s="44"/>
      <c r="Y20" s="44"/>
      <c r="Z20" s="44"/>
      <c r="AA20" s="44" t="s">
        <v>240</v>
      </c>
      <c r="AB20" s="44" t="s">
        <v>240</v>
      </c>
      <c r="AC20" s="44" t="s">
        <v>4</v>
      </c>
      <c r="AD20" s="44" t="s">
        <v>1</v>
      </c>
      <c r="AE20" s="44" t="s">
        <v>1</v>
      </c>
      <c r="AF20" s="44" t="s">
        <v>241</v>
      </c>
      <c r="AG20" s="44"/>
      <c r="AH20" s="44"/>
      <c r="AI20" s="44"/>
      <c r="AJ20" s="44"/>
      <c r="AK20" s="44" t="s">
        <v>241</v>
      </c>
      <c r="AL20" s="44" t="s">
        <v>242</v>
      </c>
      <c r="AM20" s="44" t="s">
        <v>0</v>
      </c>
      <c r="AN20" s="44" t="s">
        <v>249</v>
      </c>
    </row>
    <row r="21" spans="1:40" x14ac:dyDescent="0.35">
      <c r="A21" s="44">
        <v>19</v>
      </c>
      <c r="B21" s="44">
        <v>1</v>
      </c>
      <c r="C21" s="44" t="s">
        <v>420</v>
      </c>
      <c r="D21" s="44" t="s">
        <v>0</v>
      </c>
      <c r="E21" s="44" t="s">
        <v>4</v>
      </c>
      <c r="F21" s="44" t="s">
        <v>360</v>
      </c>
      <c r="G21" s="44" t="s">
        <v>1</v>
      </c>
      <c r="H21" s="44" t="s">
        <v>1</v>
      </c>
      <c r="I21" s="44" t="s">
        <v>1</v>
      </c>
      <c r="J21" s="44" t="s">
        <v>1</v>
      </c>
      <c r="K21" s="44"/>
      <c r="L21" s="44" t="s">
        <v>1</v>
      </c>
      <c r="M21" s="44"/>
      <c r="N21" s="44"/>
      <c r="O21" s="44" t="s">
        <v>1</v>
      </c>
      <c r="P21" s="44"/>
      <c r="Q21" s="44" t="s">
        <v>1</v>
      </c>
      <c r="R21" s="44"/>
      <c r="S21" s="44"/>
      <c r="T21" s="44"/>
      <c r="U21" s="44"/>
      <c r="V21" s="44" t="s">
        <v>4</v>
      </c>
      <c r="W21" s="44" t="s">
        <v>1</v>
      </c>
      <c r="X21" s="44"/>
      <c r="Y21" s="44"/>
      <c r="Z21" s="44"/>
      <c r="AA21" s="44" t="s">
        <v>240</v>
      </c>
      <c r="AB21" s="44" t="s">
        <v>1</v>
      </c>
      <c r="AC21" s="44" t="s">
        <v>240</v>
      </c>
      <c r="AD21" s="44"/>
      <c r="AE21" s="44" t="s">
        <v>1</v>
      </c>
      <c r="AF21" s="44" t="s">
        <v>241</v>
      </c>
      <c r="AG21" s="44"/>
      <c r="AH21" s="44"/>
      <c r="AI21" s="44"/>
      <c r="AJ21" s="44"/>
      <c r="AK21" s="44" t="s">
        <v>241</v>
      </c>
      <c r="AL21" s="44" t="s">
        <v>242</v>
      </c>
      <c r="AM21" s="44" t="s">
        <v>0</v>
      </c>
      <c r="AN21" s="44"/>
    </row>
    <row r="22" spans="1:40" x14ac:dyDescent="0.35">
      <c r="A22" s="44">
        <v>20</v>
      </c>
      <c r="B22" s="44">
        <v>1</v>
      </c>
      <c r="C22" s="44" t="s">
        <v>421</v>
      </c>
      <c r="D22" s="44" t="s">
        <v>4</v>
      </c>
      <c r="E22" s="44" t="s">
        <v>240</v>
      </c>
      <c r="F22" s="44"/>
      <c r="G22" s="44"/>
      <c r="H22" s="44"/>
      <c r="I22" s="44" t="s">
        <v>1</v>
      </c>
      <c r="J22" s="44"/>
      <c r="K22" s="44"/>
      <c r="L22" s="44" t="s">
        <v>1</v>
      </c>
      <c r="M22" s="44"/>
      <c r="N22" s="44"/>
      <c r="O22" s="44" t="s">
        <v>1</v>
      </c>
      <c r="P22" s="44"/>
      <c r="Q22" s="44"/>
      <c r="R22" s="44"/>
      <c r="S22" s="44"/>
      <c r="T22" s="44"/>
      <c r="U22" s="44"/>
      <c r="V22" s="44" t="s">
        <v>4</v>
      </c>
      <c r="W22" s="44" t="s">
        <v>1</v>
      </c>
      <c r="X22" s="44"/>
      <c r="Y22" s="44"/>
      <c r="Z22" s="44"/>
      <c r="AA22" s="44" t="s">
        <v>240</v>
      </c>
      <c r="AB22" s="44" t="s">
        <v>1</v>
      </c>
      <c r="AC22" s="44" t="s">
        <v>240</v>
      </c>
      <c r="AD22" s="44" t="s">
        <v>239</v>
      </c>
      <c r="AE22" s="44" t="s">
        <v>1</v>
      </c>
      <c r="AF22" s="44" t="s">
        <v>0</v>
      </c>
      <c r="AG22" s="44"/>
      <c r="AH22" s="44"/>
      <c r="AI22" s="44"/>
      <c r="AJ22" s="44"/>
      <c r="AK22" s="44" t="s">
        <v>241</v>
      </c>
      <c r="AL22" s="44" t="s">
        <v>242</v>
      </c>
      <c r="AM22" s="44" t="s">
        <v>0</v>
      </c>
      <c r="AN22" s="44" t="s">
        <v>414</v>
      </c>
    </row>
    <row r="23" spans="1:40" x14ac:dyDescent="0.35">
      <c r="A23" s="44">
        <v>21</v>
      </c>
      <c r="B23" s="44">
        <v>1</v>
      </c>
      <c r="C23" s="44" t="s">
        <v>422</v>
      </c>
      <c r="D23" s="44" t="s">
        <v>0</v>
      </c>
      <c r="E23" s="44" t="s">
        <v>0</v>
      </c>
      <c r="F23" s="44"/>
      <c r="G23" s="44" t="s">
        <v>1</v>
      </c>
      <c r="H23" s="44" t="s">
        <v>1</v>
      </c>
      <c r="I23" s="44"/>
      <c r="J23" s="44"/>
      <c r="K23" s="44"/>
      <c r="L23" s="44" t="s">
        <v>1</v>
      </c>
      <c r="M23" s="44"/>
      <c r="N23" s="44"/>
      <c r="O23" s="44" t="s">
        <v>1</v>
      </c>
      <c r="P23" s="44"/>
      <c r="Q23" s="44"/>
      <c r="R23" s="44"/>
      <c r="S23" s="44"/>
      <c r="T23" s="44"/>
      <c r="U23" s="44" t="s">
        <v>1</v>
      </c>
      <c r="V23" s="44" t="s">
        <v>4</v>
      </c>
      <c r="W23" s="44" t="s">
        <v>1</v>
      </c>
      <c r="X23" s="44"/>
      <c r="Y23" s="44"/>
      <c r="Z23" s="44"/>
      <c r="AA23" s="44" t="s">
        <v>240</v>
      </c>
      <c r="AB23" s="44" t="s">
        <v>1</v>
      </c>
      <c r="AC23" s="44" t="s">
        <v>240</v>
      </c>
      <c r="AD23" s="44"/>
      <c r="AE23" s="44" t="s">
        <v>1</v>
      </c>
      <c r="AF23" s="44" t="s">
        <v>0</v>
      </c>
      <c r="AG23" s="44"/>
      <c r="AH23" s="44"/>
      <c r="AI23" s="44"/>
      <c r="AJ23" s="44"/>
      <c r="AK23" s="44" t="s">
        <v>241</v>
      </c>
      <c r="AL23" s="44" t="s">
        <v>242</v>
      </c>
      <c r="AM23" s="44"/>
      <c r="AN23" s="44"/>
    </row>
    <row r="24" spans="1:40" x14ac:dyDescent="0.35">
      <c r="A24" s="44">
        <v>22</v>
      </c>
      <c r="B24" s="44">
        <v>1</v>
      </c>
      <c r="C24" s="44" t="s">
        <v>423</v>
      </c>
      <c r="D24" s="44" t="s">
        <v>0</v>
      </c>
      <c r="E24" s="44" t="s">
        <v>240</v>
      </c>
      <c r="F24" s="44"/>
      <c r="G24" s="44" t="s">
        <v>1</v>
      </c>
      <c r="H24" s="44"/>
      <c r="I24" s="44" t="s">
        <v>1</v>
      </c>
      <c r="J24" s="44"/>
      <c r="K24" s="44"/>
      <c r="L24" s="44" t="s">
        <v>1</v>
      </c>
      <c r="M24" s="44"/>
      <c r="N24" s="44"/>
      <c r="O24" s="44" t="s">
        <v>1</v>
      </c>
      <c r="P24" s="44"/>
      <c r="Q24" s="44"/>
      <c r="R24" s="44"/>
      <c r="S24" s="44"/>
      <c r="T24" s="44"/>
      <c r="U24" s="44" t="s">
        <v>1</v>
      </c>
      <c r="V24" s="44" t="s">
        <v>0</v>
      </c>
      <c r="W24" s="44" t="s">
        <v>1</v>
      </c>
      <c r="X24" s="44"/>
      <c r="Y24" s="44" t="s">
        <v>1</v>
      </c>
      <c r="Z24" s="44"/>
      <c r="AA24" s="44" t="s">
        <v>240</v>
      </c>
      <c r="AB24" s="44" t="s">
        <v>1</v>
      </c>
      <c r="AC24" s="44" t="s">
        <v>240</v>
      </c>
      <c r="AD24" s="44" t="s">
        <v>239</v>
      </c>
      <c r="AE24" s="44" t="s">
        <v>1</v>
      </c>
      <c r="AF24" s="44" t="s">
        <v>0</v>
      </c>
      <c r="AG24" s="44"/>
      <c r="AH24" s="44"/>
      <c r="AI24" s="44"/>
      <c r="AJ24" s="44"/>
      <c r="AK24" s="44" t="s">
        <v>0</v>
      </c>
      <c r="AL24" s="44" t="s">
        <v>242</v>
      </c>
      <c r="AM24" s="44" t="s">
        <v>0</v>
      </c>
      <c r="AN24" s="44" t="s">
        <v>414</v>
      </c>
    </row>
    <row r="25" spans="1:40" x14ac:dyDescent="0.35">
      <c r="A25" s="33">
        <v>23</v>
      </c>
      <c r="B25" s="33">
        <v>1</v>
      </c>
      <c r="C25" s="33" t="s">
        <v>424</v>
      </c>
      <c r="D25" s="33" t="s">
        <v>4</v>
      </c>
      <c r="E25" s="33" t="s">
        <v>240</v>
      </c>
      <c r="F25" s="33"/>
      <c r="G25" s="33" t="s">
        <v>1</v>
      </c>
      <c r="H25" s="33"/>
      <c r="I25" s="33"/>
      <c r="J25" s="33"/>
      <c r="K25" s="33"/>
      <c r="L25" s="33" t="s">
        <v>1</v>
      </c>
      <c r="M25" s="33"/>
      <c r="N25" s="33"/>
      <c r="O25" s="33" t="s">
        <v>1</v>
      </c>
      <c r="P25" s="33"/>
      <c r="Q25" s="33"/>
      <c r="R25" s="33"/>
      <c r="S25" s="33"/>
      <c r="T25" s="33"/>
      <c r="U25" s="33"/>
      <c r="V25" s="33" t="s">
        <v>4</v>
      </c>
      <c r="W25" s="33" t="s">
        <v>1</v>
      </c>
      <c r="X25" s="33"/>
      <c r="Y25" s="33" t="s">
        <v>1</v>
      </c>
      <c r="Z25" s="33"/>
      <c r="AA25" s="33" t="s">
        <v>240</v>
      </c>
      <c r="AB25" s="33" t="s">
        <v>240</v>
      </c>
      <c r="AC25" s="33" t="s">
        <v>240</v>
      </c>
      <c r="AD25" s="33" t="s">
        <v>239</v>
      </c>
      <c r="AE25" s="33" t="s">
        <v>239</v>
      </c>
      <c r="AF25" s="33" t="s">
        <v>4</v>
      </c>
      <c r="AG25" s="33"/>
      <c r="AH25" s="33"/>
      <c r="AI25" s="33"/>
      <c r="AJ25" s="33"/>
      <c r="AK25" s="33" t="s">
        <v>241</v>
      </c>
      <c r="AL25" s="33" t="s">
        <v>242</v>
      </c>
      <c r="AM25" s="33" t="s">
        <v>0</v>
      </c>
      <c r="AN25" s="33" t="s">
        <v>414</v>
      </c>
    </row>
    <row r="26" spans="1:40" x14ac:dyDescent="0.35">
      <c r="A26" s="83" t="s">
        <v>428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</sheetData>
  <mergeCells count="41">
    <mergeCell ref="AJ2:AJ3"/>
    <mergeCell ref="AK2:AK3"/>
    <mergeCell ref="AL2:AL3"/>
    <mergeCell ref="AM2:AM3"/>
    <mergeCell ref="AN2:AN3"/>
    <mergeCell ref="AE2:AE3"/>
    <mergeCell ref="AF2:AF3"/>
    <mergeCell ref="AG2:AG3"/>
    <mergeCell ref="AH2:AH3"/>
    <mergeCell ref="AI2:AI3"/>
    <mergeCell ref="Z2:Z3"/>
    <mergeCell ref="AA2:AA3"/>
    <mergeCell ref="AB2:AB3"/>
    <mergeCell ref="AC2:AC3"/>
    <mergeCell ref="AD2:AD3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A2:A3"/>
    <mergeCell ref="B2:B3"/>
    <mergeCell ref="A1:AN1"/>
    <mergeCell ref="A26:AN26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E15C-EFF1-4D03-81FB-9B5923D6B2E9}">
  <dimension ref="A1:AU68"/>
  <sheetViews>
    <sheetView zoomScale="40" zoomScaleNormal="40" workbookViewId="0">
      <selection activeCell="BL46" sqref="BK46:BL46"/>
    </sheetView>
  </sheetViews>
  <sheetFormatPr defaultRowHeight="14.5" x14ac:dyDescent="0.35"/>
  <cols>
    <col min="1" max="2" width="9.1796875" style="42"/>
    <col min="3" max="3" width="19.7265625" style="42" bestFit="1" customWidth="1"/>
    <col min="4" max="47" width="9.1796875" style="42"/>
  </cols>
  <sheetData>
    <row r="1" spans="1:47" ht="15" thickBot="1" x14ac:dyDescent="0.4">
      <c r="A1" s="76" t="s">
        <v>437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169.5" customHeight="1" thickTop="1" x14ac:dyDescent="0.35">
      <c r="A2" s="86" t="s">
        <v>19</v>
      </c>
      <c r="B2" s="86" t="s">
        <v>11</v>
      </c>
      <c r="C2" s="57" t="s">
        <v>406</v>
      </c>
      <c r="D2" s="88" t="s">
        <v>212</v>
      </c>
      <c r="E2" s="88" t="s">
        <v>213</v>
      </c>
      <c r="F2" s="88" t="s">
        <v>455</v>
      </c>
      <c r="G2" s="88" t="s">
        <v>438</v>
      </c>
      <c r="H2" s="88" t="s">
        <v>214</v>
      </c>
      <c r="I2" s="88" t="s">
        <v>215</v>
      </c>
      <c r="J2" s="88" t="s">
        <v>442</v>
      </c>
      <c r="K2" s="88" t="s">
        <v>216</v>
      </c>
      <c r="L2" s="88" t="s">
        <v>217</v>
      </c>
      <c r="M2" s="88" t="s">
        <v>218</v>
      </c>
      <c r="N2" s="88" t="s">
        <v>440</v>
      </c>
      <c r="O2" s="88" t="s">
        <v>219</v>
      </c>
      <c r="P2" s="88" t="s">
        <v>220</v>
      </c>
      <c r="Q2" s="88" t="s">
        <v>221</v>
      </c>
      <c r="R2" s="88" t="s">
        <v>222</v>
      </c>
      <c r="S2" s="88" t="s">
        <v>451</v>
      </c>
      <c r="T2" s="88" t="s">
        <v>456</v>
      </c>
      <c r="U2" s="90" t="s">
        <v>439</v>
      </c>
      <c r="V2" s="88" t="s">
        <v>457</v>
      </c>
      <c r="W2" s="88" t="s">
        <v>458</v>
      </c>
      <c r="X2" s="88" t="s">
        <v>459</v>
      </c>
      <c r="Y2" s="88" t="s">
        <v>410</v>
      </c>
      <c r="Z2" s="88" t="s">
        <v>223</v>
      </c>
      <c r="AA2" s="88" t="s">
        <v>430</v>
      </c>
      <c r="AB2" s="88" t="s">
        <v>224</v>
      </c>
      <c r="AC2" s="88" t="s">
        <v>225</v>
      </c>
      <c r="AD2" s="88" t="s">
        <v>227</v>
      </c>
      <c r="AE2" s="88" t="s">
        <v>228</v>
      </c>
      <c r="AF2" s="88" t="s">
        <v>460</v>
      </c>
      <c r="AG2" s="88" t="s">
        <v>230</v>
      </c>
      <c r="AH2" s="88" t="s">
        <v>431</v>
      </c>
      <c r="AI2" s="88" t="s">
        <v>229</v>
      </c>
      <c r="AJ2" s="88" t="s">
        <v>231</v>
      </c>
      <c r="AK2" s="88" t="s">
        <v>461</v>
      </c>
      <c r="AL2" s="88" t="s">
        <v>449</v>
      </c>
      <c r="AM2" s="92" t="s">
        <v>232</v>
      </c>
      <c r="AN2" s="88" t="s">
        <v>432</v>
      </c>
      <c r="AO2" s="88" t="s">
        <v>233</v>
      </c>
      <c r="AP2" s="88" t="s">
        <v>234</v>
      </c>
      <c r="AQ2" s="88" t="s">
        <v>462</v>
      </c>
      <c r="AR2" s="88" t="s">
        <v>235</v>
      </c>
      <c r="AS2" s="88" t="s">
        <v>236</v>
      </c>
      <c r="AT2" s="92" t="s">
        <v>407</v>
      </c>
      <c r="AU2" s="92" t="s">
        <v>237</v>
      </c>
    </row>
    <row r="3" spans="1:47" ht="15.5" x14ac:dyDescent="0.35">
      <c r="A3" s="87"/>
      <c r="B3" s="87"/>
      <c r="C3" s="58" t="s">
        <v>24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1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93"/>
      <c r="AN3" s="89"/>
      <c r="AO3" s="89"/>
      <c r="AP3" s="89"/>
      <c r="AQ3" s="89"/>
      <c r="AR3" s="89"/>
      <c r="AS3" s="89"/>
      <c r="AT3" s="93"/>
      <c r="AU3" s="93"/>
    </row>
    <row r="4" spans="1:47" x14ac:dyDescent="0.35">
      <c r="A4" s="44">
        <v>4</v>
      </c>
      <c r="B4" s="44">
        <v>1</v>
      </c>
      <c r="C4" s="44">
        <v>10</v>
      </c>
      <c r="D4" s="44" t="s">
        <v>1</v>
      </c>
      <c r="E4" s="44" t="s">
        <v>1</v>
      </c>
      <c r="F4" s="44"/>
      <c r="G4" s="44" t="s">
        <v>1</v>
      </c>
      <c r="H4" s="44" t="s">
        <v>240</v>
      </c>
      <c r="I4" s="44"/>
      <c r="J4" s="44"/>
      <c r="K4" s="44"/>
      <c r="L4" s="44"/>
      <c r="M4" s="44"/>
      <c r="N4" s="44"/>
      <c r="O4" s="44"/>
      <c r="P4" s="44"/>
      <c r="Q4" s="44" t="s">
        <v>1</v>
      </c>
      <c r="R4" s="44"/>
      <c r="S4" s="44"/>
      <c r="T4" s="44"/>
      <c r="U4" s="44"/>
      <c r="V4" s="44" t="s">
        <v>4</v>
      </c>
      <c r="W4" s="44" t="s">
        <v>1</v>
      </c>
      <c r="X4" s="44"/>
      <c r="Y4" s="44" t="s">
        <v>1</v>
      </c>
      <c r="Z4" s="44"/>
      <c r="AA4" s="44"/>
      <c r="AB4" s="44" t="s">
        <v>240</v>
      </c>
      <c r="AC4" s="44" t="s">
        <v>4</v>
      </c>
      <c r="AD4" s="44" t="s">
        <v>240</v>
      </c>
      <c r="AE4" s="44" t="s">
        <v>4</v>
      </c>
      <c r="AF4" s="44" t="s">
        <v>0</v>
      </c>
      <c r="AG4" s="44" t="s">
        <v>0</v>
      </c>
      <c r="AH4" s="44"/>
      <c r="AI4" s="44"/>
      <c r="AJ4" s="44"/>
      <c r="AK4" s="44"/>
      <c r="AL4" s="44" t="s">
        <v>241</v>
      </c>
      <c r="AM4" s="44" t="s">
        <v>1</v>
      </c>
      <c r="AN4" s="44"/>
      <c r="AO4" s="44"/>
      <c r="AP4" s="44"/>
      <c r="AQ4" s="44"/>
      <c r="AR4" s="44"/>
      <c r="AS4" s="44"/>
      <c r="AT4" s="44" t="s">
        <v>0</v>
      </c>
      <c r="AU4" s="44" t="s">
        <v>414</v>
      </c>
    </row>
    <row r="5" spans="1:47" x14ac:dyDescent="0.35">
      <c r="A5" s="44">
        <v>4</v>
      </c>
      <c r="B5" s="44">
        <v>1</v>
      </c>
      <c r="C5" s="44">
        <v>50</v>
      </c>
      <c r="D5" s="44" t="s">
        <v>1</v>
      </c>
      <c r="E5" s="44"/>
      <c r="F5" s="44"/>
      <c r="G5" s="44"/>
      <c r="H5" s="44" t="s">
        <v>1</v>
      </c>
      <c r="I5" s="44"/>
      <c r="J5" s="44"/>
      <c r="K5" s="44"/>
      <c r="L5" s="44"/>
      <c r="M5" s="44"/>
      <c r="N5" s="44"/>
      <c r="O5" s="44"/>
      <c r="P5" s="44" t="s">
        <v>1</v>
      </c>
      <c r="Q5" s="44" t="s">
        <v>1</v>
      </c>
      <c r="R5" s="44"/>
      <c r="S5" s="44"/>
      <c r="T5" s="44"/>
      <c r="U5" s="44"/>
      <c r="V5" s="44" t="s">
        <v>240</v>
      </c>
      <c r="W5" s="44" t="s">
        <v>1</v>
      </c>
      <c r="X5" s="44"/>
      <c r="Y5" s="44"/>
      <c r="Z5" s="44"/>
      <c r="AA5" s="44"/>
      <c r="AB5" s="44"/>
      <c r="AC5" s="44"/>
      <c r="AD5" s="44" t="s">
        <v>1</v>
      </c>
      <c r="AE5" s="44" t="s">
        <v>240</v>
      </c>
      <c r="AF5" s="44" t="s">
        <v>241</v>
      </c>
      <c r="AG5" s="44" t="s">
        <v>4</v>
      </c>
      <c r="AH5" s="44"/>
      <c r="AI5" s="44"/>
      <c r="AJ5" s="44"/>
      <c r="AK5" s="44"/>
      <c r="AL5" s="44" t="s">
        <v>0</v>
      </c>
      <c r="AM5" s="44" t="s">
        <v>1</v>
      </c>
      <c r="AN5" s="44"/>
      <c r="AO5" s="44"/>
      <c r="AP5" s="44"/>
      <c r="AQ5" s="44"/>
      <c r="AR5" s="44"/>
      <c r="AS5" s="44"/>
      <c r="AT5" s="44" t="s">
        <v>0</v>
      </c>
      <c r="AU5" s="44" t="s">
        <v>249</v>
      </c>
    </row>
    <row r="6" spans="1:47" x14ac:dyDescent="0.35">
      <c r="A6" s="44">
        <v>4</v>
      </c>
      <c r="B6" s="44">
        <v>1</v>
      </c>
      <c r="C6" s="44">
        <v>70</v>
      </c>
      <c r="D6" s="44"/>
      <c r="E6" s="44"/>
      <c r="F6" s="44"/>
      <c r="G6" s="44" t="s">
        <v>1</v>
      </c>
      <c r="H6" s="44" t="s">
        <v>1</v>
      </c>
      <c r="I6" s="44"/>
      <c r="J6" s="44"/>
      <c r="K6" s="44"/>
      <c r="L6" s="44"/>
      <c r="M6" s="44"/>
      <c r="N6" s="44"/>
      <c r="O6" s="44"/>
      <c r="P6" s="44"/>
      <c r="Q6" s="44" t="s">
        <v>1</v>
      </c>
      <c r="R6" s="44"/>
      <c r="S6" s="44"/>
      <c r="T6" s="44"/>
      <c r="U6" s="44"/>
      <c r="V6" s="44" t="s">
        <v>240</v>
      </c>
      <c r="W6" s="44"/>
      <c r="X6" s="44"/>
      <c r="Y6" s="44"/>
      <c r="Z6" s="44"/>
      <c r="AA6" s="44"/>
      <c r="AB6" s="44" t="s">
        <v>240</v>
      </c>
      <c r="AC6" s="44" t="s">
        <v>1</v>
      </c>
      <c r="AD6" s="44" t="s">
        <v>240</v>
      </c>
      <c r="AE6" s="44" t="s">
        <v>1</v>
      </c>
      <c r="AF6" s="44" t="s">
        <v>4</v>
      </c>
      <c r="AG6" s="44" t="s">
        <v>0</v>
      </c>
      <c r="AH6" s="44"/>
      <c r="AI6" s="44"/>
      <c r="AJ6" s="44"/>
      <c r="AK6" s="44"/>
      <c r="AL6" s="44" t="s">
        <v>4</v>
      </c>
      <c r="AM6" s="44" t="s">
        <v>1</v>
      </c>
      <c r="AN6" s="44"/>
      <c r="AO6" s="44"/>
      <c r="AP6" s="44"/>
      <c r="AQ6" s="44"/>
      <c r="AR6" s="44"/>
      <c r="AS6" s="44"/>
      <c r="AT6" s="44" t="s">
        <v>0</v>
      </c>
      <c r="AU6" s="44" t="s">
        <v>414</v>
      </c>
    </row>
    <row r="7" spans="1:47" x14ac:dyDescent="0.35">
      <c r="A7" s="44">
        <v>4</v>
      </c>
      <c r="B7" s="44">
        <v>1</v>
      </c>
      <c r="C7" s="44">
        <v>90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 t="s">
        <v>240</v>
      </c>
      <c r="AF7" s="44"/>
      <c r="AG7" s="44" t="s">
        <v>1</v>
      </c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x14ac:dyDescent="0.35">
      <c r="A8" s="44">
        <v>4</v>
      </c>
      <c r="B8" s="44">
        <v>1</v>
      </c>
      <c r="C8" s="44">
        <v>110</v>
      </c>
      <c r="D8" s="44"/>
      <c r="E8" s="44" t="s">
        <v>1</v>
      </c>
      <c r="F8" s="44"/>
      <c r="G8" s="44"/>
      <c r="H8" s="44" t="s">
        <v>1</v>
      </c>
      <c r="I8" s="44"/>
      <c r="J8" s="44"/>
      <c r="K8" s="44"/>
      <c r="L8" s="44"/>
      <c r="M8" s="44"/>
      <c r="N8" s="44"/>
      <c r="O8" s="44"/>
      <c r="P8" s="44" t="s">
        <v>1</v>
      </c>
      <c r="Q8" s="44" t="s">
        <v>1</v>
      </c>
      <c r="R8" s="44"/>
      <c r="S8" s="44"/>
      <c r="T8" s="44"/>
      <c r="U8" s="44"/>
      <c r="V8" s="44"/>
      <c r="W8" s="44" t="s">
        <v>1</v>
      </c>
      <c r="X8" s="44"/>
      <c r="Y8" s="44" t="s">
        <v>1</v>
      </c>
      <c r="Z8" s="44"/>
      <c r="AA8" s="44"/>
      <c r="AB8" s="44" t="s">
        <v>240</v>
      </c>
      <c r="AC8" s="44" t="s">
        <v>1</v>
      </c>
      <c r="AD8" s="44" t="s">
        <v>1</v>
      </c>
      <c r="AE8" s="44" t="s">
        <v>1</v>
      </c>
      <c r="AF8" s="44" t="s">
        <v>0</v>
      </c>
      <c r="AG8" s="44" t="s">
        <v>1</v>
      </c>
      <c r="AH8" s="44"/>
      <c r="AI8" s="44"/>
      <c r="AJ8" s="44"/>
      <c r="AK8" s="44"/>
      <c r="AL8" s="44" t="s">
        <v>241</v>
      </c>
      <c r="AM8" s="44" t="s">
        <v>1</v>
      </c>
      <c r="AN8" s="44"/>
      <c r="AO8" s="44"/>
      <c r="AP8" s="44"/>
      <c r="AQ8" s="44"/>
      <c r="AR8" s="44"/>
      <c r="AS8" s="44"/>
      <c r="AT8" s="44" t="s">
        <v>0</v>
      </c>
      <c r="AU8" s="44" t="s">
        <v>414</v>
      </c>
    </row>
    <row r="9" spans="1:47" x14ac:dyDescent="0.35">
      <c r="A9" s="44">
        <v>4</v>
      </c>
      <c r="B9" s="44">
        <v>1</v>
      </c>
      <c r="C9" s="44">
        <v>130</v>
      </c>
      <c r="D9" s="44"/>
      <c r="E9" s="44" t="s">
        <v>1</v>
      </c>
      <c r="F9" s="44"/>
      <c r="G9" s="44"/>
      <c r="H9" s="44" t="s">
        <v>1</v>
      </c>
      <c r="I9" s="44"/>
      <c r="J9" s="44"/>
      <c r="K9" s="44"/>
      <c r="L9" s="44" t="s">
        <v>1</v>
      </c>
      <c r="M9" s="44"/>
      <c r="N9" s="44"/>
      <c r="O9" s="44" t="s">
        <v>1</v>
      </c>
      <c r="P9" s="44" t="s">
        <v>1</v>
      </c>
      <c r="Q9" s="44"/>
      <c r="R9" s="44"/>
      <c r="S9" s="44"/>
      <c r="T9" s="44"/>
      <c r="U9" s="44" t="s">
        <v>1</v>
      </c>
      <c r="V9" s="44" t="s">
        <v>240</v>
      </c>
      <c r="W9" s="44" t="s">
        <v>1</v>
      </c>
      <c r="X9" s="44"/>
      <c r="Y9" s="44"/>
      <c r="Z9" s="44"/>
      <c r="AA9" s="44"/>
      <c r="AB9" s="44" t="s">
        <v>240</v>
      </c>
      <c r="AC9" s="44" t="s">
        <v>240</v>
      </c>
      <c r="AD9" s="44" t="s">
        <v>1</v>
      </c>
      <c r="AE9" s="52"/>
      <c r="AF9" s="44" t="s">
        <v>241</v>
      </c>
      <c r="AG9" s="44" t="s">
        <v>1</v>
      </c>
      <c r="AH9" s="44"/>
      <c r="AI9" s="44"/>
      <c r="AJ9" s="44"/>
      <c r="AK9" s="44"/>
      <c r="AL9" s="44" t="s">
        <v>241</v>
      </c>
      <c r="AM9" s="44" t="s">
        <v>1</v>
      </c>
      <c r="AN9" s="44"/>
      <c r="AO9" s="44"/>
      <c r="AP9" s="44"/>
      <c r="AQ9" s="44"/>
      <c r="AR9" s="44"/>
      <c r="AS9" s="44"/>
      <c r="AT9" s="44" t="s">
        <v>0</v>
      </c>
      <c r="AU9" s="44" t="s">
        <v>414</v>
      </c>
    </row>
    <row r="10" spans="1:47" x14ac:dyDescent="0.35">
      <c r="A10" s="44">
        <v>4</v>
      </c>
      <c r="B10" s="44">
        <v>1</v>
      </c>
      <c r="C10" s="44">
        <v>150</v>
      </c>
      <c r="D10" s="44" t="s">
        <v>1</v>
      </c>
      <c r="E10" s="44" t="s">
        <v>240</v>
      </c>
      <c r="F10" s="44"/>
      <c r="G10" s="44"/>
      <c r="H10" s="44" t="s">
        <v>1</v>
      </c>
      <c r="I10" s="44" t="s">
        <v>1</v>
      </c>
      <c r="J10" s="44"/>
      <c r="K10" s="44"/>
      <c r="L10" s="44"/>
      <c r="M10" s="44"/>
      <c r="N10" s="44"/>
      <c r="O10" s="44" t="s">
        <v>1</v>
      </c>
      <c r="P10" s="44" t="s">
        <v>1</v>
      </c>
      <c r="Q10" s="44" t="s">
        <v>1</v>
      </c>
      <c r="R10" s="44" t="s">
        <v>1</v>
      </c>
      <c r="S10" s="44"/>
      <c r="T10" s="44"/>
      <c r="U10" s="44" t="s">
        <v>1</v>
      </c>
      <c r="V10" s="44" t="s">
        <v>4</v>
      </c>
      <c r="W10" s="44" t="s">
        <v>1</v>
      </c>
      <c r="X10" s="44"/>
      <c r="Y10" s="44"/>
      <c r="Z10" s="44"/>
      <c r="AA10" s="44"/>
      <c r="AB10" s="44" t="s">
        <v>1</v>
      </c>
      <c r="AC10" s="44" t="s">
        <v>240</v>
      </c>
      <c r="AD10" s="44" t="s">
        <v>1</v>
      </c>
      <c r="AE10" s="44"/>
      <c r="AF10" s="44" t="s">
        <v>241</v>
      </c>
      <c r="AG10" s="44"/>
      <c r="AH10" s="44"/>
      <c r="AI10" s="44"/>
      <c r="AJ10" s="44"/>
      <c r="AK10" s="44"/>
      <c r="AL10" s="44" t="s">
        <v>241</v>
      </c>
      <c r="AM10" s="44" t="s">
        <v>1</v>
      </c>
      <c r="AN10" s="44"/>
      <c r="AO10" s="44"/>
      <c r="AP10" s="44"/>
      <c r="AQ10" s="44"/>
      <c r="AR10" s="44"/>
      <c r="AS10" s="44"/>
      <c r="AT10" s="44" t="s">
        <v>0</v>
      </c>
      <c r="AU10" s="44" t="s">
        <v>414</v>
      </c>
    </row>
    <row r="11" spans="1:47" x14ac:dyDescent="0.35">
      <c r="A11" s="44">
        <v>5</v>
      </c>
      <c r="B11" s="44">
        <v>1</v>
      </c>
      <c r="C11" s="44" t="s">
        <v>436</v>
      </c>
      <c r="D11" s="44"/>
      <c r="E11" s="44" t="s">
        <v>4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 t="s">
        <v>0</v>
      </c>
      <c r="AC11" s="44" t="s">
        <v>240</v>
      </c>
      <c r="AD11" s="44" t="s">
        <v>4</v>
      </c>
      <c r="AE11" s="44" t="s">
        <v>240</v>
      </c>
      <c r="AF11" s="44" t="s">
        <v>240</v>
      </c>
      <c r="AG11" s="44"/>
      <c r="AH11" s="44"/>
      <c r="AI11" s="44"/>
      <c r="AJ11" s="44"/>
      <c r="AK11" s="44"/>
      <c r="AL11" s="44" t="s">
        <v>241</v>
      </c>
      <c r="AM11" s="44" t="s">
        <v>1</v>
      </c>
      <c r="AN11" s="44"/>
      <c r="AO11" s="44"/>
      <c r="AP11" s="44"/>
      <c r="AQ11" s="44"/>
      <c r="AR11" s="44"/>
      <c r="AS11" s="44"/>
      <c r="AT11" s="44"/>
      <c r="AU11" s="44" t="s">
        <v>249</v>
      </c>
    </row>
    <row r="12" spans="1:47" x14ac:dyDescent="0.35">
      <c r="A12" s="44">
        <v>5</v>
      </c>
      <c r="B12" s="44">
        <v>1</v>
      </c>
      <c r="C12" s="44">
        <v>10</v>
      </c>
      <c r="D12" s="44" t="s">
        <v>4</v>
      </c>
      <c r="E12" s="44" t="s">
        <v>4</v>
      </c>
      <c r="F12" s="44"/>
      <c r="G12" s="44"/>
      <c r="H12" s="44" t="s">
        <v>1</v>
      </c>
      <c r="I12" s="44" t="s">
        <v>1</v>
      </c>
      <c r="J12" s="44"/>
      <c r="K12" s="44" t="s">
        <v>1</v>
      </c>
      <c r="L12" s="44" t="s">
        <v>1</v>
      </c>
      <c r="M12" s="44" t="s">
        <v>1</v>
      </c>
      <c r="N12" s="44"/>
      <c r="O12" s="44" t="s">
        <v>1</v>
      </c>
      <c r="P12" s="44"/>
      <c r="Q12" s="44" t="s">
        <v>1</v>
      </c>
      <c r="R12" s="44"/>
      <c r="S12" s="44"/>
      <c r="T12" s="44"/>
      <c r="U12" s="44" t="s">
        <v>1</v>
      </c>
      <c r="V12" s="44" t="s">
        <v>241</v>
      </c>
      <c r="W12" s="44" t="s">
        <v>1</v>
      </c>
      <c r="X12" s="44"/>
      <c r="Y12" s="44"/>
      <c r="Z12" s="44"/>
      <c r="AA12" s="44"/>
      <c r="AB12" s="44" t="s">
        <v>1</v>
      </c>
      <c r="AC12" s="44" t="s">
        <v>1</v>
      </c>
      <c r="AD12" s="44" t="s">
        <v>1</v>
      </c>
      <c r="AE12" s="44"/>
      <c r="AF12" s="44" t="s">
        <v>0</v>
      </c>
      <c r="AG12" s="44"/>
      <c r="AH12" s="44"/>
      <c r="AI12" s="44"/>
      <c r="AJ12" s="44"/>
      <c r="AK12" s="44"/>
      <c r="AL12" s="44" t="s">
        <v>241</v>
      </c>
      <c r="AM12" s="44" t="s">
        <v>1</v>
      </c>
      <c r="AN12" s="44"/>
      <c r="AO12" s="44"/>
      <c r="AP12" s="44"/>
      <c r="AQ12" s="44"/>
      <c r="AR12" s="44"/>
      <c r="AS12" s="44"/>
      <c r="AT12" s="44" t="s">
        <v>0</v>
      </c>
      <c r="AU12" s="44" t="s">
        <v>249</v>
      </c>
    </row>
    <row r="13" spans="1:47" x14ac:dyDescent="0.35">
      <c r="A13" s="44">
        <v>5</v>
      </c>
      <c r="B13" s="44">
        <v>1</v>
      </c>
      <c r="C13" s="44">
        <v>30</v>
      </c>
      <c r="D13" s="44" t="s">
        <v>1</v>
      </c>
      <c r="E13" s="44" t="s">
        <v>1</v>
      </c>
      <c r="F13" s="44"/>
      <c r="G13" s="44"/>
      <c r="H13" s="44" t="s">
        <v>1</v>
      </c>
      <c r="I13" s="44"/>
      <c r="J13" s="44"/>
      <c r="K13" s="44"/>
      <c r="L13" s="44"/>
      <c r="M13" s="44"/>
      <c r="N13" s="44"/>
      <c r="O13" s="44"/>
      <c r="P13" s="44" t="s">
        <v>1</v>
      </c>
      <c r="Q13" s="44" t="s">
        <v>1</v>
      </c>
      <c r="R13" s="44" t="s">
        <v>1</v>
      </c>
      <c r="S13" s="44"/>
      <c r="T13" s="44"/>
      <c r="U13" s="44" t="s">
        <v>1</v>
      </c>
      <c r="V13" s="44" t="s">
        <v>240</v>
      </c>
      <c r="W13" s="44" t="s">
        <v>1</v>
      </c>
      <c r="X13" s="44"/>
      <c r="Y13" s="44"/>
      <c r="Z13" s="44" t="s">
        <v>1</v>
      </c>
      <c r="AA13" s="44"/>
      <c r="AB13" s="55" t="s">
        <v>240</v>
      </c>
      <c r="AC13" s="44"/>
      <c r="AD13" s="44" t="s">
        <v>1</v>
      </c>
      <c r="AE13" s="44"/>
      <c r="AF13" s="44" t="s">
        <v>240</v>
      </c>
      <c r="AG13" s="44"/>
      <c r="AH13" s="44"/>
      <c r="AI13" s="44"/>
      <c r="AJ13" s="44"/>
      <c r="AK13" s="44"/>
      <c r="AL13" s="44" t="s">
        <v>240</v>
      </c>
      <c r="AM13" s="44" t="s">
        <v>1</v>
      </c>
      <c r="AN13" s="44"/>
      <c r="AO13" s="44"/>
      <c r="AP13" s="44"/>
      <c r="AQ13" s="44"/>
      <c r="AR13" s="44"/>
      <c r="AS13" s="44"/>
      <c r="AT13" s="44" t="s">
        <v>0</v>
      </c>
      <c r="AU13" s="44" t="s">
        <v>249</v>
      </c>
    </row>
    <row r="14" spans="1:47" x14ac:dyDescent="0.35">
      <c r="A14" s="44">
        <v>5</v>
      </c>
      <c r="B14" s="44">
        <v>1</v>
      </c>
      <c r="C14" s="44" t="s">
        <v>262</v>
      </c>
      <c r="D14" s="44"/>
      <c r="E14" s="44" t="s">
        <v>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55" t="s">
        <v>0</v>
      </c>
      <c r="AC14" s="44" t="s">
        <v>240</v>
      </c>
      <c r="AD14" s="44" t="s">
        <v>4</v>
      </c>
      <c r="AE14" s="44" t="s">
        <v>1</v>
      </c>
      <c r="AF14" s="44"/>
      <c r="AG14" s="44"/>
      <c r="AH14" s="44"/>
      <c r="AI14" s="44"/>
      <c r="AJ14" s="44"/>
      <c r="AK14" s="44"/>
      <c r="AL14" s="44" t="s">
        <v>241</v>
      </c>
      <c r="AM14" s="44" t="s">
        <v>1</v>
      </c>
      <c r="AN14" s="44"/>
      <c r="AO14" s="44"/>
      <c r="AP14" s="44"/>
      <c r="AQ14" s="44"/>
      <c r="AR14" s="44"/>
      <c r="AS14" s="44"/>
      <c r="AT14" s="44"/>
      <c r="AU14" s="44" t="s">
        <v>249</v>
      </c>
    </row>
    <row r="15" spans="1:47" x14ac:dyDescent="0.35">
      <c r="A15" s="44">
        <v>5</v>
      </c>
      <c r="B15" s="44">
        <v>1</v>
      </c>
      <c r="C15" s="44" t="s">
        <v>263</v>
      </c>
      <c r="D15" s="44"/>
      <c r="E15" s="44" t="s">
        <v>241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55" t="s">
        <v>240</v>
      </c>
      <c r="AC15" s="44"/>
      <c r="AD15" s="44" t="s">
        <v>242</v>
      </c>
      <c r="AE15" s="44"/>
      <c r="AF15" s="44" t="s">
        <v>1</v>
      </c>
      <c r="AG15" s="44"/>
      <c r="AH15" s="44"/>
      <c r="AI15" s="44"/>
      <c r="AJ15" s="44"/>
      <c r="AK15" s="44"/>
      <c r="AL15" s="44" t="s">
        <v>242</v>
      </c>
      <c r="AM15" s="44" t="s">
        <v>1</v>
      </c>
      <c r="AN15" s="44"/>
      <c r="AO15" s="44"/>
      <c r="AP15" s="44"/>
      <c r="AQ15" s="44"/>
      <c r="AR15" s="44"/>
      <c r="AS15" s="44"/>
      <c r="AT15" s="44"/>
      <c r="AU15" s="44" t="s">
        <v>249</v>
      </c>
    </row>
    <row r="16" spans="1:47" x14ac:dyDescent="0.35">
      <c r="A16" s="44">
        <v>5</v>
      </c>
      <c r="B16" s="44">
        <v>1</v>
      </c>
      <c r="C16" s="44">
        <v>50</v>
      </c>
      <c r="D16" s="44"/>
      <c r="E16" s="44" t="s">
        <v>240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 t="s">
        <v>1</v>
      </c>
      <c r="X16" s="44"/>
      <c r="Y16" s="44"/>
      <c r="Z16" s="44"/>
      <c r="AA16" s="44"/>
      <c r="AB16" s="55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 t="s">
        <v>240</v>
      </c>
      <c r="AU16" s="44" t="s">
        <v>253</v>
      </c>
    </row>
    <row r="17" spans="1:47" x14ac:dyDescent="0.35">
      <c r="A17" s="44">
        <v>5</v>
      </c>
      <c r="B17" s="44">
        <v>1</v>
      </c>
      <c r="C17" s="44" t="s">
        <v>265</v>
      </c>
      <c r="D17" s="44"/>
      <c r="E17" s="44" t="s"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55" t="s">
        <v>240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</v>
      </c>
      <c r="AM17" s="44" t="s">
        <v>1</v>
      </c>
      <c r="AN17" s="44"/>
      <c r="AO17" s="44"/>
      <c r="AP17" s="44"/>
      <c r="AQ17" s="44"/>
      <c r="AR17" s="44"/>
      <c r="AS17" s="44"/>
      <c r="AT17" s="44"/>
      <c r="AU17" s="44" t="s">
        <v>253</v>
      </c>
    </row>
    <row r="18" spans="1:47" x14ac:dyDescent="0.35">
      <c r="A18" s="44">
        <v>5</v>
      </c>
      <c r="B18" s="44">
        <v>1</v>
      </c>
      <c r="C18" s="44" t="s">
        <v>267</v>
      </c>
      <c r="D18" s="44"/>
      <c r="E18" s="44" t="s"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55" t="s">
        <v>0</v>
      </c>
      <c r="AC18" s="44" t="s">
        <v>242</v>
      </c>
      <c r="AD18" s="44" t="s">
        <v>242</v>
      </c>
      <c r="AE18" s="44"/>
      <c r="AF18" s="44" t="s">
        <v>1</v>
      </c>
      <c r="AG18" s="44"/>
      <c r="AH18" s="44"/>
      <c r="AI18" s="44"/>
      <c r="AJ18" s="44"/>
      <c r="AK18" s="44"/>
      <c r="AL18" s="44" t="s">
        <v>240</v>
      </c>
      <c r="AM18" s="44" t="s">
        <v>1</v>
      </c>
      <c r="AN18" s="44"/>
      <c r="AO18" s="44"/>
      <c r="AP18" s="44"/>
      <c r="AQ18" s="44"/>
      <c r="AR18" s="44"/>
      <c r="AS18" s="44"/>
      <c r="AT18" s="44"/>
      <c r="AU18" s="44" t="s">
        <v>249</v>
      </c>
    </row>
    <row r="19" spans="1:47" x14ac:dyDescent="0.35">
      <c r="A19" s="44">
        <v>5</v>
      </c>
      <c r="B19" s="44">
        <v>1</v>
      </c>
      <c r="C19" s="44">
        <v>70</v>
      </c>
      <c r="D19" s="44" t="s">
        <v>240</v>
      </c>
      <c r="E19" s="44" t="s">
        <v>240</v>
      </c>
      <c r="F19" s="44"/>
      <c r="G19" s="44"/>
      <c r="H19" s="44"/>
      <c r="I19" s="44"/>
      <c r="J19" s="44"/>
      <c r="K19" s="44"/>
      <c r="L19" s="44" t="s">
        <v>1</v>
      </c>
      <c r="M19" s="44"/>
      <c r="N19" s="44"/>
      <c r="O19" s="44"/>
      <c r="P19" s="44" t="s">
        <v>1</v>
      </c>
      <c r="Q19" s="44"/>
      <c r="R19" s="44" t="s">
        <v>1</v>
      </c>
      <c r="S19" s="44" t="s">
        <v>1</v>
      </c>
      <c r="T19" s="44"/>
      <c r="U19" s="44"/>
      <c r="V19" s="44" t="s">
        <v>240</v>
      </c>
      <c r="W19" s="44" t="s">
        <v>1</v>
      </c>
      <c r="X19" s="44"/>
      <c r="Y19" s="44"/>
      <c r="Z19" s="44"/>
      <c r="AA19" s="44"/>
      <c r="AB19" s="55" t="s">
        <v>1</v>
      </c>
      <c r="AC19" s="44"/>
      <c r="AD19" s="44" t="s">
        <v>1</v>
      </c>
      <c r="AE19" s="44"/>
      <c r="AF19" s="44" t="s">
        <v>0</v>
      </c>
      <c r="AG19" s="44"/>
      <c r="AH19" s="44"/>
      <c r="AI19" s="44"/>
      <c r="AJ19" s="44"/>
      <c r="AK19" s="44"/>
      <c r="AL19" s="44"/>
      <c r="AM19" s="44" t="s">
        <v>1</v>
      </c>
      <c r="AN19" s="44" t="s">
        <v>1</v>
      </c>
      <c r="AO19" s="44"/>
      <c r="AP19" s="44"/>
      <c r="AQ19" s="44"/>
      <c r="AR19" s="44"/>
      <c r="AS19" s="44"/>
      <c r="AT19" s="44" t="s">
        <v>0</v>
      </c>
      <c r="AU19" s="44" t="s">
        <v>249</v>
      </c>
    </row>
    <row r="20" spans="1:47" x14ac:dyDescent="0.35">
      <c r="A20" s="44">
        <v>5</v>
      </c>
      <c r="B20" s="44">
        <v>1</v>
      </c>
      <c r="C20" s="44" t="s">
        <v>338</v>
      </c>
      <c r="D20" s="44"/>
      <c r="E20" s="44" t="s">
        <v>241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55" t="s">
        <v>4</v>
      </c>
      <c r="AC20" s="44"/>
      <c r="AD20" s="44" t="s">
        <v>242</v>
      </c>
      <c r="AE20" s="44"/>
      <c r="AF20" s="44"/>
      <c r="AG20" s="44"/>
      <c r="AH20" s="44"/>
      <c r="AI20" s="44"/>
      <c r="AJ20" s="44"/>
      <c r="AK20" s="44"/>
      <c r="AL20" s="44" t="s">
        <v>1</v>
      </c>
      <c r="AM20" s="44" t="s">
        <v>240</v>
      </c>
      <c r="AN20" s="44"/>
      <c r="AO20" s="44"/>
      <c r="AP20" s="44"/>
      <c r="AQ20" s="44"/>
      <c r="AR20" s="44"/>
      <c r="AS20" s="44"/>
      <c r="AT20" s="44"/>
      <c r="AU20" s="44" t="s">
        <v>249</v>
      </c>
    </row>
    <row r="21" spans="1:47" x14ac:dyDescent="0.35">
      <c r="A21" s="44">
        <v>5</v>
      </c>
      <c r="B21" s="44">
        <v>1</v>
      </c>
      <c r="C21" s="44" t="s">
        <v>344</v>
      </c>
      <c r="D21" s="44"/>
      <c r="E21" s="44" t="s">
        <v>241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55" t="s">
        <v>240</v>
      </c>
      <c r="AC21" s="44" t="s">
        <v>1</v>
      </c>
      <c r="AD21" s="44" t="s">
        <v>1</v>
      </c>
      <c r="AE21" s="44" t="s">
        <v>1</v>
      </c>
      <c r="AF21" s="44" t="s">
        <v>1</v>
      </c>
      <c r="AG21" s="44"/>
      <c r="AH21" s="44"/>
      <c r="AI21" s="44"/>
      <c r="AJ21" s="44"/>
      <c r="AK21" s="44"/>
      <c r="AL21" s="44" t="s">
        <v>1</v>
      </c>
      <c r="AM21" s="44"/>
      <c r="AN21" s="44"/>
      <c r="AO21" s="44"/>
      <c r="AP21" s="44"/>
      <c r="AQ21" s="44"/>
      <c r="AR21" s="44"/>
      <c r="AS21" s="44"/>
      <c r="AT21" s="44"/>
      <c r="AU21" s="44" t="s">
        <v>249</v>
      </c>
    </row>
    <row r="22" spans="1:47" x14ac:dyDescent="0.35">
      <c r="A22" s="44">
        <v>5</v>
      </c>
      <c r="B22" s="44">
        <v>1</v>
      </c>
      <c r="C22" s="44">
        <v>90</v>
      </c>
      <c r="D22" s="44"/>
      <c r="E22" s="44"/>
      <c r="F22" s="44"/>
      <c r="G22" s="44"/>
      <c r="H22" s="44" t="s">
        <v>1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 t="s">
        <v>1</v>
      </c>
      <c r="T22" s="44"/>
      <c r="U22" s="44"/>
      <c r="V22" s="44" t="s">
        <v>1</v>
      </c>
      <c r="W22" s="44" t="s">
        <v>1</v>
      </c>
      <c r="X22" s="44"/>
      <c r="Y22" s="44"/>
      <c r="Z22" s="44"/>
      <c r="AA22" s="44"/>
      <c r="AB22" s="55" t="s">
        <v>1</v>
      </c>
      <c r="AC22" s="44"/>
      <c r="AD22" s="44" t="s">
        <v>1</v>
      </c>
      <c r="AE22" s="44"/>
      <c r="AF22" s="44" t="s">
        <v>1</v>
      </c>
      <c r="AG22" s="44"/>
      <c r="AH22" s="44"/>
      <c r="AI22" s="44"/>
      <c r="AJ22" s="44"/>
      <c r="AK22" s="44"/>
      <c r="AL22" s="44"/>
      <c r="AM22" s="44"/>
      <c r="AN22" s="44" t="s">
        <v>1</v>
      </c>
      <c r="AO22" s="44"/>
      <c r="AP22" s="44"/>
      <c r="AQ22" s="44"/>
      <c r="AR22" s="44"/>
      <c r="AS22" s="44"/>
      <c r="AT22" s="44" t="s">
        <v>240</v>
      </c>
      <c r="AU22" s="44" t="s">
        <v>253</v>
      </c>
    </row>
    <row r="23" spans="1:47" x14ac:dyDescent="0.35">
      <c r="A23" s="44">
        <v>5</v>
      </c>
      <c r="B23" s="44">
        <v>1</v>
      </c>
      <c r="C23" s="44" t="s">
        <v>351</v>
      </c>
      <c r="D23" s="44"/>
      <c r="E23" s="44" t="s">
        <v>241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55" t="s">
        <v>4</v>
      </c>
      <c r="AC23" s="44"/>
      <c r="AD23" s="44" t="s">
        <v>242</v>
      </c>
      <c r="AE23" s="44"/>
      <c r="AF23" s="44" t="s">
        <v>242</v>
      </c>
      <c r="AG23" s="44"/>
      <c r="AH23" s="44"/>
      <c r="AI23" s="44"/>
      <c r="AJ23" s="44"/>
      <c r="AK23" s="44"/>
      <c r="AL23" s="44" t="s">
        <v>242</v>
      </c>
      <c r="AM23" s="44"/>
      <c r="AN23" s="44"/>
      <c r="AO23" s="44"/>
      <c r="AP23" s="44"/>
      <c r="AQ23" s="44"/>
      <c r="AR23" s="44"/>
      <c r="AS23" s="44"/>
      <c r="AT23" s="44"/>
      <c r="AU23" s="44" t="s">
        <v>249</v>
      </c>
    </row>
    <row r="24" spans="1:47" x14ac:dyDescent="0.35">
      <c r="A24" s="44">
        <v>5</v>
      </c>
      <c r="B24" s="44">
        <v>1</v>
      </c>
      <c r="C24" s="44" t="s">
        <v>359</v>
      </c>
      <c r="D24" s="44"/>
      <c r="E24" s="44" t="s">
        <v>241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55" t="s">
        <v>240</v>
      </c>
      <c r="AC24" s="44" t="s">
        <v>435</v>
      </c>
      <c r="AD24" s="44" t="s">
        <v>242</v>
      </c>
      <c r="AE24" s="44"/>
      <c r="AF24" s="44" t="s">
        <v>1</v>
      </c>
      <c r="AG24" s="44"/>
      <c r="AH24" s="44"/>
      <c r="AI24" s="44"/>
      <c r="AJ24" s="44"/>
      <c r="AK24" s="44"/>
      <c r="AL24" s="44" t="s">
        <v>242</v>
      </c>
      <c r="AM24" s="44"/>
      <c r="AN24" s="44"/>
      <c r="AO24" s="44"/>
      <c r="AP24" s="44"/>
      <c r="AQ24" s="44"/>
      <c r="AR24" s="44"/>
      <c r="AS24" s="44"/>
      <c r="AT24" s="44"/>
      <c r="AU24" s="44" t="s">
        <v>249</v>
      </c>
    </row>
    <row r="25" spans="1:47" x14ac:dyDescent="0.35">
      <c r="A25" s="44">
        <v>5</v>
      </c>
      <c r="B25" s="44">
        <v>1</v>
      </c>
      <c r="C25" s="44">
        <v>110</v>
      </c>
      <c r="D25" s="44" t="s">
        <v>240</v>
      </c>
      <c r="E25" s="44" t="s">
        <v>4</v>
      </c>
      <c r="F25" s="44"/>
      <c r="G25" s="44" t="s">
        <v>1</v>
      </c>
      <c r="H25" s="44" t="s">
        <v>1</v>
      </c>
      <c r="I25" s="44" t="s">
        <v>1</v>
      </c>
      <c r="J25" s="44"/>
      <c r="K25" s="44" t="s">
        <v>1</v>
      </c>
      <c r="L25" s="44" t="s">
        <v>1</v>
      </c>
      <c r="M25" s="44"/>
      <c r="N25" s="44"/>
      <c r="O25" s="44"/>
      <c r="P25" s="44"/>
      <c r="Q25" s="44"/>
      <c r="R25" s="44" t="s">
        <v>1</v>
      </c>
      <c r="S25" s="44" t="s">
        <v>1</v>
      </c>
      <c r="T25" s="44"/>
      <c r="U25" s="44"/>
      <c r="V25" s="44" t="s">
        <v>0</v>
      </c>
      <c r="W25" s="44" t="s">
        <v>240</v>
      </c>
      <c r="X25" s="44"/>
      <c r="Y25" s="44"/>
      <c r="Z25" s="44"/>
      <c r="AA25" s="44"/>
      <c r="AB25" s="55" t="s">
        <v>1</v>
      </c>
      <c r="AC25" s="44"/>
      <c r="AD25" s="44"/>
      <c r="AE25" s="44"/>
      <c r="AF25" s="44" t="s">
        <v>0</v>
      </c>
      <c r="AG25" s="44"/>
      <c r="AH25" s="44"/>
      <c r="AI25" s="44"/>
      <c r="AJ25" s="44"/>
      <c r="AK25" s="44"/>
      <c r="AL25" s="44"/>
      <c r="AM25" s="44" t="s">
        <v>1</v>
      </c>
      <c r="AN25" s="44" t="s">
        <v>1</v>
      </c>
      <c r="AO25" s="44"/>
      <c r="AP25" s="44"/>
      <c r="AQ25" s="44"/>
      <c r="AR25" s="44"/>
      <c r="AS25" s="44"/>
      <c r="AT25" s="44" t="s">
        <v>0</v>
      </c>
      <c r="AU25" s="44" t="s">
        <v>414</v>
      </c>
    </row>
    <row r="26" spans="1:47" x14ac:dyDescent="0.35">
      <c r="A26" s="44">
        <v>5</v>
      </c>
      <c r="B26" s="44">
        <v>1</v>
      </c>
      <c r="C26" s="44" t="s">
        <v>369</v>
      </c>
      <c r="D26" s="44"/>
      <c r="E26" s="44" t="s">
        <v>241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55" t="s">
        <v>240</v>
      </c>
      <c r="AC26" s="44"/>
      <c r="AD26" s="44" t="s">
        <v>242</v>
      </c>
      <c r="AE26" s="44"/>
      <c r="AF26" s="44" t="s">
        <v>1</v>
      </c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 t="s">
        <v>249</v>
      </c>
    </row>
    <row r="27" spans="1:47" x14ac:dyDescent="0.35">
      <c r="A27" s="44">
        <v>5</v>
      </c>
      <c r="B27" s="44">
        <v>1</v>
      </c>
      <c r="C27" s="44" t="s">
        <v>379</v>
      </c>
      <c r="D27" s="44"/>
      <c r="E27" s="44" t="s">
        <v>241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55" t="s">
        <v>240</v>
      </c>
      <c r="AC27" s="44" t="s">
        <v>1</v>
      </c>
      <c r="AD27" s="44" t="s">
        <v>1</v>
      </c>
      <c r="AE27" s="44" t="s">
        <v>242</v>
      </c>
      <c r="AF27" s="44" t="s">
        <v>1</v>
      </c>
      <c r="AG27" s="44"/>
      <c r="AH27" s="44"/>
      <c r="AI27" s="44"/>
      <c r="AJ27" s="44"/>
      <c r="AK27" s="44"/>
      <c r="AL27" s="44" t="s">
        <v>1</v>
      </c>
      <c r="AM27" s="44"/>
      <c r="AN27" s="44"/>
      <c r="AO27" s="44"/>
      <c r="AP27" s="44"/>
      <c r="AQ27" s="44"/>
      <c r="AR27" s="44"/>
      <c r="AS27" s="44"/>
      <c r="AT27" s="44"/>
      <c r="AU27" s="44" t="s">
        <v>253</v>
      </c>
    </row>
    <row r="28" spans="1:47" x14ac:dyDescent="0.35">
      <c r="A28" s="44">
        <v>5</v>
      </c>
      <c r="B28" s="44">
        <v>1</v>
      </c>
      <c r="C28" s="44" t="s">
        <v>389</v>
      </c>
      <c r="D28" s="44"/>
      <c r="E28" s="44" t="s">
        <v>241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55" t="s">
        <v>240</v>
      </c>
      <c r="AC28" s="44">
        <v>2</v>
      </c>
      <c r="AD28" s="44" t="s">
        <v>240</v>
      </c>
      <c r="AE28" s="44" t="s">
        <v>242</v>
      </c>
      <c r="AF28" s="44" t="s">
        <v>1</v>
      </c>
      <c r="AG28" s="44"/>
      <c r="AH28" s="44"/>
      <c r="AI28" s="44"/>
      <c r="AJ28" s="44"/>
      <c r="AK28" s="44"/>
      <c r="AL28" s="44" t="s">
        <v>240</v>
      </c>
      <c r="AM28" s="44"/>
      <c r="AN28" s="44"/>
      <c r="AO28" s="44"/>
      <c r="AP28" s="44"/>
      <c r="AQ28" s="44"/>
      <c r="AR28" s="44"/>
      <c r="AS28" s="44"/>
      <c r="AT28" s="44"/>
      <c r="AU28" s="44" t="s">
        <v>249</v>
      </c>
    </row>
    <row r="29" spans="1:47" x14ac:dyDescent="0.35">
      <c r="A29" s="44">
        <v>5</v>
      </c>
      <c r="B29" s="44">
        <v>1</v>
      </c>
      <c r="C29" s="44" t="s">
        <v>399</v>
      </c>
      <c r="D29" s="44"/>
      <c r="E29" s="44" t="s">
        <v>241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55" t="s">
        <v>240</v>
      </c>
      <c r="AC29" s="44"/>
      <c r="AD29" s="44" t="s">
        <v>1</v>
      </c>
      <c r="AE29" s="44"/>
      <c r="AF29" s="44" t="s">
        <v>1</v>
      </c>
      <c r="AG29" s="44"/>
      <c r="AH29" s="44"/>
      <c r="AI29" s="44"/>
      <c r="AJ29" s="44"/>
      <c r="AK29" s="44"/>
      <c r="AL29" s="44" t="s">
        <v>1</v>
      </c>
      <c r="AM29" s="44"/>
      <c r="AN29" s="44"/>
      <c r="AO29" s="44"/>
      <c r="AP29" s="44"/>
      <c r="AQ29" s="44"/>
      <c r="AR29" s="44"/>
      <c r="AS29" s="44"/>
      <c r="AT29" s="44"/>
      <c r="AU29" s="44" t="s">
        <v>253</v>
      </c>
    </row>
    <row r="30" spans="1:47" x14ac:dyDescent="0.35">
      <c r="A30" s="44">
        <v>5</v>
      </c>
      <c r="B30" s="44">
        <v>1</v>
      </c>
      <c r="C30" s="44">
        <v>150</v>
      </c>
      <c r="D30" s="44" t="s">
        <v>1</v>
      </c>
      <c r="E30" s="44" t="s">
        <v>0</v>
      </c>
      <c r="F30" s="44"/>
      <c r="G30" s="44"/>
      <c r="H30" s="44" t="s">
        <v>1</v>
      </c>
      <c r="I30" s="44"/>
      <c r="J30" s="44"/>
      <c r="K30" s="44"/>
      <c r="L30" s="44"/>
      <c r="M30" s="44"/>
      <c r="N30" s="44"/>
      <c r="O30" s="44"/>
      <c r="P30" s="44" t="s">
        <v>1</v>
      </c>
      <c r="Q30" s="44"/>
      <c r="R30" s="44"/>
      <c r="S30" s="44" t="s">
        <v>1</v>
      </c>
      <c r="T30" s="44"/>
      <c r="U30" s="44"/>
      <c r="V30" s="44" t="s">
        <v>1</v>
      </c>
      <c r="W30" s="44" t="s">
        <v>1</v>
      </c>
      <c r="X30" s="44"/>
      <c r="Y30" s="44"/>
      <c r="Z30" s="44"/>
      <c r="AA30" s="44" t="s">
        <v>1</v>
      </c>
      <c r="AB30" s="55">
        <v>1</v>
      </c>
      <c r="AC30" s="44"/>
      <c r="AD30" s="44"/>
      <c r="AE30" s="44"/>
      <c r="AF30" s="44" t="s">
        <v>4</v>
      </c>
      <c r="AG30" s="44"/>
      <c r="AH30" s="44"/>
      <c r="AI30" s="44"/>
      <c r="AJ30" s="44"/>
      <c r="AK30" s="44"/>
      <c r="AL30" s="44"/>
      <c r="AM30" s="44"/>
      <c r="AN30" s="44" t="s">
        <v>1</v>
      </c>
      <c r="AO30" s="44"/>
      <c r="AP30" s="44"/>
      <c r="AQ30" s="44"/>
      <c r="AR30" s="44"/>
      <c r="AS30" s="44"/>
      <c r="AT30" s="44" t="s">
        <v>0</v>
      </c>
      <c r="AU30" s="44" t="s">
        <v>414</v>
      </c>
    </row>
    <row r="31" spans="1:47" x14ac:dyDescent="0.35">
      <c r="A31" s="44">
        <v>6</v>
      </c>
      <c r="B31" s="44">
        <v>1</v>
      </c>
      <c r="C31" s="44">
        <v>10</v>
      </c>
      <c r="D31" s="44" t="s">
        <v>4</v>
      </c>
      <c r="E31" s="44" t="s">
        <v>241</v>
      </c>
      <c r="F31" s="44"/>
      <c r="G31" s="44"/>
      <c r="H31" s="44" t="s">
        <v>1</v>
      </c>
      <c r="I31" s="44" t="s">
        <v>1</v>
      </c>
      <c r="J31" s="44"/>
      <c r="K31" s="44"/>
      <c r="L31" s="44"/>
      <c r="M31" s="44"/>
      <c r="N31" s="44"/>
      <c r="O31" s="44" t="s">
        <v>1</v>
      </c>
      <c r="P31" s="44"/>
      <c r="Q31" s="44" t="s">
        <v>1</v>
      </c>
      <c r="R31" s="44"/>
      <c r="S31" s="44" t="s">
        <v>1</v>
      </c>
      <c r="T31" s="44"/>
      <c r="U31" s="44"/>
      <c r="V31" s="44" t="s">
        <v>0</v>
      </c>
      <c r="W31" s="44" t="s">
        <v>240</v>
      </c>
      <c r="X31" s="44"/>
      <c r="Y31" s="44"/>
      <c r="Z31" s="44" t="s">
        <v>1</v>
      </c>
      <c r="AA31" s="44"/>
      <c r="AB31" s="55" t="s">
        <v>240</v>
      </c>
      <c r="AC31" s="44"/>
      <c r="AD31" s="44" t="s">
        <v>242</v>
      </c>
      <c r="AE31" s="44"/>
      <c r="AF31" s="44" t="s">
        <v>4</v>
      </c>
      <c r="AG31" s="44"/>
      <c r="AH31" s="44"/>
      <c r="AI31" s="44"/>
      <c r="AJ31" s="44"/>
      <c r="AK31" s="44"/>
      <c r="AL31" s="44"/>
      <c r="AM31" s="44" t="s">
        <v>240</v>
      </c>
      <c r="AN31" s="44"/>
      <c r="AO31" s="44"/>
      <c r="AP31" s="44"/>
      <c r="AQ31" s="44"/>
      <c r="AR31" s="44"/>
      <c r="AS31" s="44"/>
      <c r="AT31" s="44"/>
      <c r="AU31" s="44" t="s">
        <v>414</v>
      </c>
    </row>
    <row r="32" spans="1:47" x14ac:dyDescent="0.35">
      <c r="A32" s="44">
        <v>6</v>
      </c>
      <c r="B32" s="44">
        <v>1</v>
      </c>
      <c r="C32" s="44">
        <v>70</v>
      </c>
      <c r="D32" s="44" t="s">
        <v>4</v>
      </c>
      <c r="E32" s="44" t="s">
        <v>241</v>
      </c>
      <c r="F32" s="44"/>
      <c r="G32" s="44"/>
      <c r="H32" s="44" t="s">
        <v>1</v>
      </c>
      <c r="I32" s="44"/>
      <c r="J32" s="44"/>
      <c r="K32" s="44"/>
      <c r="L32" s="44" t="s">
        <v>1</v>
      </c>
      <c r="M32" s="44"/>
      <c r="N32" s="44"/>
      <c r="O32" s="44" t="s">
        <v>1</v>
      </c>
      <c r="P32" s="44"/>
      <c r="Q32" s="44"/>
      <c r="R32" s="44"/>
      <c r="S32" s="44" t="s">
        <v>1</v>
      </c>
      <c r="T32" s="44"/>
      <c r="U32" s="44"/>
      <c r="V32" s="44" t="s">
        <v>240</v>
      </c>
      <c r="W32" s="44" t="s">
        <v>1</v>
      </c>
      <c r="X32" s="44"/>
      <c r="Y32" s="44"/>
      <c r="Z32" s="44"/>
      <c r="AA32" s="44"/>
      <c r="AB32" s="55" t="s">
        <v>1</v>
      </c>
      <c r="AC32" s="44"/>
      <c r="AD32" s="44" t="s">
        <v>1</v>
      </c>
      <c r="AE32" s="44"/>
      <c r="AF32" s="44" t="s">
        <v>1</v>
      </c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 t="s">
        <v>0</v>
      </c>
      <c r="AU32" s="44" t="s">
        <v>414</v>
      </c>
    </row>
    <row r="33" spans="1:47" x14ac:dyDescent="0.35">
      <c r="A33" s="44">
        <v>6</v>
      </c>
      <c r="B33" s="44">
        <v>1</v>
      </c>
      <c r="C33" s="44">
        <v>110</v>
      </c>
      <c r="D33" s="44" t="s">
        <v>1</v>
      </c>
      <c r="E33" s="44" t="s">
        <v>241</v>
      </c>
      <c r="F33" s="44"/>
      <c r="G33" s="44"/>
      <c r="H33" s="44" t="s">
        <v>1</v>
      </c>
      <c r="I33" s="44"/>
      <c r="J33" s="44"/>
      <c r="K33" s="44"/>
      <c r="L33" s="44" t="s">
        <v>1</v>
      </c>
      <c r="M33" s="44" t="s">
        <v>1</v>
      </c>
      <c r="N33" s="44"/>
      <c r="O33" s="44"/>
      <c r="P33" s="44"/>
      <c r="Q33" s="44"/>
      <c r="R33" s="44" t="s">
        <v>1</v>
      </c>
      <c r="S33" s="44" t="s">
        <v>1</v>
      </c>
      <c r="T33" s="44"/>
      <c r="U33" s="44" t="s">
        <v>1</v>
      </c>
      <c r="V33" s="44" t="s">
        <v>240</v>
      </c>
      <c r="W33" s="44" t="s">
        <v>1</v>
      </c>
      <c r="X33" s="44"/>
      <c r="Y33" s="44"/>
      <c r="Z33" s="44"/>
      <c r="AA33" s="44"/>
      <c r="AB33" s="55" t="s">
        <v>240</v>
      </c>
      <c r="AC33" s="44" t="s">
        <v>1</v>
      </c>
      <c r="AD33" s="44" t="s">
        <v>242</v>
      </c>
      <c r="AE33" s="44"/>
      <c r="AF33" s="44" t="s">
        <v>240</v>
      </c>
      <c r="AG33" s="44"/>
      <c r="AH33" s="44"/>
      <c r="AI33" s="44"/>
      <c r="AJ33" s="44"/>
      <c r="AK33" s="44"/>
      <c r="AL33" s="44"/>
      <c r="AM33" s="44" t="s">
        <v>1</v>
      </c>
      <c r="AN33" s="44"/>
      <c r="AO33" s="44"/>
      <c r="AP33" s="44"/>
      <c r="AQ33" s="44"/>
      <c r="AR33" s="44"/>
      <c r="AS33" s="44"/>
      <c r="AT33" s="44" t="s">
        <v>0</v>
      </c>
      <c r="AU33" s="44" t="s">
        <v>414</v>
      </c>
    </row>
    <row r="34" spans="1:47" x14ac:dyDescent="0.35">
      <c r="A34" s="44">
        <v>6</v>
      </c>
      <c r="B34" s="44">
        <v>1</v>
      </c>
      <c r="C34" s="44">
        <v>150</v>
      </c>
      <c r="D34" s="44" t="s">
        <v>4</v>
      </c>
      <c r="E34" s="44" t="s">
        <v>241</v>
      </c>
      <c r="F34" s="44"/>
      <c r="G34" s="44"/>
      <c r="H34" s="44" t="s">
        <v>1</v>
      </c>
      <c r="I34" s="44"/>
      <c r="J34" s="44"/>
      <c r="K34" s="44"/>
      <c r="L34" s="44" t="s">
        <v>1</v>
      </c>
      <c r="M34" s="44"/>
      <c r="N34" s="44"/>
      <c r="O34" s="44" t="s">
        <v>1</v>
      </c>
      <c r="P34" s="44"/>
      <c r="Q34" s="44" t="s">
        <v>1</v>
      </c>
      <c r="R34" s="44"/>
      <c r="S34" s="44" t="s">
        <v>1</v>
      </c>
      <c r="T34" s="44"/>
      <c r="U34" s="44"/>
      <c r="V34" s="44" t="s">
        <v>240</v>
      </c>
      <c r="W34" s="44" t="s">
        <v>1</v>
      </c>
      <c r="X34" s="44"/>
      <c r="Y34" s="44"/>
      <c r="Z34" s="44"/>
      <c r="AA34" s="44"/>
      <c r="AB34" s="55" t="s">
        <v>0</v>
      </c>
      <c r="AC34" s="44"/>
      <c r="AD34" s="44" t="s">
        <v>1</v>
      </c>
      <c r="AE34" s="44"/>
      <c r="AF34" s="44" t="s">
        <v>1</v>
      </c>
      <c r="AG34" s="44"/>
      <c r="AH34" s="44"/>
      <c r="AI34" s="44"/>
      <c r="AJ34" s="44"/>
      <c r="AK34" s="44"/>
      <c r="AL34" s="44"/>
      <c r="AM34" s="44"/>
      <c r="AN34" s="44" t="s">
        <v>1</v>
      </c>
      <c r="AO34" s="44"/>
      <c r="AP34" s="44"/>
      <c r="AQ34" s="44"/>
      <c r="AR34" s="44"/>
      <c r="AS34" s="44"/>
      <c r="AT34" s="44" t="s">
        <v>0</v>
      </c>
      <c r="AU34" s="44" t="s">
        <v>249</v>
      </c>
    </row>
    <row r="35" spans="1:47" x14ac:dyDescent="0.35">
      <c r="A35" s="44">
        <v>7</v>
      </c>
      <c r="B35" s="44">
        <v>1</v>
      </c>
      <c r="C35" s="44">
        <v>10</v>
      </c>
      <c r="D35" s="44" t="s">
        <v>0</v>
      </c>
      <c r="E35" s="44" t="s">
        <v>241</v>
      </c>
      <c r="F35" s="44" t="s">
        <v>1</v>
      </c>
      <c r="G35" s="44"/>
      <c r="H35" s="44" t="s">
        <v>1</v>
      </c>
      <c r="I35" s="44" t="s">
        <v>1</v>
      </c>
      <c r="J35" s="44"/>
      <c r="K35" s="44" t="s">
        <v>1</v>
      </c>
      <c r="L35" s="44" t="s">
        <v>1</v>
      </c>
      <c r="M35" s="44" t="s">
        <v>1</v>
      </c>
      <c r="N35" s="44"/>
      <c r="O35" s="44"/>
      <c r="P35" s="44"/>
      <c r="Q35" s="44"/>
      <c r="R35" s="44" t="s">
        <v>1</v>
      </c>
      <c r="S35" s="44" t="s">
        <v>1</v>
      </c>
      <c r="T35" s="44"/>
      <c r="U35" s="44"/>
      <c r="V35" s="44" t="s">
        <v>4</v>
      </c>
      <c r="W35" s="44" t="s">
        <v>240</v>
      </c>
      <c r="X35" s="44"/>
      <c r="Y35" s="44"/>
      <c r="Z35" s="44" t="s">
        <v>1</v>
      </c>
      <c r="AA35" s="44"/>
      <c r="AB35" s="55" t="s">
        <v>240</v>
      </c>
      <c r="AC35" s="44" t="s">
        <v>435</v>
      </c>
      <c r="AD35" s="44" t="s">
        <v>1</v>
      </c>
      <c r="AE35" s="44"/>
      <c r="AF35" s="44" t="s">
        <v>242</v>
      </c>
      <c r="AG35" s="44"/>
      <c r="AH35" s="44"/>
      <c r="AI35" s="44"/>
      <c r="AJ35" s="44"/>
      <c r="AK35" s="44"/>
      <c r="AL35" s="44"/>
      <c r="AM35" s="44"/>
      <c r="AN35" s="44" t="s">
        <v>1</v>
      </c>
      <c r="AO35" s="44"/>
      <c r="AP35" s="44"/>
      <c r="AQ35" s="44"/>
      <c r="AR35" s="44"/>
      <c r="AS35" s="44"/>
      <c r="AT35" s="44" t="s">
        <v>0</v>
      </c>
      <c r="AU35" s="44" t="s">
        <v>414</v>
      </c>
    </row>
    <row r="36" spans="1:47" x14ac:dyDescent="0.35">
      <c r="A36" s="44">
        <v>7</v>
      </c>
      <c r="B36" s="44">
        <v>1</v>
      </c>
      <c r="C36" s="44">
        <v>50</v>
      </c>
      <c r="D36" s="44" t="s">
        <v>240</v>
      </c>
      <c r="E36" s="44" t="s">
        <v>0</v>
      </c>
      <c r="F36" s="44"/>
      <c r="G36" s="44"/>
      <c r="H36" s="44" t="s">
        <v>1</v>
      </c>
      <c r="I36" s="44" t="s">
        <v>1</v>
      </c>
      <c r="J36" s="44"/>
      <c r="K36" s="44"/>
      <c r="L36" s="44" t="s">
        <v>1</v>
      </c>
      <c r="M36" s="44"/>
      <c r="N36" s="44"/>
      <c r="O36" s="44"/>
      <c r="P36" s="44"/>
      <c r="Q36" s="44"/>
      <c r="R36" s="44"/>
      <c r="S36" s="44" t="s">
        <v>1</v>
      </c>
      <c r="T36" s="44"/>
      <c r="U36" s="44"/>
      <c r="V36" s="44" t="s">
        <v>0</v>
      </c>
      <c r="W36" s="44" t="s">
        <v>240</v>
      </c>
      <c r="X36" s="44"/>
      <c r="Y36" s="44"/>
      <c r="Z36" s="44"/>
      <c r="AA36" s="44"/>
      <c r="AB36" s="52" t="s">
        <v>360</v>
      </c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</v>
      </c>
      <c r="AO36" s="44"/>
      <c r="AP36" s="44"/>
      <c r="AQ36" s="44"/>
      <c r="AR36" s="44"/>
      <c r="AS36" s="44"/>
      <c r="AT36" s="44" t="s">
        <v>0</v>
      </c>
      <c r="AU36" s="44" t="s">
        <v>414</v>
      </c>
    </row>
    <row r="37" spans="1:47" x14ac:dyDescent="0.35">
      <c r="A37" s="44">
        <v>7</v>
      </c>
      <c r="B37" s="44">
        <v>1</v>
      </c>
      <c r="C37" s="44">
        <v>110</v>
      </c>
      <c r="D37" s="44" t="s">
        <v>240</v>
      </c>
      <c r="E37" s="44" t="s">
        <v>0</v>
      </c>
      <c r="F37" s="44"/>
      <c r="G37" s="44"/>
      <c r="H37" s="44" t="s">
        <v>1</v>
      </c>
      <c r="I37" s="44"/>
      <c r="J37" s="44"/>
      <c r="K37" s="44"/>
      <c r="L37" s="44" t="s">
        <v>1</v>
      </c>
      <c r="M37" s="44"/>
      <c r="N37" s="44"/>
      <c r="O37" s="44"/>
      <c r="P37" s="44" t="s">
        <v>1</v>
      </c>
      <c r="Q37" s="44"/>
      <c r="R37" s="44"/>
      <c r="S37" s="44"/>
      <c r="T37" s="44"/>
      <c r="U37" s="44"/>
      <c r="V37" s="44" t="s">
        <v>240</v>
      </c>
      <c r="W37" s="44" t="s">
        <v>240</v>
      </c>
      <c r="X37" s="44"/>
      <c r="Y37" s="44"/>
      <c r="Z37" s="44"/>
      <c r="AA37" s="44"/>
      <c r="AB37" s="55">
        <v>1</v>
      </c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 t="s">
        <v>0</v>
      </c>
      <c r="AU37" s="44" t="s">
        <v>414</v>
      </c>
    </row>
    <row r="38" spans="1:47" x14ac:dyDescent="0.35">
      <c r="A38" s="44">
        <v>7</v>
      </c>
      <c r="B38" s="44">
        <v>1</v>
      </c>
      <c r="C38" s="44" t="s">
        <v>374</v>
      </c>
      <c r="D38" s="44"/>
      <c r="E38" s="44" t="s">
        <v>241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55" t="s">
        <v>4</v>
      </c>
      <c r="AC38" s="44"/>
      <c r="AD38" s="44" t="s">
        <v>240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 t="s">
        <v>249</v>
      </c>
    </row>
    <row r="39" spans="1:47" x14ac:dyDescent="0.35">
      <c r="A39" s="44">
        <v>7</v>
      </c>
      <c r="B39" s="44">
        <v>1</v>
      </c>
      <c r="C39" s="44">
        <v>130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55">
        <v>1</v>
      </c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x14ac:dyDescent="0.35">
      <c r="A40" s="44">
        <v>7</v>
      </c>
      <c r="B40" s="44">
        <v>1</v>
      </c>
      <c r="C40" s="44" t="s">
        <v>394</v>
      </c>
      <c r="D40" s="44"/>
      <c r="E40" s="44" t="s">
        <v>241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55" t="s">
        <v>4</v>
      </c>
      <c r="AC40" s="44"/>
      <c r="AD40" s="44" t="s">
        <v>1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 t="s">
        <v>249</v>
      </c>
    </row>
    <row r="41" spans="1:47" x14ac:dyDescent="0.35">
      <c r="A41" s="44">
        <v>7</v>
      </c>
      <c r="B41" s="44">
        <v>1</v>
      </c>
      <c r="C41" s="44">
        <v>150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55">
        <v>1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x14ac:dyDescent="0.35">
      <c r="A42" s="44">
        <v>8</v>
      </c>
      <c r="B42" s="44">
        <v>1</v>
      </c>
      <c r="C42" s="44">
        <v>0</v>
      </c>
      <c r="D42" s="44"/>
      <c r="E42" s="44" t="s">
        <v>241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55" t="s">
        <v>240</v>
      </c>
      <c r="AC42" s="44"/>
      <c r="AD42" s="44">
        <v>1</v>
      </c>
      <c r="AE42" s="44" t="s">
        <v>435</v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x14ac:dyDescent="0.35">
      <c r="A43" s="44">
        <v>8</v>
      </c>
      <c r="B43" s="44">
        <v>1</v>
      </c>
      <c r="C43" s="44">
        <v>10</v>
      </c>
      <c r="D43" s="44" t="s">
        <v>240</v>
      </c>
      <c r="E43" s="44" t="s">
        <v>241</v>
      </c>
      <c r="F43" s="44" t="s">
        <v>1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 t="s">
        <v>1</v>
      </c>
      <c r="S43" s="44" t="s">
        <v>1</v>
      </c>
      <c r="T43" s="44"/>
      <c r="U43" s="44" t="s">
        <v>1</v>
      </c>
      <c r="V43" s="44" t="s">
        <v>0</v>
      </c>
      <c r="W43" s="44" t="s">
        <v>240</v>
      </c>
      <c r="X43" s="44"/>
      <c r="Y43" s="44"/>
      <c r="Z43" s="44"/>
      <c r="AA43" s="44"/>
      <c r="AB43" s="55" t="s">
        <v>240</v>
      </c>
      <c r="AC43" s="44"/>
      <c r="AD43" s="44" t="s">
        <v>434</v>
      </c>
      <c r="AE43" s="44"/>
      <c r="AF43" s="44"/>
      <c r="AG43" s="44"/>
      <c r="AH43" s="44"/>
      <c r="AI43" s="44"/>
      <c r="AJ43" s="44"/>
      <c r="AK43" s="44"/>
      <c r="AL43" s="44"/>
      <c r="AM43" s="44" t="s">
        <v>1</v>
      </c>
      <c r="AN43" s="44" t="s">
        <v>1</v>
      </c>
      <c r="AO43" s="44"/>
      <c r="AP43" s="44"/>
      <c r="AQ43" s="44"/>
      <c r="AR43" s="44"/>
      <c r="AS43" s="44"/>
      <c r="AT43" s="44" t="s">
        <v>0</v>
      </c>
      <c r="AU43" s="44" t="s">
        <v>414</v>
      </c>
    </row>
    <row r="44" spans="1:47" x14ac:dyDescent="0.35">
      <c r="A44" s="44">
        <v>8</v>
      </c>
      <c r="B44" s="44">
        <v>1</v>
      </c>
      <c r="C44" s="44">
        <v>30</v>
      </c>
      <c r="D44" s="44" t="s">
        <v>240</v>
      </c>
      <c r="E44" s="44" t="s">
        <v>0</v>
      </c>
      <c r="F44" s="44"/>
      <c r="G44" s="44"/>
      <c r="H44" s="44" t="s">
        <v>1</v>
      </c>
      <c r="I44" s="44"/>
      <c r="J44" s="44"/>
      <c r="K44" s="44"/>
      <c r="L44" s="44" t="s">
        <v>1</v>
      </c>
      <c r="M44" s="44"/>
      <c r="N44" s="44"/>
      <c r="O44" s="44"/>
      <c r="P44" s="44"/>
      <c r="Q44" s="44"/>
      <c r="R44" s="44"/>
      <c r="S44" s="44" t="s">
        <v>1</v>
      </c>
      <c r="T44" s="44"/>
      <c r="U44" s="44"/>
      <c r="V44" s="44" t="s">
        <v>4</v>
      </c>
      <c r="W44" s="44" t="s">
        <v>240</v>
      </c>
      <c r="X44" s="44"/>
      <c r="Y44" s="44"/>
      <c r="Z44" s="44"/>
      <c r="AA44" s="44"/>
      <c r="AB44" s="44" t="s">
        <v>240</v>
      </c>
      <c r="AC44" s="44"/>
      <c r="AD44" s="44" t="s">
        <v>434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</v>
      </c>
      <c r="AO44" s="44"/>
      <c r="AP44" s="44"/>
      <c r="AQ44" s="44"/>
      <c r="AR44" s="44"/>
      <c r="AS44" s="44"/>
      <c r="AT44" s="44" t="s">
        <v>0</v>
      </c>
      <c r="AU44" s="44" t="s">
        <v>249</v>
      </c>
    </row>
    <row r="45" spans="1:47" x14ac:dyDescent="0.35">
      <c r="A45" s="44">
        <v>8</v>
      </c>
      <c r="B45" s="44">
        <v>1</v>
      </c>
      <c r="C45" s="44">
        <v>50</v>
      </c>
      <c r="D45" s="44" t="s">
        <v>4</v>
      </c>
      <c r="E45" s="44" t="s">
        <v>4</v>
      </c>
      <c r="F45" s="44"/>
      <c r="G45" s="44" t="s">
        <v>1</v>
      </c>
      <c r="H45" s="44" t="s">
        <v>1</v>
      </c>
      <c r="I45" s="44"/>
      <c r="J45" s="44"/>
      <c r="K45" s="44"/>
      <c r="L45" s="44" t="s">
        <v>1</v>
      </c>
      <c r="M45" s="44"/>
      <c r="N45" s="44"/>
      <c r="O45" s="44"/>
      <c r="P45" s="44"/>
      <c r="Q45" s="44"/>
      <c r="R45" s="44"/>
      <c r="S45" s="44" t="s">
        <v>1</v>
      </c>
      <c r="T45" s="44"/>
      <c r="U45" s="44"/>
      <c r="V45" s="44" t="s">
        <v>4</v>
      </c>
      <c r="W45" s="44" t="s">
        <v>240</v>
      </c>
      <c r="X45" s="44"/>
      <c r="Y45" s="44"/>
      <c r="Z45" s="44"/>
      <c r="AA45" s="44"/>
      <c r="AB45" s="44" t="s">
        <v>240</v>
      </c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</v>
      </c>
      <c r="AO45" s="44"/>
      <c r="AP45" s="44"/>
      <c r="AQ45" s="44"/>
      <c r="AR45" s="44"/>
      <c r="AS45" s="44"/>
      <c r="AT45" s="44" t="s">
        <v>0</v>
      </c>
      <c r="AU45" s="44" t="s">
        <v>249</v>
      </c>
    </row>
    <row r="46" spans="1:47" x14ac:dyDescent="0.35">
      <c r="A46" s="44">
        <v>8</v>
      </c>
      <c r="B46" s="44">
        <v>1</v>
      </c>
      <c r="C46" s="44">
        <v>70</v>
      </c>
      <c r="D46" s="44" t="s">
        <v>240</v>
      </c>
      <c r="E46" s="44" t="s">
        <v>4</v>
      </c>
      <c r="F46" s="44"/>
      <c r="G46" s="44"/>
      <c r="H46" s="44"/>
      <c r="I46" s="44"/>
      <c r="J46" s="44"/>
      <c r="K46" s="44"/>
      <c r="L46" s="44" t="s">
        <v>1</v>
      </c>
      <c r="M46" s="44"/>
      <c r="N46" s="44"/>
      <c r="O46" s="44"/>
      <c r="P46" s="44"/>
      <c r="Q46" s="44"/>
      <c r="R46" s="44"/>
      <c r="S46" s="44"/>
      <c r="T46" s="44"/>
      <c r="U46" s="44"/>
      <c r="V46" s="44" t="s">
        <v>4</v>
      </c>
      <c r="W46" s="44" t="s">
        <v>1</v>
      </c>
      <c r="X46" s="44"/>
      <c r="Y46" s="44"/>
      <c r="Z46" s="44"/>
      <c r="AA46" s="44" t="s">
        <v>1</v>
      </c>
      <c r="AB46" s="44" t="s">
        <v>240</v>
      </c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</v>
      </c>
      <c r="AO46" s="44"/>
      <c r="AP46" s="44"/>
      <c r="AQ46" s="44"/>
      <c r="AR46" s="44"/>
      <c r="AS46" s="44"/>
      <c r="AT46" s="44" t="s">
        <v>4</v>
      </c>
      <c r="AU46" s="44" t="s">
        <v>249</v>
      </c>
    </row>
    <row r="47" spans="1:47" x14ac:dyDescent="0.35">
      <c r="A47" s="44">
        <v>8</v>
      </c>
      <c r="B47" s="44">
        <v>1</v>
      </c>
      <c r="C47" s="44">
        <v>90</v>
      </c>
      <c r="D47" s="44" t="s">
        <v>1</v>
      </c>
      <c r="E47" s="44" t="s">
        <v>240</v>
      </c>
      <c r="F47" s="44"/>
      <c r="G47" s="44"/>
      <c r="H47" s="44" t="s">
        <v>1</v>
      </c>
      <c r="I47" s="44" t="s">
        <v>1</v>
      </c>
      <c r="J47" s="44"/>
      <c r="K47" s="44"/>
      <c r="L47" s="44"/>
      <c r="M47" s="44"/>
      <c r="N47" s="44"/>
      <c r="O47" s="44"/>
      <c r="P47" s="44"/>
      <c r="Q47" s="44"/>
      <c r="R47" s="44"/>
      <c r="S47" s="44" t="s">
        <v>1</v>
      </c>
      <c r="T47" s="44"/>
      <c r="U47" s="44"/>
      <c r="V47" s="44" t="s">
        <v>240</v>
      </c>
      <c r="W47" s="44" t="s">
        <v>1</v>
      </c>
      <c r="X47" s="44"/>
      <c r="Y47" s="44"/>
      <c r="Z47" s="44"/>
      <c r="AA47" s="44"/>
      <c r="AB47" s="44" t="s">
        <v>240</v>
      </c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 t="s">
        <v>240</v>
      </c>
      <c r="AU47" s="44" t="s">
        <v>249</v>
      </c>
    </row>
    <row r="48" spans="1:47" x14ac:dyDescent="0.35">
      <c r="A48" s="44">
        <v>8</v>
      </c>
      <c r="B48" s="44">
        <v>1</v>
      </c>
      <c r="C48" s="44">
        <v>130</v>
      </c>
      <c r="D48" s="44" t="s">
        <v>1</v>
      </c>
      <c r="E48" s="44" t="s">
        <v>0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 t="s">
        <v>1</v>
      </c>
      <c r="W48" s="44" t="s">
        <v>1</v>
      </c>
      <c r="X48" s="44"/>
      <c r="Y48" s="44"/>
      <c r="Z48" s="44"/>
      <c r="AA48" s="44"/>
      <c r="AB48" s="44" t="s">
        <v>1</v>
      </c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 t="s">
        <v>1</v>
      </c>
      <c r="AU48" s="44" t="s">
        <v>249</v>
      </c>
    </row>
    <row r="49" spans="1:47" x14ac:dyDescent="0.35">
      <c r="A49" s="44">
        <v>9</v>
      </c>
      <c r="B49" s="44">
        <v>1</v>
      </c>
      <c r="C49" s="44">
        <v>10</v>
      </c>
      <c r="D49" s="44" t="s">
        <v>240</v>
      </c>
      <c r="E49" s="44"/>
      <c r="F49" s="44" t="s">
        <v>1</v>
      </c>
      <c r="G49" s="44"/>
      <c r="H49" s="44" t="s">
        <v>1</v>
      </c>
      <c r="I49" s="44" t="s">
        <v>1</v>
      </c>
      <c r="J49" s="44" t="s">
        <v>1</v>
      </c>
      <c r="K49" s="44" t="s">
        <v>1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 t="s">
        <v>4</v>
      </c>
      <c r="W49" s="44" t="s">
        <v>1</v>
      </c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 t="s">
        <v>1</v>
      </c>
      <c r="AN49" s="44" t="s">
        <v>1</v>
      </c>
      <c r="AO49" s="44"/>
      <c r="AP49" s="44"/>
      <c r="AQ49" s="44"/>
      <c r="AR49" s="44"/>
      <c r="AS49" s="44"/>
      <c r="AT49" s="44" t="s">
        <v>1</v>
      </c>
      <c r="AU49" s="44" t="s">
        <v>249</v>
      </c>
    </row>
    <row r="50" spans="1:47" x14ac:dyDescent="0.35">
      <c r="A50" s="44">
        <v>9</v>
      </c>
      <c r="B50" s="44">
        <v>1</v>
      </c>
      <c r="C50" s="44">
        <v>30</v>
      </c>
      <c r="D50" s="44" t="s">
        <v>4</v>
      </c>
      <c r="E50" s="44" t="s">
        <v>433</v>
      </c>
      <c r="F50" s="44" t="s">
        <v>1</v>
      </c>
      <c r="G50" s="44"/>
      <c r="H50" s="44" t="s">
        <v>1</v>
      </c>
      <c r="I50" s="44"/>
      <c r="J50" s="44" t="s">
        <v>1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 t="s">
        <v>4</v>
      </c>
      <c r="W50" s="44" t="s">
        <v>1</v>
      </c>
      <c r="X50" s="44"/>
      <c r="Y50" s="44"/>
      <c r="Z50" s="44"/>
      <c r="AA50" s="44" t="s">
        <v>1</v>
      </c>
      <c r="AB50" s="44" t="s">
        <v>434</v>
      </c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 t="s">
        <v>1</v>
      </c>
      <c r="AN50" s="44" t="s">
        <v>1</v>
      </c>
      <c r="AO50" s="44"/>
      <c r="AP50" s="44"/>
      <c r="AQ50" s="44"/>
      <c r="AR50" s="44"/>
      <c r="AS50" s="44"/>
      <c r="AT50" s="44" t="s">
        <v>4</v>
      </c>
      <c r="AU50" s="44" t="s">
        <v>249</v>
      </c>
    </row>
    <row r="51" spans="1:47" x14ac:dyDescent="0.35">
      <c r="A51" s="44">
        <v>9</v>
      </c>
      <c r="B51" s="44">
        <v>1</v>
      </c>
      <c r="C51" s="44">
        <v>50</v>
      </c>
      <c r="D51" s="44" t="s">
        <v>1</v>
      </c>
      <c r="E51" s="44" t="s">
        <v>433</v>
      </c>
      <c r="F51" s="44" t="s">
        <v>1</v>
      </c>
      <c r="G51" s="44"/>
      <c r="H51" s="44"/>
      <c r="I51" s="44"/>
      <c r="J51" s="44" t="s">
        <v>1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 t="s">
        <v>4</v>
      </c>
      <c r="W51" s="44" t="s">
        <v>1</v>
      </c>
      <c r="X51" s="44"/>
      <c r="Y51" s="44"/>
      <c r="Z51" s="44"/>
      <c r="AA51" s="44" t="s">
        <v>1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 t="s">
        <v>1</v>
      </c>
      <c r="AN51" s="44" t="s">
        <v>1</v>
      </c>
      <c r="AO51" s="44"/>
      <c r="AP51" s="44"/>
      <c r="AQ51" s="44"/>
      <c r="AR51" s="44"/>
      <c r="AS51" s="44"/>
      <c r="AT51" s="44" t="s">
        <v>1</v>
      </c>
      <c r="AU51" s="44" t="s">
        <v>253</v>
      </c>
    </row>
    <row r="52" spans="1:47" x14ac:dyDescent="0.35">
      <c r="A52" s="44">
        <v>9</v>
      </c>
      <c r="B52" s="44">
        <v>1</v>
      </c>
      <c r="C52" s="44">
        <v>70</v>
      </c>
      <c r="D52" s="44"/>
      <c r="E52" s="44"/>
      <c r="F52" s="44"/>
      <c r="G52" s="44"/>
      <c r="H52" s="44" t="s">
        <v>1</v>
      </c>
      <c r="I52" s="44"/>
      <c r="J52" s="44" t="s">
        <v>1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 t="s">
        <v>1</v>
      </c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 t="s">
        <v>1</v>
      </c>
      <c r="AN52" s="44"/>
      <c r="AO52" s="44"/>
      <c r="AP52" s="44"/>
      <c r="AQ52" s="44"/>
      <c r="AR52" s="44"/>
      <c r="AS52" s="44"/>
      <c r="AT52" s="44" t="s">
        <v>240</v>
      </c>
      <c r="AU52" s="44" t="s">
        <v>253</v>
      </c>
    </row>
    <row r="53" spans="1:47" x14ac:dyDescent="0.35">
      <c r="A53" s="44">
        <v>9</v>
      </c>
      <c r="B53" s="44">
        <v>1</v>
      </c>
      <c r="C53" s="44">
        <v>90</v>
      </c>
      <c r="D53" s="44" t="s">
        <v>4</v>
      </c>
      <c r="E53" s="44" t="s">
        <v>239</v>
      </c>
      <c r="F53" s="44" t="s">
        <v>1</v>
      </c>
      <c r="G53" s="44"/>
      <c r="H53" s="44" t="s">
        <v>1</v>
      </c>
      <c r="I53" s="44" t="s">
        <v>1</v>
      </c>
      <c r="J53" s="44" t="s">
        <v>1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 t="s">
        <v>240</v>
      </c>
      <c r="W53" s="44" t="s">
        <v>1</v>
      </c>
      <c r="X53" s="44"/>
      <c r="Y53" s="44"/>
      <c r="Z53" s="44"/>
      <c r="AA53" s="44" t="s">
        <v>1</v>
      </c>
      <c r="AB53" s="44">
        <v>1</v>
      </c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 t="s">
        <v>1</v>
      </c>
      <c r="AN53" s="44" t="s">
        <v>1</v>
      </c>
      <c r="AO53" s="44"/>
      <c r="AP53" s="44"/>
      <c r="AQ53" s="44"/>
      <c r="AR53" s="44"/>
      <c r="AS53" s="44"/>
      <c r="AT53" s="44" t="s">
        <v>4</v>
      </c>
      <c r="AU53" s="44" t="s">
        <v>249</v>
      </c>
    </row>
    <row r="54" spans="1:47" x14ac:dyDescent="0.35">
      <c r="A54" s="44">
        <v>9</v>
      </c>
      <c r="B54" s="44">
        <v>1</v>
      </c>
      <c r="C54" s="44">
        <v>130</v>
      </c>
      <c r="D54" s="44" t="s">
        <v>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>
        <v>1</v>
      </c>
      <c r="AC54" s="44"/>
      <c r="AD54" s="44" t="s">
        <v>434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</row>
    <row r="55" spans="1:47" x14ac:dyDescent="0.35">
      <c r="A55" s="44">
        <v>9</v>
      </c>
      <c r="B55" s="44">
        <v>1</v>
      </c>
      <c r="C55" s="44">
        <v>140</v>
      </c>
      <c r="D55" s="44" t="s">
        <v>4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>
        <v>1</v>
      </c>
      <c r="AC55" s="44" t="s">
        <v>434</v>
      </c>
      <c r="AD55" s="44" t="s">
        <v>434</v>
      </c>
      <c r="AE55" s="44"/>
      <c r="AF55" s="44" t="s">
        <v>434</v>
      </c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</row>
    <row r="56" spans="1:47" x14ac:dyDescent="0.35">
      <c r="A56" s="44">
        <v>10</v>
      </c>
      <c r="B56" s="44">
        <v>1</v>
      </c>
      <c r="C56" s="44">
        <v>10</v>
      </c>
      <c r="D56" s="44" t="s">
        <v>240</v>
      </c>
      <c r="E56" s="44"/>
      <c r="F56" s="44"/>
      <c r="G56" s="44"/>
      <c r="H56" s="44" t="s">
        <v>1</v>
      </c>
      <c r="I56" s="44"/>
      <c r="J56" s="44" t="s">
        <v>1</v>
      </c>
      <c r="K56" s="44"/>
      <c r="L56" s="44" t="s">
        <v>1</v>
      </c>
      <c r="M56" s="44"/>
      <c r="N56" s="44"/>
      <c r="O56" s="44"/>
      <c r="P56" s="44"/>
      <c r="Q56" s="44"/>
      <c r="R56" s="44"/>
      <c r="S56" s="44"/>
      <c r="T56" s="44"/>
      <c r="U56" s="44"/>
      <c r="V56" s="44" t="s">
        <v>0</v>
      </c>
      <c r="W56" s="44" t="s">
        <v>1</v>
      </c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 t="s">
        <v>434</v>
      </c>
      <c r="AM56" s="44" t="s">
        <v>1</v>
      </c>
      <c r="AN56" s="44" t="s">
        <v>1</v>
      </c>
      <c r="AO56" s="44"/>
      <c r="AP56" s="44"/>
      <c r="AQ56" s="44"/>
      <c r="AR56" s="44"/>
      <c r="AS56" s="44"/>
      <c r="AT56" s="44" t="s">
        <v>4</v>
      </c>
      <c r="AU56" s="44" t="s">
        <v>414</v>
      </c>
    </row>
    <row r="57" spans="1:47" x14ac:dyDescent="0.35">
      <c r="A57" s="44">
        <v>10</v>
      </c>
      <c r="B57" s="44">
        <v>1</v>
      </c>
      <c r="C57" s="44">
        <v>30</v>
      </c>
      <c r="D57" s="44" t="s">
        <v>240</v>
      </c>
      <c r="E57" s="44"/>
      <c r="F57" s="44" t="s">
        <v>1</v>
      </c>
      <c r="G57" s="44"/>
      <c r="H57" s="44" t="s">
        <v>1</v>
      </c>
      <c r="I57" s="44"/>
      <c r="J57" s="44" t="s">
        <v>1</v>
      </c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 t="s">
        <v>4</v>
      </c>
      <c r="W57" s="44"/>
      <c r="X57" s="44"/>
      <c r="Y57" s="44"/>
      <c r="Z57" s="44"/>
      <c r="AA57" s="44"/>
      <c r="AB57" s="44" t="s">
        <v>242</v>
      </c>
      <c r="AC57" s="44"/>
      <c r="AD57" s="44" t="s">
        <v>434</v>
      </c>
      <c r="AE57" s="44"/>
      <c r="AF57" s="44"/>
      <c r="AG57" s="44"/>
      <c r="AH57" s="44"/>
      <c r="AI57" s="44"/>
      <c r="AJ57" s="44"/>
      <c r="AK57" s="44"/>
      <c r="AL57" s="44"/>
      <c r="AM57" s="44" t="s">
        <v>1</v>
      </c>
      <c r="AN57" s="44"/>
      <c r="AO57" s="44"/>
      <c r="AP57" s="44"/>
      <c r="AQ57" s="44"/>
      <c r="AR57" s="44"/>
      <c r="AS57" s="44"/>
      <c r="AT57" s="44" t="s">
        <v>4</v>
      </c>
      <c r="AU57" s="44" t="s">
        <v>414</v>
      </c>
    </row>
    <row r="58" spans="1:47" x14ac:dyDescent="0.35">
      <c r="A58" s="44">
        <v>10</v>
      </c>
      <c r="B58" s="44">
        <v>1</v>
      </c>
      <c r="C58" s="44">
        <v>50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</row>
    <row r="59" spans="1:47" x14ac:dyDescent="0.35">
      <c r="A59" s="44">
        <v>10</v>
      </c>
      <c r="B59" s="44">
        <v>1</v>
      </c>
      <c r="C59" s="44">
        <v>70</v>
      </c>
      <c r="D59" s="44" t="s">
        <v>240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 t="s">
        <v>240</v>
      </c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 t="s">
        <v>4</v>
      </c>
      <c r="AU59" s="44" t="s">
        <v>414</v>
      </c>
    </row>
    <row r="60" spans="1:47" x14ac:dyDescent="0.35">
      <c r="A60" s="44">
        <v>10</v>
      </c>
      <c r="B60" s="44">
        <v>1</v>
      </c>
      <c r="C60" s="44">
        <v>90</v>
      </c>
      <c r="D60" s="44" t="s">
        <v>239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 t="s">
        <v>1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 t="s">
        <v>1</v>
      </c>
      <c r="AN60" s="44"/>
      <c r="AO60" s="44"/>
      <c r="AP60" s="44"/>
      <c r="AQ60" s="44"/>
      <c r="AR60" s="44"/>
      <c r="AS60" s="44"/>
      <c r="AT60" s="44" t="s">
        <v>1</v>
      </c>
      <c r="AU60" s="44"/>
    </row>
    <row r="61" spans="1:47" x14ac:dyDescent="0.35">
      <c r="A61" s="33">
        <v>10</v>
      </c>
      <c r="B61" s="33">
        <v>1</v>
      </c>
      <c r="C61" s="33">
        <v>120</v>
      </c>
      <c r="D61" s="33"/>
      <c r="E61" s="33"/>
      <c r="F61" s="33"/>
      <c r="G61" s="33"/>
      <c r="H61" s="33" t="s">
        <v>240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 t="s">
        <v>1</v>
      </c>
      <c r="AN61" s="33"/>
      <c r="AO61" s="33"/>
      <c r="AP61" s="33"/>
      <c r="AQ61" s="33"/>
      <c r="AR61" s="33"/>
      <c r="AS61" s="33"/>
      <c r="AT61" s="33"/>
      <c r="AU61" s="33"/>
    </row>
    <row r="62" spans="1:47" s="3" customFormat="1" ht="14" x14ac:dyDescent="0.3">
      <c r="A62" s="77" t="s">
        <v>463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</row>
    <row r="68" spans="5:5" x14ac:dyDescent="0.35">
      <c r="E68" s="54"/>
    </row>
  </sheetData>
  <mergeCells count="48">
    <mergeCell ref="AU2:AU3"/>
    <mergeCell ref="A62:AU62"/>
    <mergeCell ref="AO2:AO3"/>
    <mergeCell ref="AP2:AP3"/>
    <mergeCell ref="AQ2:AQ3"/>
    <mergeCell ref="AR2:AR3"/>
    <mergeCell ref="AS2:AS3"/>
    <mergeCell ref="AT2:AT3"/>
    <mergeCell ref="AI2:AI3"/>
    <mergeCell ref="AJ2:AJ3"/>
    <mergeCell ref="AK2:AK3"/>
    <mergeCell ref="AL2:AL3"/>
    <mergeCell ref="AM2:AM3"/>
    <mergeCell ref="AN2:AN3"/>
    <mergeCell ref="AC2:AC3"/>
    <mergeCell ref="AD2:AD3"/>
    <mergeCell ref="U2:U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P2:P3"/>
    <mergeCell ref="Q2:Q3"/>
    <mergeCell ref="R2:R3"/>
    <mergeCell ref="S2:S3"/>
    <mergeCell ref="T2:T3"/>
    <mergeCell ref="A1:AU1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V2:V3"/>
    <mergeCell ref="K2:K3"/>
    <mergeCell ref="L2:L3"/>
    <mergeCell ref="M2:M3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TABLE A9</vt:lpstr>
      <vt:lpstr>TABLE A10</vt:lpstr>
      <vt:lpstr>TABLE A11</vt:lpstr>
      <vt:lpstr>TABLE 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hjones</cp:lastModifiedBy>
  <dcterms:created xsi:type="dcterms:W3CDTF">2022-02-15T13:19:59Z</dcterms:created>
  <dcterms:modified xsi:type="dcterms:W3CDTF">2022-09-07T11:07:18Z</dcterms:modified>
</cp:coreProperties>
</file>