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enchaowang/Desktop/Tarim basalts/GSAB/proof/"/>
    </mc:Choice>
  </mc:AlternateContent>
  <xr:revisionPtr revIDLastSave="0" documentId="13_ncr:1_{E49FE6E7-CF64-8949-8C39-774B9CD8B678}" xr6:coauthVersionLast="47" xr6:coauthVersionMax="47" xr10:uidLastSave="{00000000-0000-0000-0000-000000000000}"/>
  <bookViews>
    <workbookView xWindow="0" yWindow="460" windowWidth="28800" windowHeight="16500" xr2:uid="{01F0B443-3663-D941-885A-833758EBA1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1" i="1" l="1"/>
  <c r="N42" i="1"/>
  <c r="S39" i="1"/>
  <c r="S42" i="1"/>
  <c r="E31" i="1"/>
  <c r="T40" i="1" l="1"/>
  <c r="O31" i="1"/>
  <c r="J40" i="1"/>
  <c r="J31" i="1"/>
  <c r="O40" i="1"/>
  <c r="N39" i="1"/>
  <c r="I39" i="1"/>
  <c r="I42" i="1" s="1"/>
  <c r="E40" i="1"/>
  <c r="D39" i="1"/>
  <c r="D42" i="1" s="1"/>
  <c r="D19" i="1"/>
  <c r="D26" i="1" s="1"/>
  <c r="E20" i="1"/>
  <c r="T42" i="1" l="1"/>
  <c r="O42" i="1"/>
  <c r="J42" i="1"/>
  <c r="E26" i="1"/>
  <c r="E42" i="1"/>
  <c r="D23" i="1"/>
  <c r="D27" i="1"/>
  <c r="E27" i="1" s="1"/>
  <c r="D25" i="1"/>
  <c r="E25" i="1" s="1"/>
  <c r="D24" i="1"/>
  <c r="E24" i="1" s="1"/>
  <c r="E23" i="1" l="1"/>
  <c r="E28" i="1" s="1"/>
  <c r="D28" i="1"/>
  <c r="F51" i="1" s="1"/>
  <c r="L54" i="1" l="1"/>
  <c r="L51" i="1"/>
  <c r="M51" i="1" s="1"/>
  <c r="L60" i="1"/>
  <c r="L53" i="1"/>
  <c r="F60" i="1"/>
  <c r="G60" i="1" s="1"/>
  <c r="F53" i="1"/>
  <c r="G53" i="1" s="1"/>
  <c r="F59" i="1"/>
  <c r="G59" i="1" s="1"/>
  <c r="I55" i="1"/>
  <c r="I53" i="1"/>
  <c r="J53" i="1" s="1"/>
  <c r="C59" i="1"/>
  <c r="D59" i="1" s="1"/>
  <c r="C53" i="1"/>
  <c r="D53" i="1" s="1"/>
  <c r="M53" i="1"/>
  <c r="L58" i="1"/>
  <c r="L55" i="1"/>
  <c r="M55" i="1" s="1"/>
  <c r="L57" i="1"/>
  <c r="M57" i="1" s="1"/>
  <c r="F57" i="1"/>
  <c r="G57" i="1" s="1"/>
  <c r="I59" i="1"/>
  <c r="J59" i="1" s="1"/>
  <c r="I52" i="1"/>
  <c r="J52" i="1" s="1"/>
  <c r="I57" i="1"/>
  <c r="J57" i="1" s="1"/>
  <c r="C60" i="1"/>
  <c r="D60" i="1" s="1"/>
  <c r="C55" i="1"/>
  <c r="D55" i="1" s="1"/>
  <c r="M54" i="1"/>
  <c r="L59" i="1"/>
  <c r="M59" i="1" s="1"/>
  <c r="L52" i="1"/>
  <c r="M52" i="1" s="1"/>
  <c r="L50" i="1"/>
  <c r="M50" i="1" s="1"/>
  <c r="F52" i="1"/>
  <c r="G52" i="1" s="1"/>
  <c r="F50" i="1"/>
  <c r="G50" i="1" s="1"/>
  <c r="F54" i="1"/>
  <c r="G54" i="1" s="1"/>
  <c r="I56" i="1"/>
  <c r="J56" i="1" s="1"/>
  <c r="I50" i="1"/>
  <c r="J50" i="1" s="1"/>
  <c r="I54" i="1"/>
  <c r="J54" i="1" s="1"/>
  <c r="C56" i="1"/>
  <c r="D56" i="1" s="1"/>
  <c r="C51" i="1"/>
  <c r="D51" i="1" s="1"/>
  <c r="C58" i="1"/>
  <c r="D58" i="1" s="1"/>
  <c r="M58" i="1"/>
  <c r="L56" i="1"/>
  <c r="M56" i="1" s="1"/>
  <c r="M60" i="1"/>
  <c r="F56" i="1"/>
  <c r="G56" i="1" s="1"/>
  <c r="F58" i="1"/>
  <c r="G58" i="1" s="1"/>
  <c r="F55" i="1"/>
  <c r="G55" i="1" s="1"/>
  <c r="I51" i="1"/>
  <c r="J51" i="1" s="1"/>
  <c r="I60" i="1"/>
  <c r="J60" i="1" s="1"/>
  <c r="I58" i="1"/>
  <c r="J58" i="1" s="1"/>
  <c r="C52" i="1"/>
  <c r="D52" i="1" s="1"/>
  <c r="C50" i="1"/>
  <c r="D50" i="1" s="1"/>
  <c r="C54" i="1"/>
  <c r="D54" i="1" s="1"/>
  <c r="C57" i="1"/>
  <c r="D57" i="1" s="1"/>
  <c r="J55" i="1"/>
  <c r="G51" i="1"/>
</calcChain>
</file>

<file path=xl/sharedStrings.xml><?xml version="1.0" encoding="utf-8"?>
<sst xmlns="http://schemas.openxmlformats.org/spreadsheetml/2006/main" count="115" uniqueCount="48">
  <si>
    <t>garnet</t>
  </si>
  <si>
    <t>cpx</t>
  </si>
  <si>
    <t>opx</t>
  </si>
  <si>
    <t>olivine</t>
  </si>
  <si>
    <t>garnet peridotite</t>
    <phoneticPr fontId="1" type="noConversion"/>
  </si>
  <si>
    <t>Mode</t>
  </si>
  <si>
    <t>DZn</t>
    <phoneticPr fontId="1" type="noConversion"/>
  </si>
  <si>
    <t>Bulk D</t>
    <phoneticPr fontId="1" type="noConversion"/>
  </si>
  <si>
    <t>Partial melting degree</t>
    <phoneticPr fontId="1" type="noConversion"/>
  </si>
  <si>
    <t>Δ66Zn</t>
  </si>
  <si>
    <t>αbulk</t>
  </si>
  <si>
    <t>Zn (ppm)</t>
    <phoneticPr fontId="1" type="noConversion"/>
  </si>
  <si>
    <t>garnet peridotite source composition</t>
    <phoneticPr fontId="1" type="noConversion"/>
  </si>
  <si>
    <r>
      <t>d</t>
    </r>
    <r>
      <rPr>
        <vertAlign val="superscript"/>
        <sz val="12"/>
        <color theme="1"/>
        <rFont val="ArialMT"/>
      </rPr>
      <t>66</t>
    </r>
    <r>
      <rPr>
        <sz val="12"/>
        <color theme="1"/>
        <rFont val="ArialMT"/>
        <family val="2"/>
        <charset val="134"/>
      </rPr>
      <t>Zn</t>
    </r>
    <phoneticPr fontId="1" type="noConversion"/>
  </si>
  <si>
    <t>average</t>
    <phoneticPr fontId="1" type="noConversion"/>
  </si>
  <si>
    <r>
      <t>Ravna, E.K., Zozulya, D., Kullerud, K., Corfu, F., Nabelek, P.I., Janák, M., Slagstad, T., Davidsen, B., Selbekk, R.S. and Schertl, H.P., 2017. Deep-seated carbonatite intrusion and metasomatism in the UHP Tromsø Nappe, Northern Scandinavian Caledonides—A natural example of generation of carbonatite from carbonated eclogite. </t>
    </r>
    <r>
      <rPr>
        <i/>
        <sz val="13"/>
        <color rgb="FF222222"/>
        <rFont val="Arial"/>
        <family val="2"/>
      </rPr>
      <t>Journal of Petrology</t>
    </r>
    <r>
      <rPr>
        <sz val="13"/>
        <color rgb="FF222222"/>
        <rFont val="Arial"/>
        <family val="2"/>
      </rPr>
      <t>, </t>
    </r>
    <r>
      <rPr>
        <i/>
        <sz val="13"/>
        <color rgb="FF222222"/>
        <rFont val="Arial"/>
        <family val="2"/>
      </rPr>
      <t>58</t>
    </r>
    <r>
      <rPr>
        <sz val="13"/>
        <color rgb="FF222222"/>
        <rFont val="Arial"/>
        <family val="2"/>
      </rPr>
      <t>(12), pp.2403-2428.</t>
    </r>
  </si>
  <si>
    <r>
      <t>Jourdan, F., Bertrand, H., Schärer, U., Blichert-Toft, J., Féraud, G. and Kampunzu, A.B., 2007. Major and trace element and Sr, Nd, Hf, and Pb isotope compositions of the Karoo large igneous province, Botswana–Zimbabwe: lithosphere vs mantle plume contribution. </t>
    </r>
    <r>
      <rPr>
        <i/>
        <sz val="13"/>
        <color rgb="FF222222"/>
        <rFont val="Arial"/>
        <family val="2"/>
      </rPr>
      <t>Journal of Petrology</t>
    </r>
    <r>
      <rPr>
        <sz val="13"/>
        <color rgb="FF222222"/>
        <rFont val="Arial"/>
        <family val="2"/>
      </rPr>
      <t>, </t>
    </r>
    <r>
      <rPr>
        <i/>
        <sz val="13"/>
        <color rgb="FF222222"/>
        <rFont val="Arial"/>
        <family val="2"/>
      </rPr>
      <t>48</t>
    </r>
    <r>
      <rPr>
        <sz val="13"/>
        <color rgb="FF222222"/>
        <rFont val="Arial"/>
        <family val="2"/>
      </rPr>
      <t>(6), pp.1043-1077.</t>
    </r>
  </si>
  <si>
    <t>Mineral partition coefficients of Zn from Le Roux et al., 2015 and Sweeney et al., 1995</t>
    <phoneticPr fontId="1" type="noConversion"/>
  </si>
  <si>
    <t>Zn isotope fractionation factors from Sossi et al., 2018; McCoy-West et al., 2018 and Beunon et al., 2020</t>
    <phoneticPr fontId="1" type="noConversion"/>
  </si>
  <si>
    <r>
      <t>Fractional melting equation: C</t>
    </r>
    <r>
      <rPr>
        <vertAlign val="subscript"/>
        <sz val="12"/>
        <color theme="1"/>
        <rFont val="ArialMT"/>
      </rPr>
      <t>L</t>
    </r>
    <r>
      <rPr>
        <sz val="12"/>
        <color theme="1"/>
        <rFont val="ArialMT"/>
        <family val="2"/>
        <charset val="134"/>
      </rPr>
      <t xml:space="preserve"> = C</t>
    </r>
    <r>
      <rPr>
        <vertAlign val="subscript"/>
        <sz val="12"/>
        <color theme="1"/>
        <rFont val="ArialMT"/>
      </rPr>
      <t>0</t>
    </r>
    <r>
      <rPr>
        <sz val="12"/>
        <color theme="1"/>
        <rFont val="ArialMT"/>
        <family val="2"/>
        <charset val="134"/>
      </rPr>
      <t xml:space="preserve"> / F * (1 - (1 - F) ^ (1 / D)) (Shaw, 1970)</t>
    </r>
    <phoneticPr fontId="1" type="noConversion"/>
  </si>
  <si>
    <t>Zn concentration and isotopic value from Palme and O'Neill, 2007; Sossi et al., 2018; Ravna et al., 2017; Pichat et al., 2003; Gale et al., 2013; Inglis et al., 2017</t>
    <phoneticPr fontId="1" type="noConversion"/>
  </si>
  <si>
    <t>References</t>
    <phoneticPr fontId="1" type="noConversion"/>
  </si>
  <si>
    <r>
      <t>Shaw, D.M., 1970. Trace element fractionation during anatexis. </t>
    </r>
    <r>
      <rPr>
        <i/>
        <sz val="13"/>
        <color rgb="FF222222"/>
        <rFont val="Arial"/>
        <family val="2"/>
      </rPr>
      <t>Geochimica et Cosmochimica Acta</t>
    </r>
    <r>
      <rPr>
        <sz val="13"/>
        <color rgb="FF222222"/>
        <rFont val="Arial"/>
        <family val="2"/>
      </rPr>
      <t>, </t>
    </r>
    <r>
      <rPr>
        <i/>
        <sz val="13"/>
        <color rgb="FF222222"/>
        <rFont val="Arial"/>
        <family val="2"/>
      </rPr>
      <t>34</t>
    </r>
    <r>
      <rPr>
        <sz val="13"/>
        <color rgb="FF222222"/>
        <rFont val="Arial"/>
        <family val="2"/>
      </rPr>
      <t>(2), pp.237-243.</t>
    </r>
  </si>
  <si>
    <r>
      <t>Le Roux, V., Dasgupta, R. and Lee, C.T.A., 2015. Recommended mineral-melt partition coefficients for FRTEs (Cu), Ga, and Ge during mantle melting. </t>
    </r>
    <r>
      <rPr>
        <i/>
        <sz val="13"/>
        <color rgb="FF222222"/>
        <rFont val="Arial"/>
        <family val="2"/>
      </rPr>
      <t>American Mineralogist</t>
    </r>
    <r>
      <rPr>
        <sz val="13"/>
        <color rgb="FF222222"/>
        <rFont val="Arial"/>
        <family val="2"/>
      </rPr>
      <t>, </t>
    </r>
    <r>
      <rPr>
        <i/>
        <sz val="13"/>
        <color rgb="FF222222"/>
        <rFont val="Arial"/>
        <family val="2"/>
      </rPr>
      <t>100</t>
    </r>
    <r>
      <rPr>
        <sz val="13"/>
        <color rgb="FF222222"/>
        <rFont val="Arial"/>
        <family val="2"/>
      </rPr>
      <t>(11-12), pp.2533-2544.</t>
    </r>
  </si>
  <si>
    <r>
      <t>Sweeney, R.J., Prozesky, V. and Przybylowicz, W., 1995. Selected trace and minor element partitioning between peridotite minerals and carbonatite melts at 18–46 kb pressure. </t>
    </r>
    <r>
      <rPr>
        <i/>
        <sz val="13"/>
        <color rgb="FF222222"/>
        <rFont val="Arial"/>
        <family val="2"/>
      </rPr>
      <t>Geochimica et Cosmochimica Acta</t>
    </r>
    <r>
      <rPr>
        <sz val="13"/>
        <color rgb="FF222222"/>
        <rFont val="Arial"/>
        <family val="2"/>
      </rPr>
      <t>, </t>
    </r>
    <r>
      <rPr>
        <i/>
        <sz val="13"/>
        <color rgb="FF222222"/>
        <rFont val="Arial"/>
        <family val="2"/>
      </rPr>
      <t>59</t>
    </r>
    <r>
      <rPr>
        <sz val="13"/>
        <color rgb="FF222222"/>
        <rFont val="Arial"/>
        <family val="2"/>
      </rPr>
      <t>(18), pp.3671-3683.</t>
    </r>
  </si>
  <si>
    <r>
      <t>Palme, H. and O'Neill, H.S.C., 2003. Cosmochemical estimates of mantle composition. </t>
    </r>
    <r>
      <rPr>
        <i/>
        <sz val="13"/>
        <color rgb="FF222222"/>
        <rFont val="Arial"/>
        <family val="2"/>
      </rPr>
      <t>TrGeo</t>
    </r>
    <r>
      <rPr>
        <sz val="13"/>
        <color rgb="FF222222"/>
        <rFont val="Arial"/>
        <family val="2"/>
      </rPr>
      <t>, </t>
    </r>
    <r>
      <rPr>
        <i/>
        <sz val="13"/>
        <color rgb="FF222222"/>
        <rFont val="Arial"/>
        <family val="2"/>
      </rPr>
      <t>2</t>
    </r>
    <r>
      <rPr>
        <sz val="13"/>
        <color rgb="FF222222"/>
        <rFont val="Arial"/>
        <family val="2"/>
      </rPr>
      <t>, p.568.</t>
    </r>
  </si>
  <si>
    <r>
      <t>Sossi, P.A., Nebel, O., O'Neill, H.S.C. and Moynier, F., 2018. Zinc isotope composition of the Earth and its behaviour during planetary accretion. </t>
    </r>
    <r>
      <rPr>
        <i/>
        <sz val="13"/>
        <color rgb="FF222222"/>
        <rFont val="Arial"/>
        <family val="2"/>
      </rPr>
      <t>Chemical Geology</t>
    </r>
    <r>
      <rPr>
        <sz val="13"/>
        <color rgb="FF222222"/>
        <rFont val="Arial"/>
        <family val="2"/>
      </rPr>
      <t>, </t>
    </r>
    <r>
      <rPr>
        <i/>
        <sz val="13"/>
        <color rgb="FF222222"/>
        <rFont val="Arial"/>
        <family val="2"/>
      </rPr>
      <t>477</t>
    </r>
    <r>
      <rPr>
        <sz val="13"/>
        <color rgb="FF222222"/>
        <rFont val="Arial"/>
        <family val="2"/>
      </rPr>
      <t>, pp.73-84.</t>
    </r>
  </si>
  <si>
    <r>
      <t>Pichat, S., Douchet, C. and Albarède, F., 2003. Zinc isotope variations in deep-sea carbonates from the eastern equatorial Pacific over the last 175 ka. </t>
    </r>
    <r>
      <rPr>
        <i/>
        <sz val="13"/>
        <color rgb="FF222222"/>
        <rFont val="Arial"/>
        <family val="2"/>
      </rPr>
      <t>Earth and Planetary Science Letters</t>
    </r>
    <r>
      <rPr>
        <sz val="13"/>
        <color rgb="FF222222"/>
        <rFont val="Arial"/>
        <family val="2"/>
      </rPr>
      <t>, </t>
    </r>
    <r>
      <rPr>
        <i/>
        <sz val="13"/>
        <color rgb="FF222222"/>
        <rFont val="Arial"/>
        <family val="2"/>
      </rPr>
      <t>210</t>
    </r>
    <r>
      <rPr>
        <sz val="13"/>
        <color rgb="FF222222"/>
        <rFont val="Arial"/>
        <family val="2"/>
      </rPr>
      <t>(1-2), pp.167-178.</t>
    </r>
  </si>
  <si>
    <r>
      <t>Gale, A., Dalton, C.A., Langmuir, C.H., Su, Y. and Schilling, J.G., 2013. The mean composition of ocean ridge basalts. </t>
    </r>
    <r>
      <rPr>
        <i/>
        <sz val="13"/>
        <color rgb="FF222222"/>
        <rFont val="Arial"/>
        <family val="2"/>
      </rPr>
      <t>Geochemistry, Geophysics, Geosystems</t>
    </r>
    <r>
      <rPr>
        <sz val="13"/>
        <color rgb="FF222222"/>
        <rFont val="Arial"/>
        <family val="2"/>
      </rPr>
      <t>, </t>
    </r>
    <r>
      <rPr>
        <i/>
        <sz val="13"/>
        <color rgb="FF222222"/>
        <rFont val="Arial"/>
        <family val="2"/>
      </rPr>
      <t>14</t>
    </r>
    <r>
      <rPr>
        <sz val="13"/>
        <color rgb="FF222222"/>
        <rFont val="Arial"/>
        <family val="2"/>
      </rPr>
      <t>(3), pp.489-518.</t>
    </r>
  </si>
  <si>
    <r>
      <t>Inglis, E.C., Debret, B., Burton, K.W., Millet, M.A., Pons, M.L., Dale, C.W., Bouilhol, P., Cooper, M., Nowell, G.M., McCoy‐West, A.J. and Williams, H.M., 2017. The behavior of iron and zinc stable isotopes accompanying the subduction of mafic oceanic crust: A case study from W estern A lpine ophiolites. </t>
    </r>
    <r>
      <rPr>
        <i/>
        <sz val="13"/>
        <color rgb="FF222222"/>
        <rFont val="Arial"/>
        <family val="2"/>
      </rPr>
      <t>Geochemistry, geophysics, geosystems</t>
    </r>
    <r>
      <rPr>
        <sz val="13"/>
        <color rgb="FF222222"/>
        <rFont val="Arial"/>
        <family val="2"/>
      </rPr>
      <t>, </t>
    </r>
    <r>
      <rPr>
        <i/>
        <sz val="13"/>
        <color rgb="FF222222"/>
        <rFont val="Arial"/>
        <family val="2"/>
      </rPr>
      <t>18</t>
    </r>
    <r>
      <rPr>
        <sz val="13"/>
        <color rgb="FF222222"/>
        <rFont val="Arial"/>
        <family val="2"/>
      </rPr>
      <t>(7), pp.2562-2579.</t>
    </r>
  </si>
  <si>
    <r>
      <t>McCoy-West, A.J., Fitton, J.G., Pons, M.L., Inglis, E.C. and Williams, H.M., 2018. The Fe and Zn isotope composition of deep mantle source regions: Insights from Baffin Island picrites. </t>
    </r>
    <r>
      <rPr>
        <i/>
        <sz val="13"/>
        <color rgb="FF222222"/>
        <rFont val="Arial"/>
        <family val="2"/>
      </rPr>
      <t>Geochimica et Cosmochimica Acta</t>
    </r>
    <r>
      <rPr>
        <sz val="13"/>
        <color rgb="FF222222"/>
        <rFont val="Arial"/>
        <family val="2"/>
      </rPr>
      <t>, </t>
    </r>
    <r>
      <rPr>
        <i/>
        <sz val="13"/>
        <color rgb="FF222222"/>
        <rFont val="Arial"/>
        <family val="2"/>
      </rPr>
      <t>238</t>
    </r>
    <r>
      <rPr>
        <sz val="13"/>
        <color rgb="FF222222"/>
        <rFont val="Arial"/>
        <family val="2"/>
      </rPr>
      <t>, pp.542-562.</t>
    </r>
  </si>
  <si>
    <r>
      <t>Beunon, H., Mattielli, N., Doucet, L.S., Moine, B. and Debret, B., 2020. Mantle heterogeneity through Zn systematics in oceanic basalts: Evidence for a deep carbon cycling. </t>
    </r>
    <r>
      <rPr>
        <i/>
        <sz val="13"/>
        <color rgb="FF222222"/>
        <rFont val="Arial"/>
        <family val="2"/>
      </rPr>
      <t>Earth-Science Reviews</t>
    </r>
    <r>
      <rPr>
        <sz val="13"/>
        <color rgb="FF222222"/>
        <rFont val="Arial"/>
        <family val="2"/>
      </rPr>
      <t>, p.103174.</t>
    </r>
  </si>
  <si>
    <r>
      <t>Tao, R., Zhang, L., Fei, Y. and Liu, Q., 2014. The effect of Fe on the stability of dolomite at high pressure: Experimental study and petrological observation in eclogite from southwestern Tianshan, China. </t>
    </r>
    <r>
      <rPr>
        <i/>
        <sz val="13"/>
        <color rgb="FF222222"/>
        <rFont val="Arial"/>
        <family val="2"/>
      </rPr>
      <t>Geochimica et Cosmochimica Acta</t>
    </r>
    <r>
      <rPr>
        <sz val="13"/>
        <color rgb="FF222222"/>
        <rFont val="Arial"/>
        <family val="2"/>
      </rPr>
      <t>, </t>
    </r>
    <r>
      <rPr>
        <i/>
        <sz val="13"/>
        <color rgb="FF222222"/>
        <rFont val="Arial"/>
        <family val="2"/>
      </rPr>
      <t>143</t>
    </r>
    <r>
      <rPr>
        <sz val="13"/>
        <color rgb="FF222222"/>
        <rFont val="Arial"/>
        <family val="2"/>
      </rPr>
      <t>, pp.253-267.</t>
    </r>
  </si>
  <si>
    <t>1. Partial melting of garnet peridotite and decarbonated eclogite</t>
  </si>
  <si>
    <t>2. Mixing of melt derived from garnet peridotite and decarbonated eclogite</t>
  </si>
  <si>
    <t>ghost' carbonate</t>
  </si>
  <si>
    <r>
      <t>Mixing equation of Zn content: C</t>
    </r>
    <r>
      <rPr>
        <vertAlign val="subscript"/>
        <sz val="12"/>
        <color theme="1"/>
        <rFont val="ArialMT"/>
      </rPr>
      <t>mix</t>
    </r>
    <r>
      <rPr>
        <sz val="12"/>
        <color theme="1"/>
        <rFont val="ArialMT"/>
        <family val="2"/>
        <charset val="134"/>
      </rPr>
      <t xml:space="preserve"> = X</t>
    </r>
    <r>
      <rPr>
        <vertAlign val="subscript"/>
        <sz val="12"/>
        <color theme="1"/>
        <rFont val="ArialMT"/>
      </rPr>
      <t>garnet peridotite</t>
    </r>
    <r>
      <rPr>
        <sz val="12"/>
        <color theme="1"/>
        <rFont val="ArialMT"/>
        <family val="2"/>
        <charset val="134"/>
      </rPr>
      <t xml:space="preserve"> * C</t>
    </r>
    <r>
      <rPr>
        <vertAlign val="subscript"/>
        <sz val="12"/>
        <color theme="1"/>
        <rFont val="ArialMT"/>
      </rPr>
      <t>Zn in garnet peridotite</t>
    </r>
    <r>
      <rPr>
        <sz val="12"/>
        <color theme="1"/>
        <rFont val="ArialMT"/>
        <family val="2"/>
        <charset val="134"/>
      </rPr>
      <t xml:space="preserve"> + Xde</t>
    </r>
    <r>
      <rPr>
        <vertAlign val="subscript"/>
        <sz val="12"/>
        <color theme="1"/>
        <rFont val="ArialMT"/>
      </rPr>
      <t>carbonated eclogite</t>
    </r>
    <r>
      <rPr>
        <sz val="12"/>
        <color theme="1"/>
        <rFont val="ArialMT"/>
        <family val="2"/>
        <charset val="134"/>
      </rPr>
      <t xml:space="preserve"> * C</t>
    </r>
    <r>
      <rPr>
        <vertAlign val="subscript"/>
        <sz val="12"/>
        <color theme="1"/>
        <rFont val="ArialMT"/>
      </rPr>
      <t>Zn in decarbonated eclogite</t>
    </r>
  </si>
  <si>
    <r>
      <t>Mixing equation of d</t>
    </r>
    <r>
      <rPr>
        <vertAlign val="superscript"/>
        <sz val="12"/>
        <color theme="1"/>
        <rFont val="ArialMT"/>
      </rPr>
      <t>66</t>
    </r>
    <r>
      <rPr>
        <sz val="12"/>
        <color theme="1"/>
        <rFont val="ArialMT"/>
        <family val="2"/>
        <charset val="134"/>
      </rPr>
      <t>Zn: C</t>
    </r>
    <r>
      <rPr>
        <vertAlign val="subscript"/>
        <sz val="12"/>
        <color theme="1"/>
        <rFont val="ArialMT"/>
      </rPr>
      <t>mix</t>
    </r>
    <r>
      <rPr>
        <sz val="12"/>
        <color theme="1"/>
        <rFont val="ArialMT"/>
        <family val="2"/>
        <charset val="134"/>
      </rPr>
      <t xml:space="preserve"> = (X</t>
    </r>
    <r>
      <rPr>
        <vertAlign val="subscript"/>
        <sz val="12"/>
        <color theme="1"/>
        <rFont val="ArialMT"/>
      </rPr>
      <t>garnet peridotite</t>
    </r>
    <r>
      <rPr>
        <sz val="12"/>
        <color theme="1"/>
        <rFont val="ArialMT"/>
        <family val="2"/>
        <charset val="134"/>
      </rPr>
      <t xml:space="preserve"> * C</t>
    </r>
    <r>
      <rPr>
        <vertAlign val="subscript"/>
        <sz val="12"/>
        <color theme="1"/>
        <rFont val="ArialMT"/>
      </rPr>
      <t>Zn in garnet peridotite</t>
    </r>
    <r>
      <rPr>
        <sz val="12"/>
        <color theme="1"/>
        <rFont val="ArialMT"/>
      </rPr>
      <t xml:space="preserve"> * d66Zn </t>
    </r>
    <r>
      <rPr>
        <vertAlign val="subscript"/>
        <sz val="12"/>
        <color theme="1"/>
        <rFont val="ArialMT"/>
      </rPr>
      <t>garnet peridotite</t>
    </r>
    <r>
      <rPr>
        <sz val="12"/>
        <color theme="1"/>
        <rFont val="ArialMT"/>
        <family val="2"/>
        <charset val="134"/>
      </rPr>
      <t xml:space="preserve"> + Xde</t>
    </r>
    <r>
      <rPr>
        <vertAlign val="subscript"/>
        <sz val="12"/>
        <color theme="1"/>
        <rFont val="ArialMT"/>
      </rPr>
      <t>carbonated eclogite</t>
    </r>
    <r>
      <rPr>
        <sz val="12"/>
        <color theme="1"/>
        <rFont val="ArialMT"/>
        <family val="2"/>
        <charset val="134"/>
      </rPr>
      <t xml:space="preserve"> * C</t>
    </r>
    <r>
      <rPr>
        <vertAlign val="subscript"/>
        <sz val="12"/>
        <color theme="1"/>
        <rFont val="ArialMT"/>
      </rPr>
      <t>Zn in decarbonated eclogite</t>
    </r>
    <r>
      <rPr>
        <sz val="12"/>
        <color theme="1"/>
        <rFont val="ArialMT"/>
      </rPr>
      <t xml:space="preserve"> * d66Zn</t>
    </r>
    <r>
      <rPr>
        <vertAlign val="subscript"/>
        <sz val="12"/>
        <color theme="1"/>
        <rFont val="ArialMT"/>
      </rPr>
      <t xml:space="preserve"> decarbonated eclogite</t>
    </r>
    <r>
      <rPr>
        <sz val="12"/>
        <color theme="1"/>
        <rFont val="ArialMT"/>
      </rPr>
      <t>) / C</t>
    </r>
    <r>
      <rPr>
        <vertAlign val="subscript"/>
        <sz val="12"/>
        <color theme="1"/>
        <rFont val="ArialMT"/>
      </rPr>
      <t>mix</t>
    </r>
  </si>
  <si>
    <t>proportion of melt from decarbonated eclogite</t>
  </si>
  <si>
    <t>5% 'ghost' carbonate</t>
  </si>
  <si>
    <t>10%  'ghost' carbonate</t>
  </si>
  <si>
    <t>20%  'ghost' carbonate</t>
  </si>
  <si>
    <t>30%  'ghost' carbonate</t>
  </si>
  <si>
    <t>Mineral proportion of garnet peridotite and decarbonated eclogite modifed after Jourdan et al., 2007 and Ravna et al., 2017, respectively</t>
  </si>
  <si>
    <t>The proportion of ghost carbonate component in decarbonated eclogite vary from 5–30%, based on the discovered carbonated eclogite in Tarim (Tao et al., 2014)</t>
  </si>
  <si>
    <t>decarbonated eclogite source composition</t>
  </si>
  <si>
    <t>decarbonated eclogite</t>
  </si>
  <si>
    <t>Mixing model in Fig.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</si>
</sst>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"/>
  </numFmts>
  <fonts count="7">
    <font>
      <sz val="12"/>
      <color theme="1"/>
      <name val="ArialMT"/>
      <family val="2"/>
      <charset val="134"/>
    </font>
    <font>
      <sz val="9"/>
      <name val="ArialMT"/>
      <family val="2"/>
      <charset val="134"/>
    </font>
    <font>
      <vertAlign val="superscript"/>
      <sz val="12"/>
      <color theme="1"/>
      <name val="ArialMT"/>
    </font>
    <font>
      <sz val="13"/>
      <color rgb="FF222222"/>
      <name val="Arial"/>
      <family val="2"/>
    </font>
    <font>
      <i/>
      <sz val="13"/>
      <color rgb="FF222222"/>
      <name val="Arial"/>
      <family val="2"/>
    </font>
    <font>
      <vertAlign val="subscript"/>
      <sz val="12"/>
      <color theme="1"/>
      <name val="ArialMT"/>
    </font>
    <font>
      <sz val="12"/>
      <color theme="1"/>
      <name val="ArialMT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>
      <alignment vertical="center"/>
    </xf>
    <xf numFmtId="2" fontId="0" fillId="0" borderId="0" xfId="0" applyNumberFormat="1" applyBorder="1">
      <alignment vertical="center"/>
    </xf>
    <xf numFmtId="2" fontId="0" fillId="0" borderId="5" xfId="0" applyNumberFormat="1" applyBorder="1">
      <alignment vertical="center"/>
    </xf>
    <xf numFmtId="166" fontId="0" fillId="0" borderId="5" xfId="0" applyNumberFormat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165" fontId="0" fillId="2" borderId="0" xfId="0" applyNumberFormat="1" applyFill="1" applyBorder="1">
      <alignment vertical="center"/>
    </xf>
    <xf numFmtId="164" fontId="0" fillId="2" borderId="5" xfId="0" applyNumberFormat="1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64" fontId="0" fillId="2" borderId="8" xfId="0" applyNumberFormat="1" applyFill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>
      <alignment vertical="center"/>
    </xf>
    <xf numFmtId="0" fontId="0" fillId="0" borderId="5" xfId="0" applyFill="1" applyBorder="1">
      <alignment vertical="center"/>
    </xf>
    <xf numFmtId="165" fontId="0" fillId="0" borderId="7" xfId="0" applyNumberFormat="1" applyBorder="1">
      <alignment vertical="center"/>
    </xf>
    <xf numFmtId="164" fontId="0" fillId="0" borderId="8" xfId="0" applyNumberFormat="1" applyBorder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165" fontId="0" fillId="0" borderId="7" xfId="0" applyNumberFormat="1" applyFill="1" applyBorder="1">
      <alignment vertical="center"/>
    </xf>
    <xf numFmtId="164" fontId="0" fillId="0" borderId="8" xfId="0" applyNumberForma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" xfId="0" applyFill="1" applyBorder="1">
      <alignment vertical="center"/>
    </xf>
    <xf numFmtId="165" fontId="0" fillId="2" borderId="1" xfId="0" applyNumberFormat="1" applyFill="1" applyBorder="1">
      <alignment vertical="center"/>
    </xf>
    <xf numFmtId="165" fontId="0" fillId="2" borderId="6" xfId="0" applyNumberFormat="1" applyFill="1" applyBorder="1">
      <alignment vertical="center"/>
    </xf>
    <xf numFmtId="0" fontId="0" fillId="0" borderId="1" xfId="0" quotePrefix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0C4E0-40E7-BA4A-9699-2EA2AF98EC7D}">
  <dimension ref="A1:T76"/>
  <sheetViews>
    <sheetView tabSelected="1" workbookViewId="0">
      <selection activeCell="B1" sqref="B1"/>
    </sheetView>
  </sheetViews>
  <sheetFormatPr baseColWidth="10" defaultRowHeight="16"/>
  <cols>
    <col min="3" max="3" width="10.7109375" customWidth="1"/>
  </cols>
  <sheetData>
    <row r="1" spans="1:5">
      <c r="B1" t="s">
        <v>47</v>
      </c>
    </row>
    <row r="2" spans="1:5">
      <c r="A2" t="s">
        <v>33</v>
      </c>
    </row>
    <row r="3" spans="1:5" ht="18">
      <c r="B3" t="s">
        <v>19</v>
      </c>
    </row>
    <row r="4" spans="1:5">
      <c r="B4" t="s">
        <v>43</v>
      </c>
    </row>
    <row r="5" spans="1:5">
      <c r="B5" t="s">
        <v>17</v>
      </c>
    </row>
    <row r="6" spans="1:5">
      <c r="B6" t="s">
        <v>20</v>
      </c>
    </row>
    <row r="7" spans="1:5">
      <c r="B7" t="s">
        <v>18</v>
      </c>
    </row>
    <row r="8" spans="1:5">
      <c r="B8" t="s">
        <v>44</v>
      </c>
    </row>
    <row r="10" spans="1:5" ht="16" customHeight="1">
      <c r="B10" s="36" t="s">
        <v>12</v>
      </c>
      <c r="C10" s="37"/>
      <c r="D10" s="17" t="s">
        <v>11</v>
      </c>
      <c r="E10" s="18" t="s">
        <v>13</v>
      </c>
    </row>
    <row r="11" spans="1:5">
      <c r="B11" s="38"/>
      <c r="C11" s="39"/>
      <c r="D11" s="15">
        <v>53.5</v>
      </c>
      <c r="E11" s="19">
        <v>0.16</v>
      </c>
    </row>
    <row r="13" spans="1:5" ht="16" customHeight="1">
      <c r="B13" s="40" t="s">
        <v>5</v>
      </c>
      <c r="C13" s="37" t="s">
        <v>4</v>
      </c>
      <c r="D13" s="45" t="s">
        <v>6</v>
      </c>
      <c r="E13" s="43" t="s">
        <v>9</v>
      </c>
    </row>
    <row r="14" spans="1:5">
      <c r="B14" s="41"/>
      <c r="C14" s="42"/>
      <c r="D14" s="46"/>
      <c r="E14" s="44"/>
    </row>
    <row r="15" spans="1:5">
      <c r="B15" s="1" t="s">
        <v>3</v>
      </c>
      <c r="C15" s="2">
        <v>0.66</v>
      </c>
      <c r="D15" s="2">
        <v>0.96</v>
      </c>
      <c r="E15" s="6">
        <v>-0.17</v>
      </c>
    </row>
    <row r="16" spans="1:5">
      <c r="B16" s="1" t="s">
        <v>2</v>
      </c>
      <c r="C16" s="2">
        <v>0.2</v>
      </c>
      <c r="D16" s="2">
        <v>0.45</v>
      </c>
      <c r="E16" s="6">
        <v>-0.17</v>
      </c>
    </row>
    <row r="17" spans="2:20">
      <c r="B17" s="1" t="s">
        <v>1</v>
      </c>
      <c r="C17" s="2">
        <v>0.09</v>
      </c>
      <c r="D17" s="2">
        <v>0.33</v>
      </c>
      <c r="E17" s="6">
        <v>-0.17</v>
      </c>
    </row>
    <row r="18" spans="2:20">
      <c r="B18" s="1" t="s">
        <v>0</v>
      </c>
      <c r="C18" s="2">
        <v>0.05</v>
      </c>
      <c r="D18" s="2">
        <v>0.21</v>
      </c>
      <c r="E18" s="6">
        <v>-0.2</v>
      </c>
    </row>
    <row r="19" spans="2:20">
      <c r="B19" s="1" t="s">
        <v>7</v>
      </c>
      <c r="C19" s="2"/>
      <c r="D19" s="7">
        <f>C15*D15+C16*D16+C17*D17+C18*D18</f>
        <v>0.76379999999999992</v>
      </c>
      <c r="E19" s="8"/>
    </row>
    <row r="20" spans="2:20">
      <c r="B20" s="1" t="s">
        <v>10</v>
      </c>
      <c r="C20" s="2"/>
      <c r="D20" s="7"/>
      <c r="E20" s="9">
        <f>EXP(-(C15*E15+C16*E16+C17*E17+C18*E18)*1000/(1573^2))</f>
        <v>1.0000693141225834</v>
      </c>
    </row>
    <row r="21" spans="2:20">
      <c r="B21" s="1"/>
      <c r="C21" s="2"/>
      <c r="D21" s="2"/>
      <c r="E21" s="6"/>
    </row>
    <row r="22" spans="2:20">
      <c r="B22" s="1" t="s">
        <v>8</v>
      </c>
      <c r="C22" s="2"/>
      <c r="D22" s="10" t="s">
        <v>11</v>
      </c>
      <c r="E22" s="11" t="s">
        <v>9</v>
      </c>
    </row>
    <row r="23" spans="2:20">
      <c r="B23" s="1">
        <v>0.01</v>
      </c>
      <c r="C23" s="2"/>
      <c r="D23" s="12">
        <f>$D$11/B23*(1-(1-B23)^(1/D$19))</f>
        <v>69.935959869872605</v>
      </c>
      <c r="E23" s="13">
        <f>((1000+$E$11)*(((1-B23)*(D23/((1-B23)+B23/D$19))/D23)^($E$20-1)-1)+$E$11)+1000*LN($E$20)</f>
        <v>0.22840092646819432</v>
      </c>
    </row>
    <row r="24" spans="2:20">
      <c r="B24" s="1">
        <v>0.02</v>
      </c>
      <c r="C24" s="2"/>
      <c r="D24" s="12">
        <f>$D$11/B24*(1-(1-B24)^(1/D$19))</f>
        <v>69.82690031945306</v>
      </c>
      <c r="E24" s="13">
        <f>((1000+$E$11)*(((1-B24)*(D24/((1-B24)+B24/D$19))/D24)^($E$20-1)-1)+$E$11)+1000*LN($E$20)</f>
        <v>0.22748371855496863</v>
      </c>
    </row>
    <row r="25" spans="2:20">
      <c r="B25" s="1">
        <v>0.03</v>
      </c>
      <c r="C25" s="2"/>
      <c r="D25" s="12">
        <f>$D$11/B25*(1-(1-B25)^(1/D$19))</f>
        <v>69.717329085502129</v>
      </c>
      <c r="E25" s="13">
        <f>((1000+$E$11)*(((1-B25)*(D25/((1-B25)+B25/D$19))/D25)^($E$20-1)-1)+$E$11)+1000*LN($E$20)</f>
        <v>0.22655994760087372</v>
      </c>
    </row>
    <row r="26" spans="2:20">
      <c r="B26" s="1">
        <v>0.04</v>
      </c>
      <c r="C26" s="2"/>
      <c r="D26" s="12">
        <f>$D$11/B26*(1-(1-B26)^(1/D$19))</f>
        <v>69.60723948913359</v>
      </c>
      <c r="E26" s="13">
        <f>((1000+$E$11)*(((1-B26)*(D26/((1-B26)+B26/D$19))/D26)^($E$20-1)-1)+$E$11)+1000*LN($E$20)</f>
        <v>0.22562946000263173</v>
      </c>
    </row>
    <row r="27" spans="2:20">
      <c r="B27" s="1">
        <v>0.05</v>
      </c>
      <c r="C27" s="2"/>
      <c r="D27" s="12">
        <f>$D$11/B27*(1-(1-B27)^(1/D$19))</f>
        <v>69.496624701931466</v>
      </c>
      <c r="E27" s="13">
        <f>((1000+$E$11)*(((1-B27)*(D27/((1-B27)+B27/D$19))/D27)^($E$20-1)-1)+$E$11)+1000*LN($E$20)</f>
        <v>0.22469209749417035</v>
      </c>
    </row>
    <row r="28" spans="2:20">
      <c r="B28" s="14" t="s">
        <v>14</v>
      </c>
      <c r="C28" s="15"/>
      <c r="D28" s="22">
        <f>AVERAGE(D23:D27)</f>
        <v>69.716810693178573</v>
      </c>
      <c r="E28" s="23">
        <f>AVERAGE(E23:E27)</f>
        <v>0.22655323002416777</v>
      </c>
    </row>
    <row r="30" spans="2:20" ht="18">
      <c r="B30" s="36" t="s">
        <v>45</v>
      </c>
      <c r="C30" s="37"/>
      <c r="D30" s="17" t="s">
        <v>11</v>
      </c>
      <c r="E30" s="18" t="s">
        <v>13</v>
      </c>
      <c r="G30" s="36" t="s">
        <v>45</v>
      </c>
      <c r="H30" s="37"/>
      <c r="I30" s="17" t="s">
        <v>11</v>
      </c>
      <c r="J30" s="18" t="s">
        <v>13</v>
      </c>
      <c r="L30" s="36" t="s">
        <v>45</v>
      </c>
      <c r="M30" s="37"/>
      <c r="N30" s="17" t="s">
        <v>11</v>
      </c>
      <c r="O30" s="18" t="s">
        <v>13</v>
      </c>
      <c r="Q30" s="36" t="s">
        <v>45</v>
      </c>
      <c r="R30" s="37"/>
      <c r="S30" s="17" t="s">
        <v>11</v>
      </c>
      <c r="T30" s="18" t="s">
        <v>13</v>
      </c>
    </row>
    <row r="31" spans="2:20">
      <c r="B31" s="38"/>
      <c r="C31" s="39"/>
      <c r="D31" s="15">
        <v>116</v>
      </c>
      <c r="E31" s="19">
        <f>0.91*C37+0.27*(1-C37)</f>
        <v>0.30199999999999999</v>
      </c>
      <c r="G31" s="38"/>
      <c r="H31" s="39"/>
      <c r="I31" s="15">
        <v>116</v>
      </c>
      <c r="J31" s="19">
        <f>0.91*H37+0.27*(1-H37)</f>
        <v>0.33400000000000002</v>
      </c>
      <c r="L31" s="38"/>
      <c r="M31" s="39"/>
      <c r="N31" s="15">
        <v>116</v>
      </c>
      <c r="O31" s="19">
        <f>0.91*M37+0.27*(1-M37)</f>
        <v>0.39800000000000002</v>
      </c>
      <c r="Q31" s="38"/>
      <c r="R31" s="39"/>
      <c r="S31" s="15">
        <v>116</v>
      </c>
      <c r="T31" s="19">
        <f>0.91*R37+0.27*(1-R37)</f>
        <v>0.46200000000000002</v>
      </c>
    </row>
    <row r="33" spans="1:20">
      <c r="B33" s="40" t="s">
        <v>5</v>
      </c>
      <c r="C33" s="37" t="s">
        <v>46</v>
      </c>
      <c r="D33" s="4" t="s">
        <v>6</v>
      </c>
      <c r="E33" s="43" t="s">
        <v>9</v>
      </c>
      <c r="G33" s="40" t="s">
        <v>5</v>
      </c>
      <c r="H33" s="37" t="s">
        <v>46</v>
      </c>
      <c r="I33" s="4" t="s">
        <v>6</v>
      </c>
      <c r="J33" s="43" t="s">
        <v>9</v>
      </c>
      <c r="L33" s="40" t="s">
        <v>5</v>
      </c>
      <c r="M33" s="37" t="s">
        <v>46</v>
      </c>
      <c r="N33" s="4" t="s">
        <v>6</v>
      </c>
      <c r="O33" s="43" t="s">
        <v>9</v>
      </c>
      <c r="Q33" s="40" t="s">
        <v>5</v>
      </c>
      <c r="R33" s="37" t="s">
        <v>46</v>
      </c>
      <c r="S33" s="4" t="s">
        <v>6</v>
      </c>
      <c r="T33" s="43" t="s">
        <v>9</v>
      </c>
    </row>
    <row r="34" spans="1:20">
      <c r="B34" s="41"/>
      <c r="C34" s="42"/>
      <c r="D34" s="5"/>
      <c r="E34" s="44"/>
      <c r="G34" s="41"/>
      <c r="H34" s="42"/>
      <c r="I34" s="5"/>
      <c r="J34" s="44"/>
      <c r="L34" s="41"/>
      <c r="M34" s="42"/>
      <c r="N34" s="5"/>
      <c r="O34" s="44"/>
      <c r="Q34" s="41"/>
      <c r="R34" s="42"/>
      <c r="S34" s="5"/>
      <c r="T34" s="44"/>
    </row>
    <row r="35" spans="1:20">
      <c r="B35" s="1" t="s">
        <v>1</v>
      </c>
      <c r="C35" s="2">
        <v>0.6</v>
      </c>
      <c r="D35" s="2">
        <v>0.67500000000000004</v>
      </c>
      <c r="E35" s="6">
        <v>-0.17</v>
      </c>
      <c r="G35" s="1" t="s">
        <v>1</v>
      </c>
      <c r="H35" s="2">
        <v>0.57499999999999996</v>
      </c>
      <c r="I35" s="2">
        <v>0.67500000000000004</v>
      </c>
      <c r="J35" s="6">
        <v>-0.17</v>
      </c>
      <c r="L35" s="1" t="s">
        <v>1</v>
      </c>
      <c r="M35" s="2">
        <v>0.52500000000000002</v>
      </c>
      <c r="N35" s="2">
        <v>0.67500000000000004</v>
      </c>
      <c r="O35" s="6">
        <v>-0.17</v>
      </c>
      <c r="Q35" s="1" t="s">
        <v>1</v>
      </c>
      <c r="R35" s="2">
        <v>0.47499999999999998</v>
      </c>
      <c r="S35" s="2">
        <v>0.67500000000000004</v>
      </c>
      <c r="T35" s="6">
        <v>-0.17</v>
      </c>
    </row>
    <row r="36" spans="1:20">
      <c r="B36" s="1" t="s">
        <v>0</v>
      </c>
      <c r="C36" s="2">
        <v>0.35</v>
      </c>
      <c r="D36" s="2">
        <v>0.89200000000000002</v>
      </c>
      <c r="E36" s="6">
        <v>-0.2</v>
      </c>
      <c r="G36" s="1" t="s">
        <v>0</v>
      </c>
      <c r="H36" s="2">
        <v>0.32500000000000001</v>
      </c>
      <c r="I36" s="2">
        <v>0.89200000000000002</v>
      </c>
      <c r="J36" s="6">
        <v>-0.2</v>
      </c>
      <c r="L36" s="1" t="s">
        <v>0</v>
      </c>
      <c r="M36" s="2">
        <v>0.27500000000000002</v>
      </c>
      <c r="N36" s="2">
        <v>0.89200000000000002</v>
      </c>
      <c r="O36" s="6">
        <v>-0.2</v>
      </c>
      <c r="Q36" s="1" t="s">
        <v>0</v>
      </c>
      <c r="R36" s="2">
        <v>0.22500000000000001</v>
      </c>
      <c r="S36" s="2">
        <v>0.89200000000000002</v>
      </c>
      <c r="T36" s="6">
        <v>-0.2</v>
      </c>
    </row>
    <row r="37" spans="1:20">
      <c r="B37" s="35" t="s">
        <v>35</v>
      </c>
      <c r="C37" s="2">
        <v>0.05</v>
      </c>
      <c r="D37" s="2">
        <v>0.23</v>
      </c>
      <c r="E37" s="21">
        <v>0.16</v>
      </c>
      <c r="G37" s="35" t="s">
        <v>35</v>
      </c>
      <c r="H37" s="2">
        <v>0.1</v>
      </c>
      <c r="I37" s="2">
        <v>0.23</v>
      </c>
      <c r="J37" s="21">
        <v>0.16</v>
      </c>
      <c r="L37" s="35" t="s">
        <v>35</v>
      </c>
      <c r="M37" s="20">
        <v>0.2</v>
      </c>
      <c r="N37" s="2">
        <v>0.23</v>
      </c>
      <c r="O37" s="21">
        <v>0.16</v>
      </c>
      <c r="Q37" s="35" t="s">
        <v>35</v>
      </c>
      <c r="R37" s="2">
        <v>0.3</v>
      </c>
      <c r="S37" s="2">
        <v>0.23</v>
      </c>
      <c r="T37" s="21">
        <v>0.16</v>
      </c>
    </row>
    <row r="38" spans="1:20">
      <c r="B38" s="1"/>
      <c r="C38" s="2"/>
      <c r="D38" s="2"/>
      <c r="E38" s="6"/>
      <c r="G38" s="1"/>
      <c r="H38" s="2"/>
      <c r="I38" s="2"/>
      <c r="J38" s="6"/>
      <c r="L38" s="1"/>
      <c r="M38" s="2"/>
      <c r="N38" s="2"/>
      <c r="O38" s="6"/>
      <c r="Q38" s="1"/>
      <c r="R38" s="2"/>
      <c r="S38" s="2"/>
      <c r="T38" s="6"/>
    </row>
    <row r="39" spans="1:20">
      <c r="B39" s="1" t="s">
        <v>7</v>
      </c>
      <c r="C39" s="2"/>
      <c r="D39" s="7">
        <f>C35*D35+C36*D36+C37*D37</f>
        <v>0.72870000000000001</v>
      </c>
      <c r="E39" s="8"/>
      <c r="G39" s="1" t="s">
        <v>7</v>
      </c>
      <c r="H39" s="2"/>
      <c r="I39" s="7">
        <f>H35*I35+H36*I36+H37*I37</f>
        <v>0.70102500000000001</v>
      </c>
      <c r="J39" s="8"/>
      <c r="L39" s="1" t="s">
        <v>7</v>
      </c>
      <c r="M39" s="2"/>
      <c r="N39" s="7">
        <f>M35*N35+M36*N36+M37*N37</f>
        <v>0.64567500000000011</v>
      </c>
      <c r="O39" s="8"/>
      <c r="Q39" s="1" t="s">
        <v>7</v>
      </c>
      <c r="R39" s="2"/>
      <c r="S39" s="7">
        <f>R35*S35+R36*S36+R37*S37</f>
        <v>0.59032499999999999</v>
      </c>
      <c r="T39" s="8"/>
    </row>
    <row r="40" spans="1:20">
      <c r="B40" s="1" t="s">
        <v>10</v>
      </c>
      <c r="C40" s="2"/>
      <c r="D40" s="7"/>
      <c r="E40" s="9">
        <f>EXP(-(C35*E35+C36*E36+C37*E37)*1000/(1573^2))</f>
        <v>1.0000662827922757</v>
      </c>
      <c r="G40" s="1" t="s">
        <v>10</v>
      </c>
      <c r="H40" s="2"/>
      <c r="I40" s="7"/>
      <c r="J40" s="9">
        <f>EXP(-(H35*J35+H36*J36+H37*J37)*1000/(1573^2))</f>
        <v>1.0000593107674383</v>
      </c>
      <c r="L40" s="1" t="s">
        <v>10</v>
      </c>
      <c r="M40" s="2"/>
      <c r="N40" s="7"/>
      <c r="O40" s="9">
        <f>EXP(-(M35*O35+M36*O36+M37*O37)*1000/(1573^2))</f>
        <v>1.0000453668635805</v>
      </c>
      <c r="Q40" s="1" t="s">
        <v>10</v>
      </c>
      <c r="R40" s="2"/>
      <c r="S40" s="7"/>
      <c r="T40" s="9">
        <f>EXP(-(R35*T35+R36*T36+R37*T37)*1000/(1573^2))</f>
        <v>1.0000314231541434</v>
      </c>
    </row>
    <row r="41" spans="1:20" s="25" customFormat="1" ht="18">
      <c r="B41" s="3" t="s">
        <v>8</v>
      </c>
      <c r="C41" s="20"/>
      <c r="D41" s="20" t="s">
        <v>11</v>
      </c>
      <c r="E41" s="21" t="s">
        <v>13</v>
      </c>
      <c r="G41" s="3" t="s">
        <v>8</v>
      </c>
      <c r="H41" s="20"/>
      <c r="I41" s="20" t="s">
        <v>11</v>
      </c>
      <c r="J41" s="21" t="s">
        <v>13</v>
      </c>
      <c r="L41" s="3" t="s">
        <v>8</v>
      </c>
      <c r="M41" s="20"/>
      <c r="N41" s="20" t="s">
        <v>11</v>
      </c>
      <c r="O41" s="21" t="s">
        <v>13</v>
      </c>
      <c r="Q41" s="3" t="s">
        <v>8</v>
      </c>
      <c r="R41" s="20"/>
      <c r="S41" s="20" t="s">
        <v>11</v>
      </c>
      <c r="T41" s="21" t="s">
        <v>13</v>
      </c>
    </row>
    <row r="42" spans="1:20" s="25" customFormat="1">
      <c r="B42" s="26">
        <v>0.1</v>
      </c>
      <c r="C42" s="27"/>
      <c r="D42" s="28">
        <f>$D$31/B42*(1-(1-B42)^(1/D$39))</f>
        <v>156.15959648440074</v>
      </c>
      <c r="E42" s="29">
        <f>((1000+$E$31)*(((1-B42)*(D42/((1-B42)+B42/D$39))/D42)^($E$40-1)-1)+$E$31)+1000*LN($E$40)</f>
        <v>0.35887128503159083</v>
      </c>
      <c r="G42" s="26">
        <v>0.1</v>
      </c>
      <c r="H42" s="27"/>
      <c r="I42" s="28">
        <f>$I$31/G42*(1-(1-G42)^(1/I$39))</f>
        <v>161.87318589863338</v>
      </c>
      <c r="J42" s="29">
        <f>((1000+$J$31)*(((1-G42)*(I42/((1-G42)+G42/I$39))/I42)^($J$40-1)-1)+$J$31)+1000*LN($J$40)</f>
        <v>0.384580071078296</v>
      </c>
      <c r="L42" s="26">
        <v>0.1</v>
      </c>
      <c r="M42" s="27"/>
      <c r="N42" s="28">
        <f>$N$31/L42*(1-(1-L42)^(1/N$39))</f>
        <v>174.65048479414082</v>
      </c>
      <c r="O42" s="29">
        <f>((1000+$O$31)*(((1-L42)*(N42/((1-L42)+L42/N$39))/N42)^($O$40-1)-1)+$O$31)+1000*LN($O$40)</f>
        <v>0.43615944398041262</v>
      </c>
      <c r="Q42" s="26">
        <v>0.1</v>
      </c>
      <c r="R42" s="27"/>
      <c r="S42" s="28">
        <f>$S$31/Q42*(1-(1-Q42)^(1/S$39))</f>
        <v>189.6115516719461</v>
      </c>
      <c r="T42" s="29">
        <f>((1000+$T$31)*(((1-Q42)*(S42/((1-Q42)+Q42/S$39))/S42)^($T$40-1)-1)+$T$31)+1000*LN($T$40)</f>
        <v>0.4880010415503172</v>
      </c>
    </row>
    <row r="44" spans="1:20">
      <c r="A44" t="s">
        <v>34</v>
      </c>
    </row>
    <row r="45" spans="1:20" ht="18">
      <c r="B45" t="s">
        <v>36</v>
      </c>
    </row>
    <row r="46" spans="1:20" ht="18">
      <c r="B46" t="s">
        <v>37</v>
      </c>
    </row>
    <row r="48" spans="1:20">
      <c r="A48" s="42" t="s">
        <v>38</v>
      </c>
      <c r="B48" s="47"/>
      <c r="C48" s="30" t="s">
        <v>39</v>
      </c>
      <c r="D48" s="31"/>
      <c r="F48" s="30" t="s">
        <v>40</v>
      </c>
      <c r="G48" s="31"/>
      <c r="I48" s="30" t="s">
        <v>41</v>
      </c>
      <c r="J48" s="31"/>
      <c r="L48" s="30" t="s">
        <v>42</v>
      </c>
      <c r="M48" s="31"/>
    </row>
    <row r="49" spans="1:13" ht="18">
      <c r="A49" s="42"/>
      <c r="B49" s="47"/>
      <c r="C49" s="32" t="s">
        <v>11</v>
      </c>
      <c r="D49" s="11" t="s">
        <v>13</v>
      </c>
      <c r="F49" s="32" t="s">
        <v>11</v>
      </c>
      <c r="G49" s="11" t="s">
        <v>13</v>
      </c>
      <c r="I49" s="32" t="s">
        <v>11</v>
      </c>
      <c r="J49" s="11" t="s">
        <v>13</v>
      </c>
      <c r="L49" s="32" t="s">
        <v>11</v>
      </c>
      <c r="M49" s="11" t="s">
        <v>13</v>
      </c>
    </row>
    <row r="50" spans="1:13">
      <c r="B50">
        <v>0</v>
      </c>
      <c r="C50" s="33">
        <f t="shared" ref="C50:C60" si="0">B50*D$42+(1-B50)*D$28</f>
        <v>69.716810693178573</v>
      </c>
      <c r="D50" s="13">
        <f>(B50*D$42*E$42+(1-B50)*$D$28*$E$28)/C50</f>
        <v>0.22655323002416777</v>
      </c>
      <c r="F50" s="33">
        <f t="shared" ref="F50:F60" si="1">B50*I$42+(1-B50)*D$28</f>
        <v>69.716810693178573</v>
      </c>
      <c r="G50" s="13">
        <f>(B50*I$42*J$42+(1-B50)*$D$28*$E$28)/F50</f>
        <v>0.22655323002416777</v>
      </c>
      <c r="I50" s="33">
        <f t="shared" ref="I50:I60" si="2">B50*N$42+(1-B50)*D$28</f>
        <v>69.716810693178573</v>
      </c>
      <c r="J50" s="13">
        <f>(B50*N$42*O$42+(1-B50)*$D$28*$E$28)/I50</f>
        <v>0.22655323002416777</v>
      </c>
      <c r="L50" s="33">
        <f t="shared" ref="L50:L60" si="3">B50*S$42+(1-B50)*D$28</f>
        <v>69.716810693178573</v>
      </c>
      <c r="M50" s="13">
        <f>(B50*S$42*T$42+(1-B50)*$D$28*$E$28)/L50</f>
        <v>0.22655323002416777</v>
      </c>
    </row>
    <row r="51" spans="1:13">
      <c r="B51">
        <v>0.1</v>
      </c>
      <c r="C51" s="33">
        <f t="shared" si="0"/>
        <v>78.361089272300802</v>
      </c>
      <c r="D51" s="13">
        <f t="shared" ref="D51:D60" si="4">(B51*D$42*E$42+(1-B51)*$D$28*$E$28)/C51</f>
        <v>0.2529218451996893</v>
      </c>
      <c r="F51" s="33">
        <f t="shared" si="1"/>
        <v>78.932448213724058</v>
      </c>
      <c r="G51" s="13">
        <f t="shared" ref="G51:G60" si="5">(B51*I$42*J$42+(1-B51)*$D$28*$E$28)/F51</f>
        <v>0.2589610785045105</v>
      </c>
      <c r="I51" s="33">
        <f t="shared" si="2"/>
        <v>80.210178103274799</v>
      </c>
      <c r="J51" s="13">
        <f t="shared" ref="J51:J60" si="6">(B51*N$42*O$42+(1-B51)*$D$28*$E$28)/I51</f>
        <v>0.27219310734271462</v>
      </c>
      <c r="L51" s="33">
        <f t="shared" si="3"/>
        <v>81.706284791055339</v>
      </c>
      <c r="M51" s="13">
        <f t="shared" ref="M51:M60" si="7">(B51*S$42*T$42+(1-B51)*$D$28*$E$28)/L51</f>
        <v>0.28722607220696966</v>
      </c>
    </row>
    <row r="52" spans="1:13">
      <c r="B52">
        <v>0.2</v>
      </c>
      <c r="C52" s="33">
        <f t="shared" si="0"/>
        <v>87.005367851423017</v>
      </c>
      <c r="D52" s="13">
        <f t="shared" si="4"/>
        <v>0.27405083755763671</v>
      </c>
      <c r="F52" s="33">
        <f t="shared" si="1"/>
        <v>88.148085734269529</v>
      </c>
      <c r="G52" s="13">
        <f t="shared" si="5"/>
        <v>0.28459262590178869</v>
      </c>
      <c r="I52" s="33">
        <f t="shared" si="2"/>
        <v>90.703545513371026</v>
      </c>
      <c r="J52" s="13">
        <f t="shared" si="6"/>
        <v>0.30727295641661856</v>
      </c>
      <c r="L52" s="33">
        <f t="shared" si="3"/>
        <v>93.69575888893209</v>
      </c>
      <c r="M52" s="13">
        <f t="shared" si="7"/>
        <v>0.33237130719769847</v>
      </c>
    </row>
    <row r="53" spans="1:13">
      <c r="B53">
        <v>0.3</v>
      </c>
      <c r="C53" s="33">
        <f t="shared" si="0"/>
        <v>95.649646430545218</v>
      </c>
      <c r="D53" s="13">
        <f t="shared" si="4"/>
        <v>0.29136079026715489</v>
      </c>
      <c r="F53" s="33">
        <f t="shared" si="1"/>
        <v>97.363723254815014</v>
      </c>
      <c r="G53" s="13">
        <f t="shared" si="5"/>
        <v>0.30537203654817874</v>
      </c>
      <c r="I53" s="33">
        <f t="shared" si="2"/>
        <v>101.19691292346724</v>
      </c>
      <c r="J53" s="13">
        <f t="shared" si="6"/>
        <v>0.33507776647225546</v>
      </c>
      <c r="L53" s="33">
        <f t="shared" si="3"/>
        <v>105.68523298680883</v>
      </c>
      <c r="M53" s="13">
        <f t="shared" si="7"/>
        <v>0.36727352885029213</v>
      </c>
    </row>
    <row r="54" spans="1:13">
      <c r="B54">
        <v>0.4</v>
      </c>
      <c r="C54" s="33">
        <f t="shared" si="0"/>
        <v>104.29392500966745</v>
      </c>
      <c r="D54" s="13">
        <f t="shared" si="4"/>
        <v>0.30580131307653963</v>
      </c>
      <c r="F54" s="33">
        <f t="shared" si="1"/>
        <v>106.5793607753605</v>
      </c>
      <c r="G54" s="13">
        <f t="shared" si="5"/>
        <v>0.32255796502288792</v>
      </c>
      <c r="I54" s="33">
        <f t="shared" si="2"/>
        <v>111.69028033356346</v>
      </c>
      <c r="J54" s="13">
        <f t="shared" si="6"/>
        <v>0.35765802007033171</v>
      </c>
      <c r="L54" s="33">
        <f t="shared" si="3"/>
        <v>117.67470708468559</v>
      </c>
      <c r="M54" s="13">
        <f t="shared" si="7"/>
        <v>0.39506361412576302</v>
      </c>
    </row>
    <row r="55" spans="1:13">
      <c r="B55">
        <v>0.5</v>
      </c>
      <c r="C55" s="33">
        <f t="shared" si="0"/>
        <v>112.93820358878966</v>
      </c>
      <c r="D55" s="13">
        <f t="shared" si="4"/>
        <v>0.31803128360111932</v>
      </c>
      <c r="F55" s="33">
        <f t="shared" si="1"/>
        <v>115.79499829590597</v>
      </c>
      <c r="G55" s="13">
        <f t="shared" si="5"/>
        <v>0.33700838178106846</v>
      </c>
      <c r="I55" s="33">
        <f t="shared" si="2"/>
        <v>122.18364774365969</v>
      </c>
      <c r="J55" s="13">
        <f t="shared" si="6"/>
        <v>0.37635980217744597</v>
      </c>
      <c r="L55" s="33">
        <f t="shared" si="3"/>
        <v>129.66418118256234</v>
      </c>
      <c r="M55" s="13">
        <f t="shared" si="7"/>
        <v>0.41771444653202516</v>
      </c>
    </row>
    <row r="56" spans="1:13">
      <c r="B56">
        <v>0.6</v>
      </c>
      <c r="C56" s="33">
        <f t="shared" si="0"/>
        <v>121.58248216791186</v>
      </c>
      <c r="D56" s="13">
        <f t="shared" si="4"/>
        <v>0.32852219977602848</v>
      </c>
      <c r="F56" s="33">
        <f t="shared" si="1"/>
        <v>125.01063581645145</v>
      </c>
      <c r="G56" s="13">
        <f t="shared" si="5"/>
        <v>0.34932826297330333</v>
      </c>
      <c r="I56" s="33">
        <f t="shared" si="2"/>
        <v>132.67701515375592</v>
      </c>
      <c r="J56" s="13">
        <f t="shared" si="6"/>
        <v>0.39210335266251045</v>
      </c>
      <c r="L56" s="33">
        <f t="shared" si="3"/>
        <v>141.6536552804391</v>
      </c>
      <c r="M56" s="13">
        <f t="shared" si="7"/>
        <v>0.43653097522204953</v>
      </c>
    </row>
    <row r="57" spans="1:13">
      <c r="B57">
        <v>0.7</v>
      </c>
      <c r="C57" s="33">
        <f t="shared" si="0"/>
        <v>130.22676074703406</v>
      </c>
      <c r="D57" s="13">
        <f t="shared" si="4"/>
        <v>0.33762036992168964</v>
      </c>
      <c r="F57" s="33">
        <f t="shared" si="1"/>
        <v>134.22627333699694</v>
      </c>
      <c r="G57" s="13">
        <f t="shared" si="5"/>
        <v>0.35995644020116196</v>
      </c>
      <c r="I57" s="33">
        <f t="shared" si="2"/>
        <v>143.17038256385214</v>
      </c>
      <c r="J57" s="13">
        <f t="shared" si="6"/>
        <v>0.40553912333137576</v>
      </c>
      <c r="L57" s="33">
        <f t="shared" si="3"/>
        <v>153.64312937831585</v>
      </c>
      <c r="M57" s="13">
        <f t="shared" si="7"/>
        <v>0.45241082481351819</v>
      </c>
    </row>
    <row r="58" spans="1:13">
      <c r="B58">
        <v>0.8</v>
      </c>
      <c r="C58" s="33">
        <f t="shared" si="0"/>
        <v>138.87103932615631</v>
      </c>
      <c r="D58" s="13">
        <f t="shared" si="4"/>
        <v>0.34558587601182178</v>
      </c>
      <c r="F58" s="33">
        <f t="shared" si="1"/>
        <v>143.44191085754241</v>
      </c>
      <c r="G58" s="13">
        <f t="shared" si="5"/>
        <v>0.36921897152747757</v>
      </c>
      <c r="I58" s="33">
        <f t="shared" si="2"/>
        <v>153.66374997394837</v>
      </c>
      <c r="J58" s="13">
        <f t="shared" si="6"/>
        <v>0.41713989416338837</v>
      </c>
      <c r="L58" s="33">
        <f t="shared" si="3"/>
        <v>165.6326034761926</v>
      </c>
      <c r="M58" s="13">
        <f t="shared" si="7"/>
        <v>0.46599171826520164</v>
      </c>
    </row>
    <row r="59" spans="1:13">
      <c r="B59">
        <v>0.9</v>
      </c>
      <c r="C59" s="33">
        <f t="shared" si="0"/>
        <v>147.51531790527852</v>
      </c>
      <c r="D59" s="13">
        <f t="shared" si="4"/>
        <v>0.35261783764508586</v>
      </c>
      <c r="F59" s="33">
        <f t="shared" si="1"/>
        <v>152.65754837808791</v>
      </c>
      <c r="G59" s="13">
        <f t="shared" si="5"/>
        <v>0.37736318106580513</v>
      </c>
      <c r="I59" s="33">
        <f t="shared" si="2"/>
        <v>164.15711738404462</v>
      </c>
      <c r="J59" s="13">
        <f t="shared" si="6"/>
        <v>0.42725755963243506</v>
      </c>
      <c r="L59" s="33">
        <f t="shared" si="3"/>
        <v>177.62207757406935</v>
      </c>
      <c r="M59" s="13">
        <f t="shared" si="7"/>
        <v>0.47773919356877137</v>
      </c>
    </row>
    <row r="60" spans="1:13">
      <c r="B60">
        <v>1</v>
      </c>
      <c r="C60" s="34">
        <f t="shared" si="0"/>
        <v>156.15959648440074</v>
      </c>
      <c r="D60" s="16">
        <f t="shared" si="4"/>
        <v>0.35887128503159083</v>
      </c>
      <c r="F60" s="34">
        <f t="shared" si="1"/>
        <v>161.87318589863338</v>
      </c>
      <c r="G60" s="16">
        <f t="shared" si="5"/>
        <v>0.384580071078296</v>
      </c>
      <c r="I60" s="34">
        <f t="shared" si="2"/>
        <v>174.65048479414082</v>
      </c>
      <c r="J60" s="16">
        <f t="shared" si="6"/>
        <v>0.43615944398041262</v>
      </c>
      <c r="L60" s="34">
        <f t="shared" si="3"/>
        <v>189.6115516719461</v>
      </c>
      <c r="M60" s="16">
        <f t="shared" si="7"/>
        <v>0.48800104155031715</v>
      </c>
    </row>
    <row r="63" spans="1:13">
      <c r="A63" t="s">
        <v>21</v>
      </c>
    </row>
    <row r="64" spans="1:13" ht="17">
      <c r="A64" s="24" t="s">
        <v>16</v>
      </c>
    </row>
    <row r="65" spans="1:1" ht="17">
      <c r="A65" s="24" t="s">
        <v>15</v>
      </c>
    </row>
    <row r="66" spans="1:1" ht="17">
      <c r="A66" s="24" t="s">
        <v>22</v>
      </c>
    </row>
    <row r="67" spans="1:1" ht="17">
      <c r="A67" s="24" t="s">
        <v>23</v>
      </c>
    </row>
    <row r="68" spans="1:1" ht="17">
      <c r="A68" s="24" t="s">
        <v>24</v>
      </c>
    </row>
    <row r="69" spans="1:1" ht="17">
      <c r="A69" s="24" t="s">
        <v>25</v>
      </c>
    </row>
    <row r="70" spans="1:1" ht="17">
      <c r="A70" s="24" t="s">
        <v>26</v>
      </c>
    </row>
    <row r="71" spans="1:1" ht="17">
      <c r="A71" s="24" t="s">
        <v>27</v>
      </c>
    </row>
    <row r="72" spans="1:1" ht="17">
      <c r="A72" s="24" t="s">
        <v>28</v>
      </c>
    </row>
    <row r="73" spans="1:1" ht="17">
      <c r="A73" s="24" t="s">
        <v>29</v>
      </c>
    </row>
    <row r="74" spans="1:1" ht="17">
      <c r="A74" s="24" t="s">
        <v>30</v>
      </c>
    </row>
    <row r="75" spans="1:1" ht="17">
      <c r="A75" s="24" t="s">
        <v>31</v>
      </c>
    </row>
    <row r="76" spans="1:1" ht="17">
      <c r="A76" s="24" t="s">
        <v>32</v>
      </c>
    </row>
  </sheetData>
  <mergeCells count="22">
    <mergeCell ref="T33:T34"/>
    <mergeCell ref="A48:B49"/>
    <mergeCell ref="J33:J34"/>
    <mergeCell ref="L30:M31"/>
    <mergeCell ref="L33:L34"/>
    <mergeCell ref="M33:M34"/>
    <mergeCell ref="O33:O34"/>
    <mergeCell ref="Q30:R31"/>
    <mergeCell ref="Q33:Q34"/>
    <mergeCell ref="R33:R34"/>
    <mergeCell ref="G30:H31"/>
    <mergeCell ref="G33:G34"/>
    <mergeCell ref="H33:H34"/>
    <mergeCell ref="B10:C11"/>
    <mergeCell ref="B30:C31"/>
    <mergeCell ref="B33:B34"/>
    <mergeCell ref="C33:C34"/>
    <mergeCell ref="E33:E34"/>
    <mergeCell ref="C13:C14"/>
    <mergeCell ref="B13:B14"/>
    <mergeCell ref="E13:E14"/>
    <mergeCell ref="D13:D1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zhenchao</dc:creator>
  <cp:lastModifiedBy>zhenchao</cp:lastModifiedBy>
  <dcterms:created xsi:type="dcterms:W3CDTF">2020-08-17T06:58:12Z</dcterms:created>
  <dcterms:modified xsi:type="dcterms:W3CDTF">2022-08-22T14:35:12Z</dcterms:modified>
</cp:coreProperties>
</file>