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Geology\Editorial\Aug-2022\G49998-mJones\1-Supp-Mat\"/>
    </mc:Choice>
  </mc:AlternateContent>
  <xr:revisionPtr revIDLastSave="0" documentId="13_ncr:1_{AF578E94-C8A0-442E-AAFF-CB68D1E4470F}" xr6:coauthVersionLast="47" xr6:coauthVersionMax="47" xr10:uidLastSave="{00000000-0000-0000-0000-000000000000}"/>
  <bookViews>
    <workbookView xWindow="-120" yWindow="-120" windowWidth="20730" windowHeight="10095" xr2:uid="{00000000-000D-0000-FFFF-FFFF00000000}"/>
  </bookViews>
  <sheets>
    <sheet name="DataSummary" sheetId="1" r:id="rId1"/>
    <sheet name="Isotope Geochemistry" sheetId="2" r:id="rId2"/>
    <sheet name="SpecimenInfo" sheetId="3" r:id="rId3"/>
    <sheet name="ElementalChemistry" sheetId="4" r:id="rId4"/>
    <sheet name="MAT D47 Replicate Level Data" sheetId="5" r:id="rId5"/>
    <sheet name="Nu D47 Replicate Level Data" sheetId="6" r:id="rId6"/>
    <sheet name="Carbonate Stds (MAT253 v Nu)" sheetId="7" r:id="rId7"/>
    <sheet name="NAm Cretaceous D47 Compilation" sheetId="8" r:id="rId8"/>
    <sheet name="G49998" sheetId="9" r:id="rId9"/>
  </sheets>
  <definedNames>
    <definedName name="_xlnm._FilterDatabase" localSheetId="5" hidden="1">'Nu D47 Replicate Level Data'!$A$2:$BT$43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2" l="1"/>
  <c r="AA4" i="2" s="1"/>
  <c r="AB4" i="2" s="1"/>
  <c r="Z5" i="2"/>
  <c r="AA5" i="2" s="1"/>
  <c r="AB5" i="2" s="1"/>
  <c r="Z6" i="2"/>
  <c r="AA6" i="2" s="1"/>
  <c r="AB6" i="2" s="1"/>
  <c r="Z7" i="2"/>
  <c r="AA7" i="2" s="1"/>
  <c r="AB7" i="2" s="1"/>
  <c r="Z8" i="2"/>
  <c r="AA8" i="2" s="1"/>
  <c r="AB8" i="2" s="1"/>
  <c r="Z9" i="2"/>
  <c r="AA9" i="2" s="1"/>
  <c r="AB9" i="2" s="1"/>
  <c r="Z10" i="2"/>
  <c r="AA10" i="2" s="1"/>
  <c r="AB10" i="2" s="1"/>
  <c r="Z11" i="2"/>
  <c r="AA11" i="2" s="1"/>
  <c r="AB11" i="2" s="1"/>
  <c r="Z12" i="2"/>
  <c r="AA12" i="2" s="1"/>
  <c r="AB12" i="2" s="1"/>
  <c r="Z13" i="2"/>
  <c r="AA13" i="2" s="1"/>
  <c r="AB13" i="2" s="1"/>
  <c r="Z14" i="2"/>
  <c r="AA14" i="2" s="1"/>
  <c r="AB14" i="2" s="1"/>
  <c r="Z15" i="2"/>
  <c r="AA15" i="2" s="1"/>
  <c r="AB15" i="2" s="1"/>
  <c r="Z16" i="2"/>
  <c r="AA16" i="2" s="1"/>
  <c r="AB16" i="2" s="1"/>
  <c r="Z17" i="2"/>
  <c r="AA17" i="2" s="1"/>
  <c r="AB17" i="2" s="1"/>
  <c r="Z18" i="2"/>
  <c r="AA18" i="2" s="1"/>
  <c r="AB18" i="2" s="1"/>
  <c r="Z19" i="2"/>
  <c r="AA19" i="2" s="1"/>
  <c r="AB19" i="2" s="1"/>
  <c r="Z3" i="2"/>
  <c r="AA3" i="2" s="1"/>
  <c r="AB3" i="2" s="1"/>
  <c r="AA198" i="8"/>
  <c r="AN217" i="8" s="1"/>
  <c r="AI213" i="8"/>
  <c r="AB213" i="8"/>
  <c r="AI210" i="8"/>
  <c r="AI206" i="8"/>
  <c r="AI202" i="8"/>
  <c r="AI198" i="8"/>
  <c r="AB210" i="8"/>
  <c r="AB206" i="8"/>
  <c r="AB202" i="8"/>
  <c r="AD213" i="8"/>
  <c r="AE213" i="8" s="1"/>
  <c r="U213" i="8"/>
  <c r="T213" i="8"/>
  <c r="Q213" i="8"/>
  <c r="AD212" i="8"/>
  <c r="AE212" i="8" s="1"/>
  <c r="U212" i="8"/>
  <c r="T212" i="8"/>
  <c r="V212" i="8" s="1"/>
  <c r="Q212" i="8"/>
  <c r="AD210" i="8"/>
  <c r="AE210" i="8" s="1"/>
  <c r="U210" i="8"/>
  <c r="T210" i="8"/>
  <c r="Q210" i="8"/>
  <c r="AD209" i="8"/>
  <c r="U209" i="8"/>
  <c r="T209" i="8"/>
  <c r="V209" i="8" s="1"/>
  <c r="Q209" i="8"/>
  <c r="AD208" i="8"/>
  <c r="U208" i="8"/>
  <c r="T208" i="8"/>
  <c r="Q208" i="8"/>
  <c r="AD206" i="8"/>
  <c r="U206" i="8"/>
  <c r="T206" i="8"/>
  <c r="Q206" i="8"/>
  <c r="AD205" i="8"/>
  <c r="U205" i="8"/>
  <c r="T205" i="8"/>
  <c r="Q205" i="8"/>
  <c r="AD204" i="8"/>
  <c r="AE204" i="8" s="1"/>
  <c r="U204" i="8"/>
  <c r="T204" i="8"/>
  <c r="Q204" i="8"/>
  <c r="AD202" i="8"/>
  <c r="AE202" i="8" s="1"/>
  <c r="U202" i="8"/>
  <c r="T202" i="8"/>
  <c r="Q202" i="8"/>
  <c r="AD201" i="8"/>
  <c r="AE201" i="8" s="1"/>
  <c r="U201" i="8"/>
  <c r="T201" i="8"/>
  <c r="Q201" i="8"/>
  <c r="AD200" i="8"/>
  <c r="AE200" i="8" s="1"/>
  <c r="U200" i="8"/>
  <c r="T200" i="8"/>
  <c r="Q200" i="8"/>
  <c r="AD198" i="8"/>
  <c r="AE198" i="8" s="1"/>
  <c r="U198" i="8"/>
  <c r="T198" i="8"/>
  <c r="Q198" i="8"/>
  <c r="AD197" i="8"/>
  <c r="AE197" i="8" s="1"/>
  <c r="U197" i="8"/>
  <c r="T197" i="8"/>
  <c r="Q197" i="8"/>
  <c r="AD196" i="8"/>
  <c r="AE196" i="8" s="1"/>
  <c r="U196" i="8"/>
  <c r="T196" i="8"/>
  <c r="Q196" i="8"/>
  <c r="AD190" i="8"/>
  <c r="AE190" i="8" s="1"/>
  <c r="U190" i="8"/>
  <c r="T190" i="8"/>
  <c r="Q190" i="8"/>
  <c r="AD189" i="8"/>
  <c r="AE189" i="8" s="1"/>
  <c r="U189" i="8"/>
  <c r="T189" i="8"/>
  <c r="Q189" i="8"/>
  <c r="AD187" i="8"/>
  <c r="AE187" i="8" s="1"/>
  <c r="U187" i="8"/>
  <c r="T187" i="8"/>
  <c r="Q187" i="8"/>
  <c r="AD186" i="8"/>
  <c r="AE186" i="8" s="1"/>
  <c r="U186" i="8"/>
  <c r="T186" i="8"/>
  <c r="Q186" i="8"/>
  <c r="AD185" i="8"/>
  <c r="AE185" i="8" s="1"/>
  <c r="U185" i="8"/>
  <c r="T185" i="8"/>
  <c r="Q185" i="8"/>
  <c r="AD183" i="8"/>
  <c r="AE183" i="8" s="1"/>
  <c r="U183" i="8"/>
  <c r="T183" i="8"/>
  <c r="Q183" i="8"/>
  <c r="AD182" i="8"/>
  <c r="AE182" i="8" s="1"/>
  <c r="U182" i="8"/>
  <c r="T182" i="8"/>
  <c r="Q182" i="8"/>
  <c r="AD181" i="8"/>
  <c r="AE181" i="8" s="1"/>
  <c r="U181" i="8"/>
  <c r="T181" i="8"/>
  <c r="Q181" i="8"/>
  <c r="AD179" i="8"/>
  <c r="AE179" i="8" s="1"/>
  <c r="U179" i="8"/>
  <c r="T179" i="8"/>
  <c r="Q179" i="8"/>
  <c r="AD178" i="8"/>
  <c r="AE178" i="8" s="1"/>
  <c r="U178" i="8"/>
  <c r="T178" i="8"/>
  <c r="Q178" i="8"/>
  <c r="AD177" i="8"/>
  <c r="U177" i="8"/>
  <c r="T177" i="8"/>
  <c r="Q177" i="8"/>
  <c r="AD175" i="8"/>
  <c r="U175" i="8"/>
  <c r="T175" i="8"/>
  <c r="Q175" i="8"/>
  <c r="AD174" i="8"/>
  <c r="U174" i="8"/>
  <c r="T174" i="8"/>
  <c r="Q174" i="8"/>
  <c r="AD173" i="8"/>
  <c r="AE173" i="8" s="1"/>
  <c r="U173" i="8"/>
  <c r="T173" i="8"/>
  <c r="Q173" i="8"/>
  <c r="AD172" i="8"/>
  <c r="AE172" i="8" s="1"/>
  <c r="U172" i="8"/>
  <c r="T172" i="8"/>
  <c r="Q172" i="8"/>
  <c r="AD170" i="8"/>
  <c r="AE170" i="8" s="1"/>
  <c r="U170" i="8"/>
  <c r="T170" i="8"/>
  <c r="Q170" i="8"/>
  <c r="AD169" i="8"/>
  <c r="AE169" i="8" s="1"/>
  <c r="U169" i="8"/>
  <c r="T169" i="8"/>
  <c r="Q169" i="8"/>
  <c r="AD168" i="8"/>
  <c r="AE168" i="8" s="1"/>
  <c r="U168" i="8"/>
  <c r="T168" i="8"/>
  <c r="Q168" i="8"/>
  <c r="Q105" i="8"/>
  <c r="T105" i="8"/>
  <c r="U105" i="8"/>
  <c r="AD105" i="8"/>
  <c r="AE105" i="8" s="1"/>
  <c r="AD158" i="8"/>
  <c r="AE158" i="8" s="1"/>
  <c r="U158" i="8"/>
  <c r="T158" i="8"/>
  <c r="Q158" i="8"/>
  <c r="AD157" i="8"/>
  <c r="AE157" i="8" s="1"/>
  <c r="U157" i="8"/>
  <c r="T157" i="8"/>
  <c r="Q157" i="8"/>
  <c r="AD156" i="8"/>
  <c r="U156" i="8"/>
  <c r="T156" i="8"/>
  <c r="V156" i="8" s="1"/>
  <c r="Q156" i="8"/>
  <c r="AD154" i="8"/>
  <c r="U154" i="8"/>
  <c r="T154" i="8"/>
  <c r="V154" i="8" s="1"/>
  <c r="Q154" i="8"/>
  <c r="AD153" i="8"/>
  <c r="U153" i="8"/>
  <c r="T153" i="8"/>
  <c r="Q153" i="8"/>
  <c r="AD152" i="8"/>
  <c r="AE152" i="8" s="1"/>
  <c r="U152" i="8"/>
  <c r="T152" i="8"/>
  <c r="Q152" i="8"/>
  <c r="AD150" i="8"/>
  <c r="AE150" i="8" s="1"/>
  <c r="U150" i="8"/>
  <c r="T150" i="8"/>
  <c r="Q150" i="8"/>
  <c r="AD149" i="8"/>
  <c r="AE149" i="8" s="1"/>
  <c r="U149" i="8"/>
  <c r="T149" i="8"/>
  <c r="Q149" i="8"/>
  <c r="AD148" i="8"/>
  <c r="AE148" i="8" s="1"/>
  <c r="U148" i="8"/>
  <c r="T148" i="8"/>
  <c r="Q148" i="8"/>
  <c r="AD146" i="8"/>
  <c r="AE146" i="8" s="1"/>
  <c r="U146" i="8"/>
  <c r="T146" i="8"/>
  <c r="Q146" i="8"/>
  <c r="AD145" i="8"/>
  <c r="AE145" i="8" s="1"/>
  <c r="U145" i="8"/>
  <c r="T145" i="8"/>
  <c r="Q145" i="8"/>
  <c r="AD144" i="8"/>
  <c r="AE144" i="8" s="1"/>
  <c r="U144" i="8"/>
  <c r="T144" i="8"/>
  <c r="Q144" i="8"/>
  <c r="AD143" i="8"/>
  <c r="U143" i="8"/>
  <c r="T143" i="8"/>
  <c r="Q143" i="8"/>
  <c r="AD141" i="8"/>
  <c r="U141" i="8"/>
  <c r="T141" i="8"/>
  <c r="Q141" i="8"/>
  <c r="AD140" i="8"/>
  <c r="U140" i="8"/>
  <c r="T140" i="8"/>
  <c r="V140" i="8" s="1"/>
  <c r="Q140" i="8"/>
  <c r="AD139" i="8"/>
  <c r="AE139" i="8" s="1"/>
  <c r="U139" i="8"/>
  <c r="T139" i="8"/>
  <c r="Q139" i="8"/>
  <c r="AD138" i="8"/>
  <c r="AE138" i="8" s="1"/>
  <c r="U138" i="8"/>
  <c r="T138" i="8"/>
  <c r="Q138" i="8"/>
  <c r="AD136" i="8"/>
  <c r="AE136" i="8" s="1"/>
  <c r="U136" i="8"/>
  <c r="T136" i="8"/>
  <c r="Q136" i="8"/>
  <c r="AD135" i="8"/>
  <c r="AE135" i="8" s="1"/>
  <c r="U135" i="8"/>
  <c r="T135" i="8"/>
  <c r="Q135" i="8"/>
  <c r="AD134" i="8"/>
  <c r="AE134" i="8" s="1"/>
  <c r="U134" i="8"/>
  <c r="T134" i="8"/>
  <c r="Q134" i="8"/>
  <c r="AD133" i="8"/>
  <c r="U133" i="8"/>
  <c r="T133" i="8"/>
  <c r="Q133" i="8"/>
  <c r="AD131" i="8"/>
  <c r="U131" i="8"/>
  <c r="T131" i="8"/>
  <c r="Q131" i="8"/>
  <c r="AD130" i="8"/>
  <c r="U130" i="8"/>
  <c r="T130" i="8"/>
  <c r="Q130" i="8"/>
  <c r="AD129" i="8"/>
  <c r="AE129" i="8" s="1"/>
  <c r="U129" i="8"/>
  <c r="T129" i="8"/>
  <c r="Q129" i="8"/>
  <c r="AD128" i="8"/>
  <c r="AE128" i="8" s="1"/>
  <c r="U128" i="8"/>
  <c r="T128" i="8"/>
  <c r="Q128" i="8"/>
  <c r="AD127" i="8"/>
  <c r="AE127" i="8" s="1"/>
  <c r="U127" i="8"/>
  <c r="T127" i="8"/>
  <c r="Q127" i="8"/>
  <c r="AD125" i="8"/>
  <c r="AE125" i="8" s="1"/>
  <c r="U125" i="8"/>
  <c r="T125" i="8"/>
  <c r="Q125" i="8"/>
  <c r="AD124" i="8"/>
  <c r="AE124" i="8" s="1"/>
  <c r="U124" i="8"/>
  <c r="T124" i="8"/>
  <c r="Q124" i="8"/>
  <c r="AD123" i="8"/>
  <c r="U123" i="8"/>
  <c r="T123" i="8"/>
  <c r="Q123" i="8"/>
  <c r="AD121" i="8"/>
  <c r="U121" i="8"/>
  <c r="T121" i="8"/>
  <c r="Q121" i="8"/>
  <c r="AD120" i="8"/>
  <c r="U120" i="8"/>
  <c r="T120" i="8"/>
  <c r="Q120" i="8"/>
  <c r="AD119" i="8"/>
  <c r="AE119" i="8" s="1"/>
  <c r="U119" i="8"/>
  <c r="T119" i="8"/>
  <c r="Q119" i="8"/>
  <c r="AD118" i="8"/>
  <c r="AE118" i="8" s="1"/>
  <c r="U118" i="8"/>
  <c r="T118" i="8"/>
  <c r="Q118" i="8"/>
  <c r="AD113" i="8"/>
  <c r="U113" i="8"/>
  <c r="T113" i="8"/>
  <c r="Q113" i="8"/>
  <c r="AD112" i="8"/>
  <c r="U112" i="8"/>
  <c r="T112" i="8"/>
  <c r="Q112" i="8"/>
  <c r="AD111" i="8"/>
  <c r="AE111" i="8" s="1"/>
  <c r="U111" i="8"/>
  <c r="T111" i="8"/>
  <c r="Q111" i="8"/>
  <c r="AD110" i="8"/>
  <c r="AE110" i="8" s="1"/>
  <c r="U110" i="8"/>
  <c r="T110" i="8"/>
  <c r="Q110" i="8"/>
  <c r="AD108" i="8"/>
  <c r="AE108" i="8" s="1"/>
  <c r="U108" i="8"/>
  <c r="T108" i="8"/>
  <c r="Q108" i="8"/>
  <c r="AD107" i="8"/>
  <c r="AE107" i="8" s="1"/>
  <c r="U107" i="8"/>
  <c r="T107" i="8"/>
  <c r="Q107" i="8"/>
  <c r="AD106" i="8"/>
  <c r="AE106" i="8" s="1"/>
  <c r="U106" i="8"/>
  <c r="T106" i="8"/>
  <c r="Q106" i="8"/>
  <c r="AB89" i="8"/>
  <c r="AB79" i="8"/>
  <c r="AB98" i="8"/>
  <c r="AB93" i="8"/>
  <c r="AB84" i="8"/>
  <c r="AF98" i="8"/>
  <c r="AD98" i="8"/>
  <c r="AE98" i="8" s="1"/>
  <c r="AA98" i="8"/>
  <c r="AF97" i="8"/>
  <c r="AD97" i="8"/>
  <c r="AE97" i="8" s="1"/>
  <c r="AF96" i="8"/>
  <c r="AD96" i="8"/>
  <c r="AE96" i="8" s="1"/>
  <c r="AF95" i="8"/>
  <c r="AD95" i="8"/>
  <c r="AE95" i="8" s="1"/>
  <c r="AF93" i="8"/>
  <c r="AD93" i="8"/>
  <c r="AA93" i="8"/>
  <c r="AF92" i="8"/>
  <c r="AD92" i="8"/>
  <c r="AE92" i="8" s="1"/>
  <c r="AF91" i="8"/>
  <c r="AD91" i="8"/>
  <c r="AE91" i="8" s="1"/>
  <c r="AF89" i="8"/>
  <c r="AD89" i="8"/>
  <c r="AE89" i="8" s="1"/>
  <c r="AA89" i="8"/>
  <c r="AF88" i="8"/>
  <c r="AD88" i="8"/>
  <c r="AF87" i="8"/>
  <c r="AD87" i="8"/>
  <c r="AF86" i="8"/>
  <c r="AD86" i="8"/>
  <c r="AF84" i="8"/>
  <c r="AD84" i="8"/>
  <c r="AA84" i="8"/>
  <c r="AF83" i="8"/>
  <c r="AD83" i="8"/>
  <c r="AE83" i="8" s="1"/>
  <c r="AF82" i="8"/>
  <c r="AD82" i="8"/>
  <c r="AF81" i="8"/>
  <c r="AD81" i="8"/>
  <c r="AE81" i="8" s="1"/>
  <c r="AF79" i="8"/>
  <c r="AD79" i="8"/>
  <c r="AE79" i="8" s="1"/>
  <c r="AA79" i="8"/>
  <c r="AF78" i="8"/>
  <c r="AD78" i="8"/>
  <c r="AB21" i="2" l="1"/>
  <c r="V174" i="8"/>
  <c r="V190" i="8"/>
  <c r="V206" i="8"/>
  <c r="W206" i="8" s="1"/>
  <c r="Y206" i="8" s="1"/>
  <c r="Z206" i="8" s="1"/>
  <c r="AF206" i="8" s="1"/>
  <c r="AG206" i="8" s="1"/>
  <c r="V177" i="8"/>
  <c r="W177" i="8" s="1"/>
  <c r="Y177" i="8" s="1"/>
  <c r="Z177" i="8" s="1"/>
  <c r="V181" i="8"/>
  <c r="W181" i="8" s="1"/>
  <c r="Y181" i="8" s="1"/>
  <c r="Z181" i="8" s="1"/>
  <c r="V196" i="8"/>
  <c r="W196" i="8" s="1"/>
  <c r="Y196" i="8" s="1"/>
  <c r="Z196" i="8" s="1"/>
  <c r="V178" i="8"/>
  <c r="W178" i="8" s="1"/>
  <c r="Y178" i="8" s="1"/>
  <c r="Z178" i="8" s="1"/>
  <c r="AF178" i="8" s="1"/>
  <c r="AG178" i="8" s="1"/>
  <c r="V187" i="8"/>
  <c r="W187" i="8" s="1"/>
  <c r="Y187" i="8" s="1"/>
  <c r="Z187" i="8" s="1"/>
  <c r="AF187" i="8" s="1"/>
  <c r="AG187" i="8" s="1"/>
  <c r="V202" i="8"/>
  <c r="W202" i="8" s="1"/>
  <c r="Y202" i="8" s="1"/>
  <c r="Z202" i="8" s="1"/>
  <c r="AF202" i="8" s="1"/>
  <c r="AG202" i="8" s="1"/>
  <c r="W209" i="8"/>
  <c r="Y209" i="8" s="1"/>
  <c r="Z209" i="8" s="1"/>
  <c r="AF209" i="8" s="1"/>
  <c r="AG209" i="8" s="1"/>
  <c r="W212" i="8"/>
  <c r="Y212" i="8" s="1"/>
  <c r="Z212" i="8" s="1"/>
  <c r="AF212" i="8" s="1"/>
  <c r="AG212" i="8" s="1"/>
  <c r="V175" i="8"/>
  <c r="V168" i="8"/>
  <c r="W174" i="8"/>
  <c r="Y174" i="8" s="1"/>
  <c r="Z174" i="8" s="1"/>
  <c r="AF174" i="8" s="1"/>
  <c r="AG174" i="8" s="1"/>
  <c r="V208" i="8"/>
  <c r="W208" i="8" s="1"/>
  <c r="AE209" i="8"/>
  <c r="V205" i="8"/>
  <c r="V170" i="8"/>
  <c r="V173" i="8"/>
  <c r="W173" i="8" s="1"/>
  <c r="AE174" i="8"/>
  <c r="AE175" i="8"/>
  <c r="AE177" i="8"/>
  <c r="V183" i="8"/>
  <c r="V186" i="8"/>
  <c r="W186" i="8" s="1"/>
  <c r="V189" i="8"/>
  <c r="W189" i="8" s="1"/>
  <c r="W190" i="8"/>
  <c r="Y190" i="8" s="1"/>
  <c r="Z190" i="8" s="1"/>
  <c r="AF190" i="8" s="1"/>
  <c r="AG190" i="8" s="1"/>
  <c r="V198" i="8"/>
  <c r="W198" i="8" s="1"/>
  <c r="V201" i="8"/>
  <c r="V204" i="8"/>
  <c r="W204" i="8" s="1"/>
  <c r="AE205" i="8"/>
  <c r="AE206" i="8"/>
  <c r="AE208" i="8"/>
  <c r="V169" i="8"/>
  <c r="V172" i="8"/>
  <c r="W172" i="8" s="1"/>
  <c r="V179" i="8"/>
  <c r="V182" i="8"/>
  <c r="V185" i="8"/>
  <c r="V197" i="8"/>
  <c r="W197" i="8" s="1"/>
  <c r="V200" i="8"/>
  <c r="V210" i="8"/>
  <c r="W210" i="8" s="1"/>
  <c r="V213" i="8"/>
  <c r="V105" i="8"/>
  <c r="V112" i="8"/>
  <c r="W112" i="8" s="1"/>
  <c r="Y112" i="8" s="1"/>
  <c r="Z112" i="8" s="1"/>
  <c r="AF112" i="8" s="1"/>
  <c r="AG112" i="8" s="1"/>
  <c r="V120" i="8"/>
  <c r="W120" i="8" s="1"/>
  <c r="Y120" i="8" s="1"/>
  <c r="Z120" i="8" s="1"/>
  <c r="AF120" i="8" s="1"/>
  <c r="AG120" i="8" s="1"/>
  <c r="V123" i="8"/>
  <c r="W123" i="8" s="1"/>
  <c r="Y123" i="8" s="1"/>
  <c r="Z123" i="8" s="1"/>
  <c r="V141" i="8"/>
  <c r="W141" i="8" s="1"/>
  <c r="V143" i="8"/>
  <c r="W143" i="8" s="1"/>
  <c r="Y143" i="8" s="1"/>
  <c r="Z143" i="8" s="1"/>
  <c r="V144" i="8"/>
  <c r="W144" i="8" s="1"/>
  <c r="V133" i="8"/>
  <c r="V150" i="8"/>
  <c r="W150" i="8" s="1"/>
  <c r="Y150" i="8" s="1"/>
  <c r="Z150" i="8" s="1"/>
  <c r="AF150" i="8" s="1"/>
  <c r="AG150" i="8" s="1"/>
  <c r="V153" i="8"/>
  <c r="W153" i="8" s="1"/>
  <c r="Y153" i="8" s="1"/>
  <c r="Z153" i="8" s="1"/>
  <c r="AF153" i="8" s="1"/>
  <c r="AG153" i="8" s="1"/>
  <c r="W154" i="8"/>
  <c r="Y154" i="8" s="1"/>
  <c r="Z154" i="8" s="1"/>
  <c r="AF154" i="8" s="1"/>
  <c r="AG154" i="8" s="1"/>
  <c r="V106" i="8"/>
  <c r="W106" i="8" s="1"/>
  <c r="Y106" i="8" s="1"/>
  <c r="Z106" i="8" s="1"/>
  <c r="AF106" i="8" s="1"/>
  <c r="AG106" i="8" s="1"/>
  <c r="V130" i="8"/>
  <c r="W130" i="8" s="1"/>
  <c r="Y130" i="8" s="1"/>
  <c r="Z130" i="8" s="1"/>
  <c r="AF130" i="8" s="1"/>
  <c r="AG130" i="8" s="1"/>
  <c r="V124" i="8"/>
  <c r="W124" i="8" s="1"/>
  <c r="Y124" i="8" s="1"/>
  <c r="Z124" i="8" s="1"/>
  <c r="AF124" i="8" s="1"/>
  <c r="AG124" i="8" s="1"/>
  <c r="V127" i="8"/>
  <c r="V134" i="8"/>
  <c r="W134" i="8" s="1"/>
  <c r="Y134" i="8" s="1"/>
  <c r="Z134" i="8" s="1"/>
  <c r="AF134" i="8" s="1"/>
  <c r="AG134" i="8" s="1"/>
  <c r="V113" i="8"/>
  <c r="V121" i="8"/>
  <c r="W121" i="8" s="1"/>
  <c r="Y121" i="8" s="1"/>
  <c r="Z121" i="8" s="1"/>
  <c r="AF121" i="8" s="1"/>
  <c r="AG121" i="8" s="1"/>
  <c r="V131" i="8"/>
  <c r="W131" i="8" s="1"/>
  <c r="Y131" i="8" s="1"/>
  <c r="Z131" i="8" s="1"/>
  <c r="AF131" i="8" s="1"/>
  <c r="AG131" i="8" s="1"/>
  <c r="W133" i="8"/>
  <c r="Y133" i="8" s="1"/>
  <c r="Z133" i="8" s="1"/>
  <c r="V157" i="8"/>
  <c r="W157" i="8" s="1"/>
  <c r="W105" i="8"/>
  <c r="Y105" i="8" s="1"/>
  <c r="Z105" i="8" s="1"/>
  <c r="V107" i="8"/>
  <c r="AE113" i="8"/>
  <c r="V118" i="8"/>
  <c r="AE120" i="8"/>
  <c r="AE123" i="8"/>
  <c r="AE131" i="8"/>
  <c r="W140" i="8"/>
  <c r="Y140" i="8" s="1"/>
  <c r="Z140" i="8" s="1"/>
  <c r="AF140" i="8" s="1"/>
  <c r="AG140" i="8" s="1"/>
  <c r="V148" i="8"/>
  <c r="W148" i="8" s="1"/>
  <c r="W156" i="8"/>
  <c r="Y156" i="8" s="1"/>
  <c r="Z156" i="8" s="1"/>
  <c r="V135" i="8"/>
  <c r="AE141" i="8"/>
  <c r="V125" i="8"/>
  <c r="V138" i="8"/>
  <c r="W138" i="8" s="1"/>
  <c r="AE140" i="8"/>
  <c r="AE143" i="8"/>
  <c r="AE153" i="8"/>
  <c r="AE156" i="8"/>
  <c r="AE154" i="8"/>
  <c r="V110" i="8"/>
  <c r="W110" i="8" s="1"/>
  <c r="AE112" i="8"/>
  <c r="AE121" i="8"/>
  <c r="V128" i="8"/>
  <c r="AE130" i="8"/>
  <c r="AE133" i="8"/>
  <c r="V145" i="8"/>
  <c r="V158" i="8"/>
  <c r="V108" i="8"/>
  <c r="V111" i="8"/>
  <c r="W111" i="8" s="1"/>
  <c r="V119" i="8"/>
  <c r="W119" i="8" s="1"/>
  <c r="V129" i="8"/>
  <c r="V136" i="8"/>
  <c r="W136" i="8" s="1"/>
  <c r="V139" i="8"/>
  <c r="V146" i="8"/>
  <c r="W146" i="8" s="1"/>
  <c r="V149" i="8"/>
  <c r="V152" i="8"/>
  <c r="AG98" i="8"/>
  <c r="AG88" i="8"/>
  <c r="AG82" i="8"/>
  <c r="AB101" i="8"/>
  <c r="AG91" i="8"/>
  <c r="AG97" i="8"/>
  <c r="AG78" i="8"/>
  <c r="AE88" i="8"/>
  <c r="AG83" i="8"/>
  <c r="AG87" i="8"/>
  <c r="AG81" i="8"/>
  <c r="AE82" i="8"/>
  <c r="AG86" i="8"/>
  <c r="AE87" i="8"/>
  <c r="AE86" i="8"/>
  <c r="AG92" i="8"/>
  <c r="AG84" i="8"/>
  <c r="AE78" i="8"/>
  <c r="AG96" i="8"/>
  <c r="AG93" i="8"/>
  <c r="AG95" i="8"/>
  <c r="AG79" i="8"/>
  <c r="AE84" i="8"/>
  <c r="AG89" i="8"/>
  <c r="AE93" i="8"/>
  <c r="AB100" i="8"/>
  <c r="AF196" i="8" l="1"/>
  <c r="AG196" i="8" s="1"/>
  <c r="AF181" i="8"/>
  <c r="AG181" i="8" s="1"/>
  <c r="Y208" i="8"/>
  <c r="Z208" i="8" s="1"/>
  <c r="AF208" i="8" s="1"/>
  <c r="AG208" i="8" s="1"/>
  <c r="W205" i="8"/>
  <c r="Y205" i="8" s="1"/>
  <c r="Z205" i="8" s="1"/>
  <c r="AF205" i="8" s="1"/>
  <c r="AG205" i="8" s="1"/>
  <c r="W168" i="8"/>
  <c r="Y168" i="8" s="1"/>
  <c r="Z168" i="8" s="1"/>
  <c r="W175" i="8"/>
  <c r="Y175" i="8" s="1"/>
  <c r="Z175" i="8" s="1"/>
  <c r="AF175" i="8" s="1"/>
  <c r="AG175" i="8" s="1"/>
  <c r="W183" i="8"/>
  <c r="Y183" i="8" s="1"/>
  <c r="Z183" i="8" s="1"/>
  <c r="AF183" i="8" s="1"/>
  <c r="AG183" i="8" s="1"/>
  <c r="W200" i="8"/>
  <c r="Y200" i="8" s="1"/>
  <c r="Z200" i="8" s="1"/>
  <c r="W169" i="8"/>
  <c r="Y169" i="8" s="1"/>
  <c r="Z169" i="8" s="1"/>
  <c r="W201" i="8"/>
  <c r="Y201" i="8" s="1"/>
  <c r="Z201" i="8" s="1"/>
  <c r="AF201" i="8" s="1"/>
  <c r="AG201" i="8" s="1"/>
  <c r="Y204" i="8"/>
  <c r="Z204" i="8" s="1"/>
  <c r="Y173" i="8"/>
  <c r="Z173" i="8" s="1"/>
  <c r="AF173" i="8" s="1"/>
  <c r="AG173" i="8" s="1"/>
  <c r="Y210" i="8"/>
  <c r="Z210" i="8" s="1"/>
  <c r="AF210" i="8" s="1"/>
  <c r="AG210" i="8" s="1"/>
  <c r="Y189" i="8"/>
  <c r="Z189" i="8" s="1"/>
  <c r="AB190" i="8" s="1"/>
  <c r="W185" i="8"/>
  <c r="Y185" i="8" s="1"/>
  <c r="Z185" i="8" s="1"/>
  <c r="Y197" i="8"/>
  <c r="Z197" i="8" s="1"/>
  <c r="AB198" i="8" s="1"/>
  <c r="Y172" i="8"/>
  <c r="Z172" i="8" s="1"/>
  <c r="Y198" i="8"/>
  <c r="Z198" i="8" s="1"/>
  <c r="AF198" i="8" s="1"/>
  <c r="AG198" i="8" s="1"/>
  <c r="Y186" i="8"/>
  <c r="Z186" i="8" s="1"/>
  <c r="AF186" i="8" s="1"/>
  <c r="AG186" i="8" s="1"/>
  <c r="AF177" i="8"/>
  <c r="AG177" i="8" s="1"/>
  <c r="W182" i="8"/>
  <c r="Y182" i="8" s="1"/>
  <c r="Z182" i="8" s="1"/>
  <c r="W213" i="8"/>
  <c r="Y213" i="8" s="1"/>
  <c r="Z213" i="8" s="1"/>
  <c r="W170" i="8"/>
  <c r="Y170" i="8" s="1"/>
  <c r="Z170" i="8" s="1"/>
  <c r="AF170" i="8" s="1"/>
  <c r="AG170" i="8" s="1"/>
  <c r="W179" i="8"/>
  <c r="Y179" i="8" s="1"/>
  <c r="Z179" i="8" s="1"/>
  <c r="AB179" i="8" s="1"/>
  <c r="Y144" i="8"/>
  <c r="Z144" i="8" s="1"/>
  <c r="AF144" i="8" s="1"/>
  <c r="AG144" i="8" s="1"/>
  <c r="AF105" i="8"/>
  <c r="AG105" i="8" s="1"/>
  <c r="Y141" i="8"/>
  <c r="Z141" i="8" s="1"/>
  <c r="AF141" i="8" s="1"/>
  <c r="AG141" i="8" s="1"/>
  <c r="Y157" i="8"/>
  <c r="Z157" i="8" s="1"/>
  <c r="AF157" i="8" s="1"/>
  <c r="AG157" i="8" s="1"/>
  <c r="W113" i="8"/>
  <c r="Y113" i="8" s="1"/>
  <c r="Z113" i="8" s="1"/>
  <c r="AF113" i="8" s="1"/>
  <c r="AG113" i="8" s="1"/>
  <c r="W127" i="8"/>
  <c r="Y127" i="8" s="1"/>
  <c r="Z127" i="8" s="1"/>
  <c r="AF143" i="8"/>
  <c r="AG143" i="8" s="1"/>
  <c r="AF156" i="8"/>
  <c r="AG156" i="8" s="1"/>
  <c r="Y146" i="8"/>
  <c r="Z146" i="8" s="1"/>
  <c r="AF146" i="8" s="1"/>
  <c r="AG146" i="8" s="1"/>
  <c r="W158" i="8"/>
  <c r="Y158" i="8" s="1"/>
  <c r="Z158" i="8" s="1"/>
  <c r="AF158" i="8" s="1"/>
  <c r="AG158" i="8" s="1"/>
  <c r="W149" i="8"/>
  <c r="Y149" i="8" s="1"/>
  <c r="Z149" i="8" s="1"/>
  <c r="AF149" i="8" s="1"/>
  <c r="AG149" i="8" s="1"/>
  <c r="Y111" i="8"/>
  <c r="Z111" i="8" s="1"/>
  <c r="AF111" i="8" s="1"/>
  <c r="AG111" i="8" s="1"/>
  <c r="AF133" i="8"/>
  <c r="AG133" i="8" s="1"/>
  <c r="W139" i="8"/>
  <c r="Y139" i="8" s="1"/>
  <c r="Z139" i="8" s="1"/>
  <c r="AF139" i="8" s="1"/>
  <c r="AG139" i="8" s="1"/>
  <c r="W118" i="8"/>
  <c r="Y118" i="8" s="1"/>
  <c r="Z118" i="8" s="1"/>
  <c r="W107" i="8"/>
  <c r="Y107" i="8" s="1"/>
  <c r="Z107" i="8" s="1"/>
  <c r="Y110" i="8"/>
  <c r="Z110" i="8" s="1"/>
  <c r="W129" i="8"/>
  <c r="Y129" i="8" s="1"/>
  <c r="Z129" i="8" s="1"/>
  <c r="AF129" i="8" s="1"/>
  <c r="AG129" i="8" s="1"/>
  <c r="Y148" i="8"/>
  <c r="Z148" i="8" s="1"/>
  <c r="AB150" i="8" s="1"/>
  <c r="Y119" i="8"/>
  <c r="Z119" i="8" s="1"/>
  <c r="AF119" i="8" s="1"/>
  <c r="AG119" i="8" s="1"/>
  <c r="W128" i="8"/>
  <c r="Y128" i="8" s="1"/>
  <c r="Z128" i="8" s="1"/>
  <c r="W125" i="8"/>
  <c r="Y125" i="8" s="1"/>
  <c r="Z125" i="8" s="1"/>
  <c r="AB125" i="8" s="1"/>
  <c r="W135" i="8"/>
  <c r="Y135" i="8" s="1"/>
  <c r="Z135" i="8" s="1"/>
  <c r="AF123" i="8"/>
  <c r="AG123" i="8" s="1"/>
  <c r="Y136" i="8"/>
  <c r="Z136" i="8" s="1"/>
  <c r="AF136" i="8" s="1"/>
  <c r="AG136" i="8" s="1"/>
  <c r="W145" i="8"/>
  <c r="Y145" i="8" s="1"/>
  <c r="Z145" i="8" s="1"/>
  <c r="AF145" i="8" s="1"/>
  <c r="AG145" i="8" s="1"/>
  <c r="Y138" i="8"/>
  <c r="Z138" i="8" s="1"/>
  <c r="W152" i="8"/>
  <c r="Y152" i="8" s="1"/>
  <c r="Z152" i="8" s="1"/>
  <c r="AB154" i="8" s="1"/>
  <c r="W108" i="8"/>
  <c r="Y108" i="8" s="1"/>
  <c r="Z108" i="8" s="1"/>
  <c r="AF108" i="8" s="1"/>
  <c r="AG108" i="8" s="1"/>
  <c r="AH93" i="8"/>
  <c r="AI84" i="8"/>
  <c r="AH79" i="8"/>
  <c r="AI93" i="8"/>
  <c r="AI79" i="8"/>
  <c r="AI98" i="8"/>
  <c r="AI89" i="8"/>
  <c r="AH84" i="8"/>
  <c r="AH89" i="8"/>
  <c r="AH98" i="8"/>
  <c r="AB183" i="8" l="1"/>
  <c r="AB175" i="8"/>
  <c r="AF168" i="8"/>
  <c r="AG168" i="8" s="1"/>
  <c r="AB170" i="8"/>
  <c r="AB187" i="8"/>
  <c r="AB146" i="8"/>
  <c r="AB141" i="8"/>
  <c r="AB136" i="8"/>
  <c r="AI146" i="8"/>
  <c r="AI158" i="8"/>
  <c r="AB158" i="8"/>
  <c r="AF127" i="8"/>
  <c r="AG127" i="8" s="1"/>
  <c r="AB131" i="8"/>
  <c r="AA210" i="8"/>
  <c r="AB121" i="8"/>
  <c r="AF179" i="8"/>
  <c r="AG179" i="8" s="1"/>
  <c r="AH179" i="8" s="1"/>
  <c r="AA179" i="8"/>
  <c r="AF169" i="8"/>
  <c r="AG169" i="8" s="1"/>
  <c r="AA170" i="8"/>
  <c r="AF200" i="8"/>
  <c r="AG200" i="8" s="1"/>
  <c r="AH202" i="8" s="1"/>
  <c r="AA202" i="8"/>
  <c r="AA175" i="8"/>
  <c r="AF172" i="8"/>
  <c r="AG172" i="8" s="1"/>
  <c r="AA206" i="8"/>
  <c r="AF204" i="8"/>
  <c r="AG204" i="8" s="1"/>
  <c r="AH206" i="8" s="1"/>
  <c r="AF213" i="8"/>
  <c r="AG213" i="8" s="1"/>
  <c r="AH213" i="8" s="1"/>
  <c r="AA213" i="8"/>
  <c r="AF182" i="8"/>
  <c r="AG182" i="8" s="1"/>
  <c r="AH183" i="8" s="1"/>
  <c r="AA183" i="8"/>
  <c r="AF189" i="8"/>
  <c r="AG189" i="8" s="1"/>
  <c r="AA190" i="8"/>
  <c r="AA187" i="8"/>
  <c r="AF185" i="8"/>
  <c r="AG185" i="8" s="1"/>
  <c r="AF197" i="8"/>
  <c r="AG197" i="8" s="1"/>
  <c r="AH198" i="8" s="1"/>
  <c r="AH210" i="8"/>
  <c r="AB108" i="8"/>
  <c r="AB113" i="8"/>
  <c r="AF125" i="8"/>
  <c r="AG125" i="8" s="1"/>
  <c r="AH125" i="8" s="1"/>
  <c r="AA125" i="8"/>
  <c r="AA121" i="8"/>
  <c r="AF118" i="8"/>
  <c r="AG118" i="8" s="1"/>
  <c r="AF128" i="8"/>
  <c r="AG128" i="8" s="1"/>
  <c r="AA131" i="8"/>
  <c r="AF135" i="8"/>
  <c r="AG135" i="8" s="1"/>
  <c r="AH136" i="8" s="1"/>
  <c r="AA136" i="8"/>
  <c r="AF107" i="8"/>
  <c r="AG107" i="8" s="1"/>
  <c r="AH108" i="8" s="1"/>
  <c r="AA108" i="8"/>
  <c r="AH158" i="8"/>
  <c r="AA141" i="8"/>
  <c r="AF138" i="8"/>
  <c r="AG138" i="8" s="1"/>
  <c r="AA154" i="8"/>
  <c r="AF152" i="8"/>
  <c r="AG152" i="8" s="1"/>
  <c r="AF148" i="8"/>
  <c r="AG148" i="8" s="1"/>
  <c r="AA150" i="8"/>
  <c r="AA113" i="8"/>
  <c r="AF110" i="8"/>
  <c r="AG110" i="8" s="1"/>
  <c r="AA158" i="8"/>
  <c r="AA146" i="8"/>
  <c r="AH146" i="8"/>
  <c r="AI100" i="8"/>
  <c r="AI101" i="8"/>
  <c r="AH170" i="8" l="1"/>
  <c r="AH190" i="8"/>
  <c r="AI190" i="8"/>
  <c r="AI183" i="8"/>
  <c r="AH175" i="8"/>
  <c r="AI175" i="8"/>
  <c r="AI179" i="8"/>
  <c r="AH187" i="8"/>
  <c r="AI192" i="8" s="1"/>
  <c r="AI187" i="8"/>
  <c r="AI170" i="8"/>
  <c r="AI136" i="8"/>
  <c r="AI131" i="8"/>
  <c r="AH121" i="8"/>
  <c r="AI121" i="8"/>
  <c r="AH154" i="8"/>
  <c r="AI154" i="8"/>
  <c r="AN160" i="8"/>
  <c r="AH150" i="8"/>
  <c r="AI150" i="8"/>
  <c r="AH141" i="8"/>
  <c r="AI141" i="8"/>
  <c r="AH131" i="8"/>
  <c r="AI125" i="8"/>
  <c r="AB193" i="8"/>
  <c r="AB191" i="8"/>
  <c r="AB192" i="8"/>
  <c r="AI216" i="8"/>
  <c r="AI215" i="8"/>
  <c r="AI214" i="8"/>
  <c r="AB214" i="8"/>
  <c r="AN219" i="8"/>
  <c r="AN218" i="8"/>
  <c r="AB215" i="8"/>
  <c r="AB216" i="8"/>
  <c r="AH113" i="8"/>
  <c r="AI116" i="8" s="1"/>
  <c r="AI113" i="8"/>
  <c r="AI108" i="8"/>
  <c r="AB115" i="8"/>
  <c r="AB116" i="8"/>
  <c r="AB114" i="8"/>
  <c r="AN162" i="8"/>
  <c r="AN161" i="8"/>
  <c r="AB161" i="8"/>
  <c r="AB162" i="8"/>
  <c r="AB160" i="8"/>
  <c r="AO219" i="8" l="1"/>
  <c r="AO217" i="8"/>
  <c r="AI191" i="8"/>
  <c r="AO218" i="8"/>
  <c r="AI193" i="8"/>
  <c r="AI162" i="8"/>
  <c r="AI161" i="8"/>
  <c r="AI160" i="8"/>
  <c r="AO160" i="8"/>
  <c r="AO161" i="8"/>
  <c r="AI114" i="8"/>
  <c r="AO162" i="8"/>
  <c r="AI115" i="8"/>
  <c r="AB64" i="8"/>
  <c r="AA64" i="8"/>
  <c r="AB63" i="8"/>
  <c r="AA63" i="8"/>
  <c r="AB62" i="8"/>
  <c r="AA62" i="8"/>
  <c r="AB61" i="8"/>
  <c r="AA61" i="8"/>
  <c r="AB60" i="8"/>
  <c r="AA60" i="8"/>
  <c r="AB59" i="8"/>
  <c r="AA59" i="8"/>
  <c r="AB58" i="8"/>
  <c r="AA58" i="8"/>
  <c r="AB57" i="8"/>
  <c r="AA57" i="8"/>
  <c r="AB56" i="8"/>
  <c r="AA56" i="8"/>
  <c r="AB55" i="8"/>
  <c r="AA55" i="8"/>
  <c r="AB54" i="8"/>
  <c r="AA54" i="8"/>
  <c r="AB53" i="8"/>
  <c r="AA53" i="8"/>
  <c r="AB52" i="8"/>
  <c r="AA52" i="8"/>
  <c r="AB51" i="8"/>
  <c r="AA51" i="8"/>
  <c r="AB50" i="8"/>
  <c r="AA50" i="8"/>
  <c r="AB49" i="8"/>
  <c r="AA49" i="8"/>
  <c r="AB48" i="8"/>
  <c r="AA48" i="8"/>
  <c r="AB47" i="8"/>
  <c r="AA47" i="8"/>
  <c r="AB46" i="8"/>
  <c r="AA46" i="8"/>
  <c r="AB45" i="8"/>
  <c r="AA45" i="8"/>
  <c r="AB44" i="8"/>
  <c r="AA44" i="8"/>
  <c r="AB43" i="8"/>
  <c r="AA43" i="8"/>
  <c r="AB42" i="8"/>
  <c r="AA42" i="8"/>
  <c r="AB41" i="8"/>
  <c r="AA41" i="8"/>
  <c r="AB40" i="8"/>
  <c r="AA40" i="8"/>
  <c r="AB39" i="8"/>
  <c r="AA39" i="8"/>
  <c r="AB38" i="8"/>
  <c r="AA38" i="8"/>
  <c r="AB37" i="8"/>
  <c r="AA37" i="8"/>
  <c r="AB36" i="8"/>
  <c r="AA36" i="8"/>
  <c r="AB35" i="8"/>
  <c r="AA35" i="8"/>
  <c r="AB34" i="8"/>
  <c r="AA34" i="8"/>
  <c r="AB33" i="8"/>
  <c r="AA33" i="8"/>
  <c r="AB32" i="8"/>
  <c r="AA32" i="8"/>
  <c r="AB31" i="8"/>
  <c r="AA31" i="8"/>
  <c r="AB30" i="8"/>
  <c r="AA30" i="8"/>
  <c r="AB29" i="8"/>
  <c r="AA29" i="8"/>
  <c r="AB28" i="8"/>
  <c r="AA28" i="8"/>
  <c r="F29" i="7"/>
  <c r="F28" i="7"/>
  <c r="F27" i="7"/>
  <c r="F26" i="7"/>
  <c r="D29" i="7"/>
  <c r="D28" i="7"/>
  <c r="D27" i="7"/>
  <c r="D26" i="7"/>
  <c r="E29" i="7"/>
  <c r="E28" i="7"/>
  <c r="E27" i="7"/>
  <c r="E26" i="7"/>
  <c r="C29" i="7"/>
  <c r="C28" i="7"/>
  <c r="C27" i="7"/>
  <c r="C26" i="7"/>
  <c r="AA80" i="5"/>
  <c r="AA73" i="5"/>
  <c r="U80" i="5"/>
  <c r="U73" i="5"/>
  <c r="O80" i="5"/>
  <c r="O73" i="5"/>
  <c r="I80" i="5"/>
  <c r="I73" i="5"/>
  <c r="B80" i="5"/>
  <c r="B73" i="5"/>
  <c r="BX222" i="6"/>
  <c r="BX199" i="6"/>
  <c r="AD77" i="5"/>
  <c r="AD78" i="5" s="1"/>
  <c r="AD76" i="5"/>
  <c r="AC77" i="5"/>
  <c r="AC78" i="5" s="1"/>
  <c r="AC76" i="5"/>
  <c r="AA77" i="5"/>
  <c r="AA78" i="5" s="1"/>
  <c r="AA76" i="5"/>
  <c r="AA70" i="5"/>
  <c r="AA71" i="5" s="1"/>
  <c r="AA69" i="5"/>
  <c r="AC70" i="5"/>
  <c r="AC71" i="5" s="1"/>
  <c r="AC69" i="5"/>
  <c r="AD70" i="5"/>
  <c r="AD71" i="5" s="1"/>
  <c r="AD69" i="5"/>
  <c r="U77" i="5"/>
  <c r="U78" i="5" s="1"/>
  <c r="U76" i="5"/>
  <c r="W76" i="5"/>
  <c r="W77" i="5"/>
  <c r="W78" i="5" s="1"/>
  <c r="X77" i="5"/>
  <c r="X78" i="5" s="1"/>
  <c r="X76" i="5"/>
  <c r="X70" i="5"/>
  <c r="X71" i="5" s="1"/>
  <c r="X69" i="5"/>
  <c r="W69" i="5"/>
  <c r="W70" i="5"/>
  <c r="W71" i="5" s="1"/>
  <c r="U70" i="5"/>
  <c r="U71" i="5" s="1"/>
  <c r="U69" i="5"/>
  <c r="Q70" i="5"/>
  <c r="R70" i="5"/>
  <c r="R71" i="5" s="1"/>
  <c r="R69" i="5"/>
  <c r="Q69" i="5"/>
  <c r="R77" i="5"/>
  <c r="R78" i="5" s="1"/>
  <c r="R76" i="5"/>
  <c r="Q77" i="5"/>
  <c r="Q78" i="5" s="1"/>
  <c r="Q79" i="5" s="1"/>
  <c r="Q76" i="5"/>
  <c r="O77" i="5"/>
  <c r="O78" i="5" s="1"/>
  <c r="O76" i="5"/>
  <c r="O70" i="5"/>
  <c r="O71" i="5" s="1"/>
  <c r="O69" i="5"/>
  <c r="L77" i="5"/>
  <c r="L78" i="5" s="1"/>
  <c r="K77" i="5"/>
  <c r="K78" i="5" s="1"/>
  <c r="I77" i="5"/>
  <c r="I78" i="5" s="1"/>
  <c r="L76" i="5"/>
  <c r="K76" i="5"/>
  <c r="I76" i="5"/>
  <c r="L70" i="5"/>
  <c r="L71" i="5" s="1"/>
  <c r="K70" i="5"/>
  <c r="K71" i="5" s="1"/>
  <c r="K72" i="5" s="1"/>
  <c r="I70" i="5"/>
  <c r="I71" i="5" s="1"/>
  <c r="I72" i="5" s="1"/>
  <c r="L69" i="5"/>
  <c r="K69" i="5"/>
  <c r="I69" i="5"/>
  <c r="E77" i="5"/>
  <c r="E78" i="5" s="1"/>
  <c r="E76" i="5"/>
  <c r="D77" i="5"/>
  <c r="D78" i="5" s="1"/>
  <c r="D79" i="5" s="1"/>
  <c r="D76" i="5"/>
  <c r="B77" i="5"/>
  <c r="B78" i="5" s="1"/>
  <c r="B76" i="5"/>
  <c r="E70" i="5"/>
  <c r="E71" i="5" s="1"/>
  <c r="E72" i="5" s="1"/>
  <c r="E69" i="5"/>
  <c r="D69" i="5"/>
  <c r="D70" i="5"/>
  <c r="D71" i="5" s="1"/>
  <c r="D72" i="5" s="1"/>
  <c r="B69" i="5"/>
  <c r="B70" i="5"/>
  <c r="B71" i="5" s="1"/>
  <c r="B72" i="5" s="1"/>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5" i="5"/>
  <c r="L406" i="5"/>
  <c r="L407" i="5"/>
  <c r="L408" i="5"/>
  <c r="L409" i="5"/>
  <c r="L410" i="5"/>
  <c r="L411" i="5"/>
  <c r="L412" i="5"/>
  <c r="L413" i="5"/>
  <c r="L414" i="5"/>
  <c r="L415" i="5"/>
  <c r="L416" i="5"/>
  <c r="L417" i="5"/>
  <c r="L418" i="5"/>
  <c r="L419" i="5"/>
  <c r="L420" i="5"/>
  <c r="L421" i="5"/>
  <c r="L423" i="5"/>
  <c r="L424" i="5"/>
  <c r="L425" i="5"/>
  <c r="L426" i="5"/>
  <c r="L427" i="5"/>
  <c r="L428" i="5"/>
  <c r="L429" i="5"/>
  <c r="L430" i="5"/>
  <c r="L431" i="5"/>
  <c r="L432" i="5"/>
  <c r="L433" i="5"/>
  <c r="L434" i="5"/>
  <c r="L435" i="5"/>
  <c r="L436" i="5"/>
  <c r="L437" i="5"/>
  <c r="L438" i="5"/>
  <c r="L439" i="5"/>
  <c r="L441" i="5"/>
  <c r="L443" i="5"/>
  <c r="L444" i="5"/>
  <c r="L445" i="5"/>
  <c r="L446" i="5"/>
  <c r="L447" i="5"/>
  <c r="L448" i="5"/>
  <c r="L449" i="5"/>
  <c r="L450" i="5"/>
  <c r="L451" i="5"/>
  <c r="L452" i="5"/>
  <c r="L453" i="5"/>
  <c r="L454" i="5"/>
  <c r="L455" i="5"/>
  <c r="L456" i="5"/>
  <c r="L458" i="5"/>
  <c r="L459" i="5"/>
  <c r="L460" i="5"/>
  <c r="L462" i="5"/>
  <c r="L463"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270" i="5"/>
  <c r="L130" i="5"/>
  <c r="L131" i="5"/>
  <c r="L132" i="5"/>
  <c r="L133" i="5"/>
  <c r="L134" i="5"/>
  <c r="L135" i="5"/>
  <c r="L136" i="5"/>
  <c r="L137" i="5"/>
  <c r="L138" i="5"/>
  <c r="L140" i="5"/>
  <c r="L141" i="5"/>
  <c r="L142" i="5"/>
  <c r="L143" i="5"/>
  <c r="L144" i="5"/>
  <c r="L145" i="5"/>
  <c r="L146" i="5"/>
  <c r="L147" i="5"/>
  <c r="L149" i="5"/>
  <c r="L150" i="5"/>
  <c r="L151" i="5"/>
  <c r="L152" i="5"/>
  <c r="L153" i="5"/>
  <c r="L154" i="5"/>
  <c r="L155" i="5"/>
  <c r="L156" i="5"/>
  <c r="L187" i="5"/>
  <c r="L188" i="5"/>
  <c r="L189" i="5"/>
  <c r="L190" i="5"/>
  <c r="L191" i="5"/>
  <c r="L193" i="5"/>
  <c r="L194" i="5"/>
  <c r="L195" i="5"/>
  <c r="L196" i="5"/>
  <c r="L198" i="5"/>
  <c r="L199" i="5"/>
  <c r="L200" i="5"/>
  <c r="L201" i="5"/>
  <c r="L202" i="5"/>
  <c r="L203" i="5"/>
  <c r="L204" i="5"/>
  <c r="L220" i="5"/>
  <c r="L221" i="5"/>
  <c r="L222" i="5"/>
  <c r="L223" i="5"/>
  <c r="L224" i="5"/>
  <c r="L225" i="5"/>
  <c r="L226" i="5"/>
  <c r="L227" i="5"/>
  <c r="L228" i="5"/>
  <c r="L229" i="5"/>
  <c r="L231" i="5"/>
  <c r="L232" i="5"/>
  <c r="L233" i="5"/>
  <c r="L234" i="5"/>
  <c r="L235" i="5"/>
  <c r="L237" i="5"/>
  <c r="L238" i="5"/>
  <c r="L239" i="5"/>
  <c r="L240" i="5"/>
  <c r="L242" i="5"/>
  <c r="L243" i="5"/>
  <c r="L244" i="5"/>
  <c r="L245" i="5"/>
  <c r="L246" i="5"/>
  <c r="L247" i="5"/>
  <c r="L248" i="5"/>
  <c r="L249" i="5"/>
  <c r="L250" i="5"/>
  <c r="L251" i="5"/>
  <c r="L252" i="5"/>
  <c r="L253" i="5"/>
  <c r="L254" i="5"/>
  <c r="L255" i="5"/>
  <c r="L256" i="5"/>
  <c r="L257" i="5"/>
  <c r="L258" i="5"/>
  <c r="L259" i="5"/>
  <c r="L260" i="5"/>
  <c r="BY219" i="6"/>
  <c r="BY220" i="6" s="1"/>
  <c r="BY221" i="6" s="1"/>
  <c r="BY218" i="6"/>
  <c r="BX219" i="6"/>
  <c r="BX220" i="6" s="1"/>
  <c r="BX221" i="6" s="1"/>
  <c r="BX218" i="6"/>
  <c r="BY195" i="6"/>
  <c r="BY196" i="6"/>
  <c r="BY197" i="6" s="1"/>
  <c r="BY198" i="6" s="1"/>
  <c r="BX196" i="6"/>
  <c r="BX197" i="6" s="1"/>
  <c r="BX198" i="6" s="1"/>
  <c r="BX195" i="6"/>
  <c r="CA195" i="6"/>
  <c r="BZ197" i="6"/>
  <c r="BZ198" i="6" s="1"/>
  <c r="BZ196" i="6"/>
  <c r="BZ195" i="6"/>
  <c r="BZ218" i="6"/>
  <c r="BZ220" i="6"/>
  <c r="BZ221" i="6" s="1"/>
  <c r="BZ219" i="6"/>
  <c r="CA220" i="6"/>
  <c r="CA221" i="6" s="1"/>
  <c r="CA219" i="6"/>
  <c r="CA218" i="6"/>
  <c r="CA197" i="6"/>
  <c r="CA198" i="6" s="1"/>
  <c r="CA196" i="6"/>
  <c r="L49" i="4"/>
  <c r="J7" i="4"/>
  <c r="K7" i="4"/>
  <c r="M7" i="4"/>
  <c r="N7" i="4"/>
  <c r="O7" i="4"/>
  <c r="J8" i="4"/>
  <c r="K8" i="4"/>
  <c r="L8" i="4"/>
  <c r="M8" i="4"/>
  <c r="N8" i="4"/>
  <c r="O8" i="4"/>
  <c r="P8" i="4"/>
  <c r="J9" i="4"/>
  <c r="K9" i="4"/>
  <c r="L9" i="4"/>
  <c r="M9" i="4"/>
  <c r="N9" i="4"/>
  <c r="O9" i="4"/>
  <c r="J10" i="4"/>
  <c r="K10" i="4"/>
  <c r="L10" i="4"/>
  <c r="M10" i="4"/>
  <c r="N10" i="4"/>
  <c r="O10" i="4"/>
  <c r="J11" i="4"/>
  <c r="K11" i="4"/>
  <c r="M11" i="4"/>
  <c r="N11" i="4"/>
  <c r="O11" i="4"/>
  <c r="J12" i="4"/>
  <c r="K12" i="4"/>
  <c r="M12" i="4"/>
  <c r="N12" i="4"/>
  <c r="O12" i="4"/>
  <c r="J13" i="4"/>
  <c r="K13" i="4"/>
  <c r="M13" i="4"/>
  <c r="N13" i="4"/>
  <c r="O13" i="4"/>
  <c r="P13" i="4"/>
  <c r="J14" i="4"/>
  <c r="K14" i="4"/>
  <c r="L14" i="4"/>
  <c r="M14" i="4"/>
  <c r="N14" i="4"/>
  <c r="O14" i="4"/>
  <c r="J15" i="4"/>
  <c r="K15" i="4"/>
  <c r="M15" i="4"/>
  <c r="N15" i="4"/>
  <c r="O15" i="4"/>
  <c r="P15" i="4"/>
  <c r="J16" i="4"/>
  <c r="K16" i="4"/>
  <c r="M16" i="4"/>
  <c r="N16" i="4"/>
  <c r="O16" i="4"/>
  <c r="P16" i="4"/>
  <c r="J17" i="4"/>
  <c r="K17" i="4"/>
  <c r="L17" i="4"/>
  <c r="M17" i="4"/>
  <c r="N17" i="4"/>
  <c r="O17" i="4"/>
  <c r="J18" i="4"/>
  <c r="K18" i="4"/>
  <c r="M18" i="4"/>
  <c r="N18" i="4"/>
  <c r="O18" i="4"/>
  <c r="J19" i="4"/>
  <c r="K19" i="4"/>
  <c r="L19" i="4"/>
  <c r="M19" i="4"/>
  <c r="N19" i="4"/>
  <c r="O19" i="4"/>
  <c r="J20" i="4"/>
  <c r="K20" i="4"/>
  <c r="L20" i="4"/>
  <c r="M20" i="4"/>
  <c r="N20" i="4"/>
  <c r="O20" i="4"/>
  <c r="J21" i="4"/>
  <c r="K21" i="4"/>
  <c r="M21" i="4"/>
  <c r="N21" i="4"/>
  <c r="O21" i="4"/>
  <c r="P21" i="4"/>
  <c r="J22" i="4"/>
  <c r="K22" i="4"/>
  <c r="L22" i="4"/>
  <c r="M22" i="4"/>
  <c r="N22" i="4"/>
  <c r="O22" i="4"/>
  <c r="J23" i="4"/>
  <c r="K23" i="4"/>
  <c r="L23" i="4"/>
  <c r="M23" i="4"/>
  <c r="N23" i="4"/>
  <c r="O23" i="4"/>
  <c r="J24" i="4"/>
  <c r="K24" i="4"/>
  <c r="M24" i="4"/>
  <c r="N24" i="4"/>
  <c r="O24" i="4"/>
  <c r="P24" i="4"/>
  <c r="J25" i="4"/>
  <c r="K25" i="4"/>
  <c r="L25" i="4"/>
  <c r="M25" i="4"/>
  <c r="N25" i="4"/>
  <c r="O25" i="4"/>
  <c r="P25" i="4"/>
  <c r="J26" i="4"/>
  <c r="K26" i="4"/>
  <c r="M26" i="4"/>
  <c r="N26" i="4"/>
  <c r="O26" i="4"/>
  <c r="P26" i="4"/>
  <c r="J27" i="4"/>
  <c r="K27" i="4"/>
  <c r="M27" i="4"/>
  <c r="N27" i="4"/>
  <c r="O27" i="4"/>
  <c r="P27" i="4"/>
  <c r="J28" i="4"/>
  <c r="K28" i="4"/>
  <c r="M28" i="4"/>
  <c r="N28" i="4"/>
  <c r="O28" i="4"/>
  <c r="P28" i="4"/>
  <c r="J29" i="4"/>
  <c r="K29" i="4"/>
  <c r="M29" i="4"/>
  <c r="N29" i="4"/>
  <c r="O29" i="4"/>
  <c r="P29" i="4"/>
  <c r="J30" i="4"/>
  <c r="K30" i="4"/>
  <c r="M30" i="4"/>
  <c r="N30" i="4"/>
  <c r="O30" i="4"/>
  <c r="J31" i="4"/>
  <c r="K31" i="4"/>
  <c r="L31" i="4"/>
  <c r="M31" i="4"/>
  <c r="N31" i="4"/>
  <c r="O31" i="4"/>
  <c r="P31" i="4"/>
  <c r="J32" i="4"/>
  <c r="K32" i="4"/>
  <c r="M32" i="4"/>
  <c r="N32" i="4"/>
  <c r="O32" i="4"/>
  <c r="P32" i="4"/>
  <c r="J33" i="4"/>
  <c r="K33" i="4"/>
  <c r="M33" i="4"/>
  <c r="N33" i="4"/>
  <c r="O33" i="4"/>
  <c r="J34" i="4"/>
  <c r="K34" i="4"/>
  <c r="M34" i="4"/>
  <c r="N34" i="4"/>
  <c r="O34" i="4"/>
  <c r="J35" i="4"/>
  <c r="K35" i="4"/>
  <c r="L35" i="4"/>
  <c r="M35" i="4"/>
  <c r="N35" i="4"/>
  <c r="O35" i="4"/>
  <c r="P35" i="4"/>
  <c r="J36" i="4"/>
  <c r="K36" i="4"/>
  <c r="L36" i="4"/>
  <c r="M36" i="4"/>
  <c r="N36" i="4"/>
  <c r="O36" i="4"/>
  <c r="P36" i="4"/>
  <c r="J37" i="4"/>
  <c r="K37" i="4"/>
  <c r="L37" i="4"/>
  <c r="M37" i="4"/>
  <c r="N37" i="4"/>
  <c r="O37" i="4"/>
  <c r="J38" i="4"/>
  <c r="K38" i="4"/>
  <c r="L38" i="4"/>
  <c r="M38" i="4"/>
  <c r="N38" i="4"/>
  <c r="O38" i="4"/>
  <c r="J39" i="4"/>
  <c r="K39" i="4"/>
  <c r="L39" i="4"/>
  <c r="M39" i="4"/>
  <c r="N39" i="4"/>
  <c r="O39" i="4"/>
  <c r="P39" i="4"/>
  <c r="J40" i="4"/>
  <c r="K40" i="4"/>
  <c r="L40" i="4"/>
  <c r="M40" i="4"/>
  <c r="N40" i="4"/>
  <c r="O40" i="4"/>
  <c r="P40" i="4"/>
  <c r="J41" i="4"/>
  <c r="K41" i="4"/>
  <c r="M41" i="4"/>
  <c r="N41" i="4"/>
  <c r="O41" i="4"/>
  <c r="P41" i="4"/>
  <c r="J42" i="4"/>
  <c r="K42" i="4"/>
  <c r="M42" i="4"/>
  <c r="N42" i="4"/>
  <c r="O42" i="4"/>
  <c r="J43" i="4"/>
  <c r="K43" i="4"/>
  <c r="L43" i="4"/>
  <c r="M43" i="4"/>
  <c r="N43" i="4"/>
  <c r="O43" i="4"/>
  <c r="P43" i="4"/>
  <c r="J44" i="4"/>
  <c r="K44" i="4"/>
  <c r="M44" i="4"/>
  <c r="N44" i="4"/>
  <c r="O44" i="4"/>
  <c r="P44" i="4"/>
  <c r="J45" i="4"/>
  <c r="K45" i="4"/>
  <c r="L45" i="4"/>
  <c r="M45" i="4"/>
  <c r="N45" i="4"/>
  <c r="O45" i="4"/>
  <c r="P45" i="4"/>
  <c r="J46" i="4"/>
  <c r="K46" i="4"/>
  <c r="L46" i="4"/>
  <c r="M46" i="4"/>
  <c r="N46" i="4"/>
  <c r="O46" i="4"/>
  <c r="J47" i="4"/>
  <c r="K47" i="4"/>
  <c r="L47" i="4"/>
  <c r="M47" i="4"/>
  <c r="N47" i="4"/>
  <c r="O47" i="4"/>
  <c r="J48" i="4"/>
  <c r="K48" i="4"/>
  <c r="M48" i="4"/>
  <c r="N48" i="4"/>
  <c r="O48" i="4"/>
  <c r="J49" i="4"/>
  <c r="K49" i="4"/>
  <c r="M49" i="4"/>
  <c r="N49" i="4"/>
  <c r="O49" i="4"/>
  <c r="O6" i="4"/>
  <c r="N6" i="4"/>
  <c r="M6" i="4"/>
  <c r="K6" i="4"/>
  <c r="J6" i="4"/>
  <c r="L60" i="4"/>
  <c r="L61" i="4"/>
  <c r="L62" i="4"/>
  <c r="L63" i="4"/>
  <c r="L67" i="4"/>
  <c r="L69" i="4"/>
  <c r="L59" i="4"/>
  <c r="P60" i="4"/>
  <c r="P61" i="4"/>
  <c r="P62" i="4"/>
  <c r="P63" i="4"/>
  <c r="P64" i="4"/>
  <c r="P65" i="4"/>
  <c r="P66" i="4"/>
  <c r="P67" i="4"/>
  <c r="P68" i="4"/>
  <c r="P69" i="4"/>
  <c r="P59" i="4"/>
  <c r="O60" i="4"/>
  <c r="O61" i="4"/>
  <c r="O62" i="4"/>
  <c r="O63" i="4"/>
  <c r="O64" i="4"/>
  <c r="O65" i="4"/>
  <c r="O66" i="4"/>
  <c r="O67" i="4"/>
  <c r="O68" i="4"/>
  <c r="O69" i="4"/>
  <c r="O59" i="4"/>
  <c r="N60" i="4"/>
  <c r="N61" i="4"/>
  <c r="N62" i="4"/>
  <c r="N63" i="4"/>
  <c r="N64" i="4"/>
  <c r="N65" i="4"/>
  <c r="N66" i="4"/>
  <c r="N67" i="4"/>
  <c r="N68" i="4"/>
  <c r="N69" i="4"/>
  <c r="N59" i="4"/>
  <c r="M60" i="4"/>
  <c r="M61" i="4"/>
  <c r="M62" i="4"/>
  <c r="M63" i="4"/>
  <c r="M64" i="4"/>
  <c r="M65" i="4"/>
  <c r="M66" i="4"/>
  <c r="M67" i="4"/>
  <c r="M68" i="4"/>
  <c r="M69" i="4"/>
  <c r="M59" i="4"/>
  <c r="K60" i="4"/>
  <c r="K61" i="4"/>
  <c r="K62" i="4"/>
  <c r="K63" i="4"/>
  <c r="K64" i="4"/>
  <c r="K65" i="4"/>
  <c r="K66" i="4"/>
  <c r="K67" i="4"/>
  <c r="K68" i="4"/>
  <c r="K69" i="4"/>
  <c r="K59" i="4"/>
  <c r="J60" i="4"/>
  <c r="J61" i="4"/>
  <c r="J62" i="4"/>
  <c r="J63" i="4"/>
  <c r="J64" i="4"/>
  <c r="J65" i="4"/>
  <c r="J66" i="4"/>
  <c r="J67" i="4"/>
  <c r="J68" i="4"/>
  <c r="J69" i="4"/>
  <c r="J59" i="4"/>
  <c r="AB67" i="8" l="1"/>
  <c r="AA67" i="8"/>
  <c r="AA66" i="8"/>
  <c r="AB66" i="8"/>
  <c r="P76" i="5"/>
  <c r="J76" i="5"/>
  <c r="AB77" i="5"/>
  <c r="AB78" i="5" s="1"/>
  <c r="AB79" i="5" s="1"/>
  <c r="V70" i="5"/>
  <c r="V71" i="5" s="1"/>
  <c r="V72" i="5" s="1"/>
  <c r="C69" i="5"/>
  <c r="P69" i="5"/>
  <c r="J70" i="5"/>
  <c r="J71" i="5" s="1"/>
  <c r="J72" i="5" s="1"/>
  <c r="L72" i="5"/>
  <c r="V77" i="5"/>
  <c r="V78" i="5" s="1"/>
  <c r="AD72" i="5"/>
  <c r="X72" i="5"/>
  <c r="E79" i="5"/>
  <c r="J69" i="5"/>
  <c r="J77" i="5"/>
  <c r="J78" i="5" s="1"/>
  <c r="P77" i="5"/>
  <c r="P78" i="5" s="1"/>
  <c r="P79" i="5" s="1"/>
  <c r="Q72" i="5"/>
  <c r="C70" i="5"/>
  <c r="C71" i="5" s="1"/>
  <c r="Q71" i="5"/>
  <c r="V69" i="5"/>
  <c r="V76" i="5"/>
  <c r="AB69" i="5"/>
  <c r="C77" i="5"/>
  <c r="C76" i="5"/>
  <c r="P70" i="5"/>
  <c r="P71" i="5" s="1"/>
  <c r="P72" i="5" s="1"/>
  <c r="AB70" i="5"/>
  <c r="AB71" i="5" s="1"/>
  <c r="AB72" i="5" s="1"/>
  <c r="AB76" i="5"/>
  <c r="AD79" i="5"/>
  <c r="AC79" i="5"/>
  <c r="AA79" i="5"/>
  <c r="AA72" i="5"/>
  <c r="AC72" i="5"/>
  <c r="U79" i="5"/>
  <c r="V79" i="5"/>
  <c r="X79" i="5"/>
  <c r="W79" i="5"/>
  <c r="W72" i="5"/>
  <c r="U72" i="5"/>
  <c r="R72" i="5"/>
  <c r="R79" i="5"/>
  <c r="O79" i="5"/>
  <c r="O72" i="5"/>
  <c r="L79" i="5"/>
  <c r="J79" i="5"/>
  <c r="K79" i="5"/>
  <c r="I79" i="5"/>
  <c r="B79" i="5"/>
  <c r="C72" i="5"/>
  <c r="C78" i="5" l="1"/>
  <c r="C79" i="5" s="1"/>
</calcChain>
</file>

<file path=xl/sharedStrings.xml><?xml version="1.0" encoding="utf-8"?>
<sst xmlns="http://schemas.openxmlformats.org/spreadsheetml/2006/main" count="7122" uniqueCount="1375">
  <si>
    <t>Taxa</t>
  </si>
  <si>
    <t>Time Interval</t>
  </si>
  <si>
    <t>State</t>
  </si>
  <si>
    <t>County</t>
  </si>
  <si>
    <t>Stratigraphic Unit</t>
  </si>
  <si>
    <t>Mn (ppm)</t>
  </si>
  <si>
    <t>Fe (ppm)</t>
  </si>
  <si>
    <t>Overall quality</t>
  </si>
  <si>
    <t>D5759-ExoA</t>
  </si>
  <si>
    <t>Exogyra</t>
  </si>
  <si>
    <t>preOAE2</t>
  </si>
  <si>
    <t>NM</t>
  </si>
  <si>
    <t>McKinley</t>
  </si>
  <si>
    <t>Tres Hermanos Ss.</t>
  </si>
  <si>
    <t>NA</t>
  </si>
  <si>
    <t>Bad</t>
  </si>
  <si>
    <t>D8304-PycnspA</t>
  </si>
  <si>
    <t>P. nsp.</t>
  </si>
  <si>
    <t>WY</t>
  </si>
  <si>
    <t>Crook</t>
  </si>
  <si>
    <t>Greenhorn Fm.</t>
  </si>
  <si>
    <t>Good</t>
  </si>
  <si>
    <t>D13917-PyckelB</t>
  </si>
  <si>
    <t>P. kellumi</t>
  </si>
  <si>
    <t>Big Horn</t>
  </si>
  <si>
    <t>Frontier Fm.</t>
  </si>
  <si>
    <t>D8304-PycnspB</t>
  </si>
  <si>
    <t>D11792-PyckelA</t>
  </si>
  <si>
    <t>Natrona</t>
  </si>
  <si>
    <t>D5779-PycnewA</t>
  </si>
  <si>
    <t>P. newberryi</t>
  </si>
  <si>
    <t>OAE2</t>
  </si>
  <si>
    <t>Socorro</t>
  </si>
  <si>
    <t>Mancos Shale Fm.</t>
  </si>
  <si>
    <t>D9020-PycnewA</t>
  </si>
  <si>
    <t>AZ</t>
  </si>
  <si>
    <t>Apache</t>
  </si>
  <si>
    <t>D9018-PycnewA</t>
  </si>
  <si>
    <t>Coconino</t>
  </si>
  <si>
    <t>D5779-PycnewB</t>
  </si>
  <si>
    <t>D6816-PycnewA</t>
  </si>
  <si>
    <t>Sierra</t>
  </si>
  <si>
    <t>D12471-PycnewA</t>
  </si>
  <si>
    <t>UT</t>
  </si>
  <si>
    <t>Kane</t>
  </si>
  <si>
    <t>Tropic Shale Fm.</t>
  </si>
  <si>
    <t>D11792-PyckelB</t>
  </si>
  <si>
    <t>Twowells Sandstone</t>
  </si>
  <si>
    <t>D2402-PycnewA</t>
  </si>
  <si>
    <t>CO</t>
  </si>
  <si>
    <t>Montezuma</t>
  </si>
  <si>
    <t>D5779-PycnewC</t>
  </si>
  <si>
    <t>D9020-PycnewB</t>
  </si>
  <si>
    <t>TX</t>
  </si>
  <si>
    <t>D9018-PycnewB</t>
  </si>
  <si>
    <t>D6816-PycnewB</t>
  </si>
  <si>
    <t>D2402-PycnewB</t>
  </si>
  <si>
    <t>D12471-PycnewB</t>
  </si>
  <si>
    <t>D10440-PycnewB</t>
  </si>
  <si>
    <t>Mesa</t>
  </si>
  <si>
    <t>D4353-PycnewA</t>
  </si>
  <si>
    <t>D7361-PycnewA</t>
  </si>
  <si>
    <t>San Miguel</t>
  </si>
  <si>
    <t>D5792-PycnewA</t>
  </si>
  <si>
    <t>D7361-PycnewB</t>
  </si>
  <si>
    <t>D5749-GryA</t>
  </si>
  <si>
    <t>D6899-OstA</t>
  </si>
  <si>
    <t>Ostrea</t>
  </si>
  <si>
    <t>Tarrant</t>
  </si>
  <si>
    <t>Lewisville Member</t>
  </si>
  <si>
    <t>D6899-OstB</t>
  </si>
  <si>
    <t>D5749-GryB</t>
  </si>
  <si>
    <t>D5792-PycnewB</t>
  </si>
  <si>
    <t>D11889-PycnewB</t>
  </si>
  <si>
    <t>Delta</t>
  </si>
  <si>
    <t>D13917-PyckelA</t>
  </si>
  <si>
    <t>D4353-PycnewB</t>
  </si>
  <si>
    <t>D6899-OstC</t>
  </si>
  <si>
    <t>D5759-ExoB</t>
  </si>
  <si>
    <t>D5737-ExoA</t>
  </si>
  <si>
    <t>D8407-Pycnsp</t>
  </si>
  <si>
    <t>D2052-Exo</t>
  </si>
  <si>
    <t>Cibola</t>
  </si>
  <si>
    <t>D5737-ExoB</t>
  </si>
  <si>
    <t>D11889-PycnewA</t>
  </si>
  <si>
    <t>D10440-PycnewA</t>
  </si>
  <si>
    <t>D7361-PycnewC</t>
  </si>
  <si>
    <t>Specimen</t>
  </si>
  <si>
    <t>Lat.</t>
  </si>
  <si>
    <t>Long.</t>
  </si>
  <si>
    <t>Rank SEM preservation</t>
  </si>
  <si>
    <t>0.6804 ± 0.0089</t>
  </si>
  <si>
    <t>0.6724 ± 0.0184</t>
  </si>
  <si>
    <t>0.6408 ± 0.0046</t>
  </si>
  <si>
    <t>0.7087 ± 0.0154</t>
  </si>
  <si>
    <t>0.6687 ± 0.0105</t>
  </si>
  <si>
    <t>0.6552 ± 0.0108</t>
  </si>
  <si>
    <t>0.6497 ± 0.0188</t>
  </si>
  <si>
    <t>0.6668 ± 0.0071</t>
  </si>
  <si>
    <t>0.6327 ± 0.0038</t>
  </si>
  <si>
    <t>0.6721 ± 0.0059</t>
  </si>
  <si>
    <t>0.671 ± 0.0688</t>
  </si>
  <si>
    <t>28.1 ± 3.1</t>
  </si>
  <si>
    <t>31.8 ± 7.2</t>
  </si>
  <si>
    <t>43.2 ± 1.9</t>
  </si>
  <si>
    <t>32.5 ± 3.8</t>
  </si>
  <si>
    <t>37.8 ± 4.2</t>
  </si>
  <si>
    <t>40.1 ± 7.6</t>
  </si>
  <si>
    <t>46.6 ± 1.6</t>
  </si>
  <si>
    <t>31.1 ± 2.2</t>
  </si>
  <si>
    <t>37.2 ± 23.6</t>
  </si>
  <si>
    <t>N</t>
  </si>
  <si>
    <t>-</t>
  </si>
  <si>
    <r>
      <rPr>
        <b/>
        <sz val="11"/>
        <rFont val="Calibri"/>
        <family val="2"/>
      </rPr>
      <t>δ</t>
    </r>
    <r>
      <rPr>
        <b/>
        <vertAlign val="superscript"/>
        <sz val="11"/>
        <rFont val="Calibri"/>
        <family val="2"/>
        <scheme val="minor"/>
      </rPr>
      <t>18</t>
    </r>
    <r>
      <rPr>
        <b/>
        <sz val="11"/>
        <rFont val="Calibri"/>
        <family val="2"/>
        <scheme val="minor"/>
      </rPr>
      <t>O</t>
    </r>
    <r>
      <rPr>
        <b/>
        <vertAlign val="subscript"/>
        <sz val="11"/>
        <rFont val="Calibri"/>
        <family val="2"/>
        <scheme val="minor"/>
      </rPr>
      <t>w</t>
    </r>
  </si>
  <si>
    <t>+1.49</t>
  </si>
  <si>
    <t>+33.07</t>
  </si>
  <si>
    <t>+0.59</t>
  </si>
  <si>
    <t>Sample Name</t>
  </si>
  <si>
    <t>19.0 ± 4.9</t>
  </si>
  <si>
    <t>D5779-Pycnew</t>
  </si>
  <si>
    <t>33.0 ± 2.6</t>
  </si>
  <si>
    <t>Stage</t>
  </si>
  <si>
    <t>Site Description</t>
  </si>
  <si>
    <t>Collectors</t>
  </si>
  <si>
    <t>Date Collected</t>
  </si>
  <si>
    <t>Fossil identification</t>
  </si>
  <si>
    <t>Index Fossils</t>
  </si>
  <si>
    <t>Notes</t>
  </si>
  <si>
    <t>Literature</t>
  </si>
  <si>
    <t>D6175-PycnewA</t>
  </si>
  <si>
    <t>Cenomanian</t>
  </si>
  <si>
    <t>Cottonwood Canyon in sec. 3, T. 10 N., R. 31 E., Old Cottonwood Creek location</t>
  </si>
  <si>
    <t>W.A. Cobban</t>
  </si>
  <si>
    <t>Pycnodonte newberryi (Stanton)</t>
  </si>
  <si>
    <t>Sciponoceras gracile</t>
  </si>
  <si>
    <t>Hook and Cobban, 2016; Cobban and Kennedy, 1990</t>
  </si>
  <si>
    <t>D6175-PycnewB</t>
  </si>
  <si>
    <t>SW¼, NE¼, sec. 33, T. 30 N., R. 14 E.</t>
  </si>
  <si>
    <t>Landis and Cobban</t>
  </si>
  <si>
    <t>Pycnodonte newberryi</t>
  </si>
  <si>
    <t>Lohali Pt. 4 miles north of Black Mtn. Trading Post</t>
  </si>
  <si>
    <t xml:space="preserve">~1.5 mi. south of Mack NW1/4 NW1/4 sec. 31, T. 2 N., R. 3 W. </t>
  </si>
  <si>
    <t>Merewether et al., 2006</t>
  </si>
  <si>
    <t>SE¼, sec. 34, T. 15 S., R. 94 W.</t>
  </si>
  <si>
    <t>Merewether &amp; Cobban</t>
  </si>
  <si>
    <t>Mound Section: Mariano Wash, north of The Mound ~¼mi. E of Mariano Corral in SW¼ sec. 24, T 33 1/2 N, R 19 W; ~8 mi. WSW of Towac</t>
  </si>
  <si>
    <t>Irwin, McLaughlin, Cobban</t>
  </si>
  <si>
    <t>Close to road &amp; old Westcott cemetery NW¼, sec. 7, T. 42 N., R. 16 W.</t>
  </si>
  <si>
    <t>Top of bluff E of Rt 117, 7.1 miles south of U.S. Highway 77 (float)</t>
  </si>
  <si>
    <t>G. O. Bachman</t>
  </si>
  <si>
    <t>La Ventana Ridge NW ¼, NE¼, sec. 17, T.9 N., R.9W.</t>
  </si>
  <si>
    <t>Dane, Landis, Cobban</t>
  </si>
  <si>
    <t>Exogyra sp. B.</t>
  </si>
  <si>
    <t>S of Berryhill Ranch in the NE¼, NW¼, sec. 15, T.14 N., R. 11W.</t>
  </si>
  <si>
    <t>Landis</t>
  </si>
  <si>
    <t>Gryphea n. sp</t>
  </si>
  <si>
    <t>Exogyra trigeri</t>
  </si>
  <si>
    <t>SW¼, SW¼, SE¼, sec. 24, T.15 N.,R.13 W.</t>
  </si>
  <si>
    <t>Landis &amp; Cobban, 1967; Cobban, 1977</t>
  </si>
  <si>
    <t>NE¼, SE¼, sec. 8, T. 5S., R. 2 E.</t>
  </si>
  <si>
    <t>Pycnodonte newberryi (Gryphaea newberryi Stanton)</t>
  </si>
  <si>
    <t>"The species seems to have been derived directly out of Pycnodonte n. sp. by decreasing in size and by becoming narrower and more convex."</t>
  </si>
  <si>
    <t>2½ mi. W of Riley in SW¼, sec. 16 and NW¼, sec. 21, T. 2 N., R. 5 W.</t>
  </si>
  <si>
    <t>M. mytiloides</t>
  </si>
  <si>
    <t>West fork of Mescal Canyon ~1 mile ESE of Truth or Consequences</t>
  </si>
  <si>
    <t>"Base of ridge-forming olive siltstone unit (36' thick) and 9' above upper of 3 Sciponoceras beds…"</t>
  </si>
  <si>
    <t>East side TX Hwy 360, 1.9 mi. due S of Great Southwest Airport; Loc 5 of GSA South-central sect. 1968 guidebook</t>
  </si>
  <si>
    <t>J. R. Gill</t>
  </si>
  <si>
    <t>Ostrea leveretti</t>
  </si>
  <si>
    <t>Calycoceras wintoni</t>
  </si>
  <si>
    <t xml:space="preserve">North of unpaved rd in Left Hand Collet Cnyn, sec. 2, T. 38 S., R. 4 E., </t>
  </si>
  <si>
    <t>F.B. Zelt</t>
  </si>
  <si>
    <t>SW¼NE¼ sec. 18, T. 43 S., R. 3 E.; 25-50 yds N of Tropic Bench Rd</t>
  </si>
  <si>
    <t>H. A. Waldrop</t>
  </si>
  <si>
    <t>Sciponoceras gracile, Actinocamax sp.</t>
  </si>
  <si>
    <t>NW¼, NW¼, sec. 32, T. 30 N., R. 81 W.</t>
  </si>
  <si>
    <t>Pycnodonte aff. P. kellumi (Jones)</t>
  </si>
  <si>
    <t>NW¼ SW¼ SE¼ sec. 10, T. 53 N., R. 94 W.</t>
  </si>
  <si>
    <t>E.A. Merewether</t>
  </si>
  <si>
    <t xml:space="preserve">West of Oil Butte in the SW1/4 NW1/4 sec. 34, T. 52 N., R. 67 W. </t>
  </si>
  <si>
    <t>Pycnodonte n. sp</t>
  </si>
  <si>
    <t>Pycnodonte aff. kellumi</t>
  </si>
  <si>
    <t>NW¼, SE¼, sec. 10, T. 53 N., R. 94 W.</t>
  </si>
  <si>
    <t>2 (A,B)</t>
  </si>
  <si>
    <t>3 (A,B,C)</t>
  </si>
  <si>
    <t>1 (A)</t>
  </si>
  <si>
    <t>D9020-Pycnew</t>
  </si>
  <si>
    <t>Locality/horizon</t>
  </si>
  <si>
    <t>D6175</t>
  </si>
  <si>
    <t>D9018</t>
  </si>
  <si>
    <t>D9020</t>
  </si>
  <si>
    <t>D10440</t>
  </si>
  <si>
    <t>D11889</t>
  </si>
  <si>
    <t>D2402</t>
  </si>
  <si>
    <t>D7361</t>
  </si>
  <si>
    <t>D2052</t>
  </si>
  <si>
    <t>D5737</t>
  </si>
  <si>
    <t>D5749</t>
  </si>
  <si>
    <t>D5759</t>
  </si>
  <si>
    <t>D5779</t>
  </si>
  <si>
    <t>D5792</t>
  </si>
  <si>
    <t>D6816</t>
  </si>
  <si>
    <t>D6899</t>
  </si>
  <si>
    <t>D12471</t>
  </si>
  <si>
    <t>D4353</t>
  </si>
  <si>
    <t>D11792</t>
  </si>
  <si>
    <t>D13917</t>
  </si>
  <si>
    <t>D8304</t>
  </si>
  <si>
    <t>D8407</t>
  </si>
  <si>
    <t>Molar Ratios</t>
  </si>
  <si>
    <t>(ppm = ug/g)</t>
  </si>
  <si>
    <t>Na/Ca</t>
  </si>
  <si>
    <t>Mg/Ca</t>
  </si>
  <si>
    <t>K/Ca</t>
  </si>
  <si>
    <t>Mn/Ca</t>
  </si>
  <si>
    <t>Fe/Ca</t>
  </si>
  <si>
    <t>Sr/Ca</t>
  </si>
  <si>
    <t>Zn/Ca</t>
  </si>
  <si>
    <t>Na</t>
  </si>
  <si>
    <t>Mg</t>
  </si>
  <si>
    <t>K</t>
  </si>
  <si>
    <t>Ca</t>
  </si>
  <si>
    <t>Mn</t>
  </si>
  <si>
    <t>Fe</t>
  </si>
  <si>
    <t>Sr</t>
  </si>
  <si>
    <t>Zn</t>
  </si>
  <si>
    <t>(mmol/mol)</t>
  </si>
  <si>
    <t>(µmol/mol)</t>
  </si>
  <si>
    <t>(ppm)</t>
  </si>
  <si>
    <t>BDL</t>
  </si>
  <si>
    <t>D5749-gryA</t>
  </si>
  <si>
    <t>D5749-gryB</t>
  </si>
  <si>
    <t>D7631-PycnewC</t>
  </si>
  <si>
    <t>Note: BDL = Below Detection Limit; Si and S are BDL for all samples; K is close to BDL due to mass spectrometric interferences</t>
  </si>
  <si>
    <t>Analyzed on Thermo Scientific iCAP Q ICP-MS; sample matrix 2% HNO3; KED Mode (He gas); date of analysis Nov. 11, 2019</t>
  </si>
  <si>
    <t>N=number of replicate measurements on MAT 253</t>
  </si>
  <si>
    <t>MeasSess</t>
  </si>
  <si>
    <t>Day</t>
  </si>
  <si>
    <t>Date</t>
  </si>
  <si>
    <t>Time</t>
  </si>
  <si>
    <t>SampleName</t>
  </si>
  <si>
    <t>SmpID</t>
  </si>
  <si>
    <t>BRd13C</t>
  </si>
  <si>
    <t>BRse13</t>
  </si>
  <si>
    <t>BRd18O</t>
  </si>
  <si>
    <t>BRse18</t>
  </si>
  <si>
    <t>d45</t>
  </si>
  <si>
    <t>d46</t>
  </si>
  <si>
    <t>d47</t>
  </si>
  <si>
    <t>d48</t>
  </si>
  <si>
    <t>d49</t>
  </si>
  <si>
    <t>BRD47</t>
  </si>
  <si>
    <t>BRse47</t>
  </si>
  <si>
    <t>BRD48</t>
  </si>
  <si>
    <t>BRD49</t>
  </si>
  <si>
    <t>window</t>
  </si>
  <si>
    <t>StartOrderDay1</t>
  </si>
  <si>
    <t>EndOrderDay2</t>
  </si>
  <si>
    <t>BRSlopeEGL</t>
  </si>
  <si>
    <t>SlopeETF_BRP</t>
  </si>
  <si>
    <t>IntETF_BRP</t>
  </si>
  <si>
    <t>BRD47rfac_P</t>
  </si>
  <si>
    <t>X2016-02-Feb</t>
  </si>
  <si>
    <t>S</t>
  </si>
  <si>
    <t>X2015-09-Sept</t>
  </si>
  <si>
    <t>X2015-12-Dec</t>
  </si>
  <si>
    <t>2019-1</t>
  </si>
  <si>
    <t>MMJ</t>
  </si>
  <si>
    <t>2019-2</t>
  </si>
  <si>
    <t>2019-3</t>
  </si>
  <si>
    <t>Hook and Cobban, 2017</t>
  </si>
  <si>
    <t>D8407-Pyckel</t>
  </si>
  <si>
    <t>D8304-PyckelB</t>
  </si>
  <si>
    <t>D8304-PyckelA</t>
  </si>
  <si>
    <t>*calibration following Petersen et al. (2019)</t>
  </si>
  <si>
    <r>
      <t>**</t>
    </r>
    <r>
      <rPr>
        <sz val="11"/>
        <color theme="1"/>
        <rFont val="Calibri"/>
        <family val="2"/>
      </rPr>
      <t>δ</t>
    </r>
    <r>
      <rPr>
        <vertAlign val="superscript"/>
        <sz val="11"/>
        <color theme="1"/>
        <rFont val="Calibri"/>
        <family val="2"/>
      </rPr>
      <t>18</t>
    </r>
    <r>
      <rPr>
        <sz val="11"/>
        <color theme="1"/>
        <rFont val="Calibri"/>
        <family val="2"/>
      </rPr>
      <t>O</t>
    </r>
    <r>
      <rPr>
        <vertAlign val="subscript"/>
        <sz val="11"/>
        <color theme="1"/>
        <rFont val="Calibri"/>
        <family val="2"/>
      </rPr>
      <t>w</t>
    </r>
    <r>
      <rPr>
        <sz val="11"/>
        <color theme="1"/>
        <rFont val="Calibri"/>
        <family val="2"/>
      </rPr>
      <t xml:space="preserve"> values calculated from δ</t>
    </r>
    <r>
      <rPr>
        <vertAlign val="superscript"/>
        <sz val="11"/>
        <color theme="1"/>
        <rFont val="Calibri"/>
        <family val="2"/>
      </rPr>
      <t>18</t>
    </r>
    <r>
      <rPr>
        <sz val="11"/>
        <color theme="1"/>
        <rFont val="Calibri"/>
        <family val="2"/>
      </rPr>
      <t>O</t>
    </r>
    <r>
      <rPr>
        <vertAlign val="subscript"/>
        <sz val="11"/>
        <color theme="1"/>
        <rFont val="Calibri"/>
        <family val="2"/>
      </rPr>
      <t>carb</t>
    </r>
    <r>
      <rPr>
        <sz val="11"/>
        <color theme="1"/>
        <rFont val="Calibri"/>
        <family val="2"/>
      </rPr>
      <t xml:space="preserve"> values and Δ</t>
    </r>
    <r>
      <rPr>
        <vertAlign val="subscript"/>
        <sz val="11"/>
        <color theme="1"/>
        <rFont val="Calibri"/>
        <family val="2"/>
      </rPr>
      <t>47</t>
    </r>
    <r>
      <rPr>
        <sz val="11"/>
        <color theme="1"/>
        <rFont val="Calibri"/>
        <family val="2"/>
      </rPr>
      <t xml:space="preserve"> temperatures measured on MAT253 for each replicate</t>
    </r>
  </si>
  <si>
    <t>D9018-PycnewA-1</t>
  </si>
  <si>
    <t>D9018-PycnewA-2</t>
  </si>
  <si>
    <t>d18O_carb</t>
  </si>
  <si>
    <t>D12471-PycnewA-Nu</t>
  </si>
  <si>
    <t>D13917-PyckelB-Nu</t>
  </si>
  <si>
    <t>D4353-PycnewA-Nu</t>
  </si>
  <si>
    <t>D4353-PycnewB-Nu</t>
  </si>
  <si>
    <t>D6816-PycnewB-Nu</t>
  </si>
  <si>
    <t>D8304-PycnspA-Nu</t>
  </si>
  <si>
    <t>D8304-PycnspB-Nu</t>
  </si>
  <si>
    <t>D9018-PycnewB-Nu</t>
  </si>
  <si>
    <t>D9020-PycnewA-Nu</t>
  </si>
  <si>
    <t>Instrument</t>
  </si>
  <si>
    <t>MAT253</t>
  </si>
  <si>
    <t>Nu</t>
  </si>
  <si>
    <t>D47</t>
  </si>
  <si>
    <t>Too few replicates</t>
  </si>
  <si>
    <r>
      <t xml:space="preserve">0.6348 </t>
    </r>
    <r>
      <rPr>
        <sz val="11"/>
        <color theme="1"/>
        <rFont val="Calibri"/>
        <family val="2"/>
      </rPr>
      <t>± 0.0059</t>
    </r>
  </si>
  <si>
    <r>
      <t xml:space="preserve">45.7 </t>
    </r>
    <r>
      <rPr>
        <sz val="11"/>
        <color theme="1"/>
        <rFont val="Calibri"/>
        <family val="2"/>
      </rPr>
      <t>± 2.5</t>
    </r>
  </si>
  <si>
    <r>
      <t xml:space="preserve">0.6706 </t>
    </r>
    <r>
      <rPr>
        <sz val="11"/>
        <color theme="1"/>
        <rFont val="Calibri"/>
        <family val="2"/>
      </rPr>
      <t>± 0.0102</t>
    </r>
  </si>
  <si>
    <r>
      <t xml:space="preserve">31.7 </t>
    </r>
    <r>
      <rPr>
        <sz val="11"/>
        <color theme="1"/>
        <rFont val="Calibri"/>
        <family val="2"/>
      </rPr>
      <t>± 3.7</t>
    </r>
  </si>
  <si>
    <r>
      <rPr>
        <b/>
        <sz val="11"/>
        <color theme="1"/>
        <rFont val="Calibri"/>
        <family val="2"/>
      </rPr>
      <t>Δ</t>
    </r>
    <r>
      <rPr>
        <b/>
        <vertAlign val="subscript"/>
        <sz val="11"/>
        <color theme="1"/>
        <rFont val="Calibri"/>
        <family val="2"/>
        <scheme val="minor"/>
      </rPr>
      <t>47</t>
    </r>
    <r>
      <rPr>
        <b/>
        <sz val="11"/>
        <color theme="1"/>
        <rFont val="Calibri"/>
        <family val="2"/>
        <scheme val="minor"/>
      </rPr>
      <t xml:space="preserve"> </t>
    </r>
    <r>
      <rPr>
        <b/>
        <sz val="11"/>
        <color theme="1"/>
        <rFont val="Calibri"/>
        <family val="2"/>
      </rPr>
      <t>± internal SE</t>
    </r>
  </si>
  <si>
    <t>Temp. ± SE (Petersen et al. 2019 calibration)</t>
  </si>
  <si>
    <r>
      <t xml:space="preserve">0.6569 </t>
    </r>
    <r>
      <rPr>
        <sz val="11"/>
        <color theme="1"/>
        <rFont val="Calibri"/>
        <family val="2"/>
      </rPr>
      <t>± 0.0063</t>
    </r>
  </si>
  <si>
    <r>
      <t xml:space="preserve">36.8 </t>
    </r>
    <r>
      <rPr>
        <sz val="11"/>
        <color theme="1"/>
        <rFont val="Calibri"/>
        <family val="2"/>
      </rPr>
      <t>± 2.4</t>
    </r>
  </si>
  <si>
    <t>0.6452 ± 0.0320</t>
  </si>
  <si>
    <r>
      <t xml:space="preserve">42.2 </t>
    </r>
    <r>
      <rPr>
        <sz val="11"/>
        <color theme="1"/>
        <rFont val="Calibri"/>
        <family val="2"/>
      </rPr>
      <t>±</t>
    </r>
    <r>
      <rPr>
        <sz val="11"/>
        <color theme="1"/>
        <rFont val="Calibri"/>
        <family val="2"/>
        <scheme val="minor"/>
      </rPr>
      <t xml:space="preserve"> 13.1</t>
    </r>
  </si>
  <si>
    <t>+1.61 ± 2.54</t>
  </si>
  <si>
    <r>
      <rPr>
        <b/>
        <sz val="11"/>
        <color theme="1"/>
        <rFont val="Calibri"/>
        <family val="2"/>
      </rPr>
      <t>Specimen Umbo 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carb</t>
    </r>
    <r>
      <rPr>
        <b/>
        <sz val="11"/>
        <color theme="1"/>
        <rFont val="Calibri"/>
        <family val="2"/>
        <scheme val="minor"/>
      </rPr>
      <t xml:space="preserve"> (‰VPDB) DeltaV</t>
    </r>
  </si>
  <si>
    <r>
      <rPr>
        <b/>
        <sz val="11"/>
        <color theme="1"/>
        <rFont val="Calibri"/>
        <family val="2"/>
      </rPr>
      <t>Specimen Umbo 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carb</t>
    </r>
    <r>
      <rPr>
        <b/>
        <sz val="11"/>
        <color theme="1"/>
        <rFont val="Calibri"/>
        <family val="2"/>
        <scheme val="minor"/>
      </rPr>
      <t xml:space="preserve"> (‰VPDB) DeltaV</t>
    </r>
  </si>
  <si>
    <r>
      <t xml:space="preserve">44.8 </t>
    </r>
    <r>
      <rPr>
        <sz val="11"/>
        <color theme="1"/>
        <rFont val="Calibri"/>
        <family val="2"/>
      </rPr>
      <t>± 5.0</t>
    </r>
  </si>
  <si>
    <r>
      <t xml:space="preserve">0.6372 </t>
    </r>
    <r>
      <rPr>
        <sz val="11"/>
        <color theme="1"/>
        <rFont val="Calibri"/>
        <family val="2"/>
      </rPr>
      <t>± 0.0121</t>
    </r>
  </si>
  <si>
    <r>
      <t xml:space="preserve">0.6229 </t>
    </r>
    <r>
      <rPr>
        <sz val="11"/>
        <color theme="1"/>
        <rFont val="Calibri"/>
        <family val="2"/>
      </rPr>
      <t>± 0.0096</t>
    </r>
  </si>
  <si>
    <r>
      <t xml:space="preserve">51.0 </t>
    </r>
    <r>
      <rPr>
        <sz val="11"/>
        <color theme="1"/>
        <rFont val="Calibri"/>
        <family val="2"/>
      </rPr>
      <t>± 4.2</t>
    </r>
  </si>
  <si>
    <r>
      <t xml:space="preserve">0.6385 </t>
    </r>
    <r>
      <rPr>
        <sz val="11"/>
        <color theme="1"/>
        <rFont val="Calibri"/>
        <family val="2"/>
      </rPr>
      <t>± 0.0258</t>
    </r>
  </si>
  <si>
    <r>
      <t xml:space="preserve">0.5435 </t>
    </r>
    <r>
      <rPr>
        <sz val="11"/>
        <color theme="1"/>
        <rFont val="Calibri"/>
        <family val="2"/>
      </rPr>
      <t>± 0.0107</t>
    </r>
  </si>
  <si>
    <r>
      <t xml:space="preserve">93.5 </t>
    </r>
    <r>
      <rPr>
        <sz val="11"/>
        <color theme="1"/>
        <rFont val="Calibri"/>
        <family val="2"/>
      </rPr>
      <t>± 6.8</t>
    </r>
  </si>
  <si>
    <r>
      <t xml:space="preserve">0.6875 </t>
    </r>
    <r>
      <rPr>
        <sz val="11"/>
        <color theme="1"/>
        <rFont val="Calibri"/>
        <family val="2"/>
      </rPr>
      <t>± 0.0090</t>
    </r>
  </si>
  <si>
    <r>
      <t xml:space="preserve">25.6 </t>
    </r>
    <r>
      <rPr>
        <sz val="11"/>
        <color theme="1"/>
        <rFont val="Calibri"/>
        <family val="2"/>
      </rPr>
      <t>± 3.1</t>
    </r>
  </si>
  <si>
    <r>
      <t xml:space="preserve">0.6866 </t>
    </r>
    <r>
      <rPr>
        <sz val="11"/>
        <color theme="1"/>
        <rFont val="Calibri"/>
        <family val="2"/>
      </rPr>
      <t>± 0.0052</t>
    </r>
  </si>
  <si>
    <r>
      <t xml:space="preserve">25.8 </t>
    </r>
    <r>
      <rPr>
        <sz val="11"/>
        <color theme="1"/>
        <rFont val="Calibri"/>
        <family val="2"/>
      </rPr>
      <t>± 1.9</t>
    </r>
  </si>
  <si>
    <r>
      <t xml:space="preserve">0.6583 </t>
    </r>
    <r>
      <rPr>
        <sz val="11"/>
        <color theme="1"/>
        <rFont val="Calibri"/>
        <family val="2"/>
      </rPr>
      <t>± 0.0059</t>
    </r>
  </si>
  <si>
    <r>
      <t xml:space="preserve">36.2 </t>
    </r>
    <r>
      <rPr>
        <sz val="11"/>
        <color theme="1"/>
        <rFont val="Calibri"/>
        <family val="2"/>
      </rPr>
      <t>± 2.3</t>
    </r>
  </si>
  <si>
    <r>
      <t xml:space="preserve">23.9 </t>
    </r>
    <r>
      <rPr>
        <sz val="11"/>
        <color theme="1"/>
        <rFont val="Calibri"/>
        <family val="2"/>
      </rPr>
      <t>± 10.7</t>
    </r>
  </si>
  <si>
    <r>
      <t xml:space="preserve">0.6936 </t>
    </r>
    <r>
      <rPr>
        <sz val="11"/>
        <color theme="1"/>
        <rFont val="Calibri"/>
        <family val="2"/>
      </rPr>
      <t>± 0.0314</t>
    </r>
  </si>
  <si>
    <r>
      <t xml:space="preserve">28.8 </t>
    </r>
    <r>
      <rPr>
        <sz val="11"/>
        <color theme="1"/>
        <rFont val="Calibri"/>
        <family val="2"/>
      </rPr>
      <t>± 2.7</t>
    </r>
  </si>
  <si>
    <r>
      <t xml:space="preserve">0.6534 </t>
    </r>
    <r>
      <rPr>
        <sz val="11"/>
        <color theme="1"/>
        <rFont val="Calibri"/>
        <family val="2"/>
      </rPr>
      <t>± 0.0103</t>
    </r>
  </si>
  <si>
    <r>
      <t xml:space="preserve">38.3 </t>
    </r>
    <r>
      <rPr>
        <sz val="11"/>
        <color theme="1"/>
        <rFont val="Calibri"/>
        <family val="2"/>
      </rPr>
      <t>± 4.1</t>
    </r>
  </si>
  <si>
    <r>
      <t xml:space="preserve">0.6190 </t>
    </r>
    <r>
      <rPr>
        <sz val="11"/>
        <color theme="1"/>
        <rFont val="Calibri"/>
        <family val="2"/>
      </rPr>
      <t>± 0.0054</t>
    </r>
  </si>
  <si>
    <r>
      <t xml:space="preserve">52.6 </t>
    </r>
    <r>
      <rPr>
        <sz val="11"/>
        <color theme="1"/>
        <rFont val="Calibri"/>
        <family val="2"/>
      </rPr>
      <t>± 2.4</t>
    </r>
  </si>
  <si>
    <r>
      <t xml:space="preserve">0.6782 </t>
    </r>
    <r>
      <rPr>
        <sz val="11"/>
        <color theme="1"/>
        <rFont val="Calibri"/>
        <family val="2"/>
      </rPr>
      <t>± 0.0077</t>
    </r>
  </si>
  <si>
    <r>
      <t xml:space="preserve">0.6714 </t>
    </r>
    <r>
      <rPr>
        <sz val="11"/>
        <color theme="1"/>
        <rFont val="Calibri"/>
        <family val="2"/>
      </rPr>
      <t>± 0.0068</t>
    </r>
  </si>
  <si>
    <r>
      <t xml:space="preserve">31.3 </t>
    </r>
    <r>
      <rPr>
        <sz val="11"/>
        <color theme="1"/>
        <rFont val="Calibri"/>
        <family val="2"/>
      </rPr>
      <t>± 2.5</t>
    </r>
  </si>
  <si>
    <r>
      <t xml:space="preserve">0.6437 </t>
    </r>
    <r>
      <rPr>
        <sz val="11"/>
        <color theme="1"/>
        <rFont val="Calibri"/>
        <family val="2"/>
      </rPr>
      <t>± 0.0013</t>
    </r>
  </si>
  <si>
    <t>Not analyzed for D47</t>
  </si>
  <si>
    <t>Primary paleotemperature</t>
  </si>
  <si>
    <t>Reordered zone 2</t>
  </si>
  <si>
    <t>Primary Zone 1</t>
  </si>
  <si>
    <t>Primary Zone 3</t>
  </si>
  <si>
    <t>Δ47 analytical instrument</t>
  </si>
  <si>
    <t>2019 analyses</t>
  </si>
  <si>
    <t>Sample_ID</t>
  </si>
  <si>
    <t>Name</t>
  </si>
  <si>
    <t>DateTime</t>
  </si>
  <si>
    <t>BatchName</t>
  </si>
  <si>
    <t>SCIPPnum</t>
  </si>
  <si>
    <t>CarbORGas</t>
  </si>
  <si>
    <t>Type</t>
  </si>
  <si>
    <t>Mode</t>
  </si>
  <si>
    <t>Trans_Pressure</t>
  </si>
  <si>
    <t>Yield</t>
  </si>
  <si>
    <t>NuYield</t>
  </si>
  <si>
    <t>MaxPumpOverPressure</t>
  </si>
  <si>
    <t>Chops</t>
  </si>
  <si>
    <t>BalancePercent</t>
  </si>
  <si>
    <t>Issue</t>
  </si>
  <si>
    <t>autorefill</t>
  </si>
  <si>
    <t>Sequence</t>
  </si>
  <si>
    <t>NumBlocks</t>
  </si>
  <si>
    <t>NumCycles</t>
  </si>
  <si>
    <t>IntTime</t>
  </si>
  <si>
    <t>sam44current</t>
  </si>
  <si>
    <t>ref44current</t>
  </si>
  <si>
    <t>d13C_PDB</t>
  </si>
  <si>
    <t>d13C_err</t>
  </si>
  <si>
    <t>d13C_rm</t>
  </si>
  <si>
    <t>d18O_gasPDB</t>
  </si>
  <si>
    <t>d18O_err</t>
  </si>
  <si>
    <t>d18O_gasSMOW</t>
  </si>
  <si>
    <t>d18O_rm</t>
  </si>
  <si>
    <t>d45_err</t>
  </si>
  <si>
    <t>d45_rm</t>
  </si>
  <si>
    <t>d46_err</t>
  </si>
  <si>
    <t>d47_err</t>
  </si>
  <si>
    <t>d47_rm</t>
  </si>
  <si>
    <t>d48_err</t>
  </si>
  <si>
    <t>d48_rm</t>
  </si>
  <si>
    <t>d49_err</t>
  </si>
  <si>
    <t>d49_rm</t>
  </si>
  <si>
    <t>D47_err</t>
  </si>
  <si>
    <t>D47_rm</t>
  </si>
  <si>
    <t>D48</t>
  </si>
  <si>
    <t>D48_err</t>
  </si>
  <si>
    <t>D48_rm</t>
  </si>
  <si>
    <t>D49</t>
  </si>
  <si>
    <t>D49_err</t>
  </si>
  <si>
    <t>D49_rm</t>
  </si>
  <si>
    <t>SlopeEGLs_eth</t>
  </si>
  <si>
    <t>D47s1_eth</t>
  </si>
  <si>
    <t>trueD47rf_intercarb</t>
  </si>
  <si>
    <t>SlopeETFs_eth</t>
  </si>
  <si>
    <t>IntETFs_eth</t>
  </si>
  <si>
    <t>D47rfac_eth</t>
  </si>
  <si>
    <t>true18</t>
  </si>
  <si>
    <t>true13</t>
  </si>
  <si>
    <t>Slope18</t>
  </si>
  <si>
    <t>Int18</t>
  </si>
  <si>
    <t>Slope13</t>
  </si>
  <si>
    <t>Int13</t>
  </si>
  <si>
    <t>d13C_final</t>
  </si>
  <si>
    <t>d18O_final</t>
  </si>
  <si>
    <t>Pica-1</t>
  </si>
  <si>
    <t>Carb</t>
  </si>
  <si>
    <t>Pica</t>
  </si>
  <si>
    <t>Bel</t>
  </si>
  <si>
    <t>Ice-1</t>
  </si>
  <si>
    <t>xIce</t>
  </si>
  <si>
    <t>BalPct</t>
  </si>
  <si>
    <t>C:\Nu Stable\Analyses\CLUMPED-SEQUENCES\Clumped NuCarb.seq</t>
  </si>
  <si>
    <t>ETH4-1</t>
  </si>
  <si>
    <t>ETH4</t>
  </si>
  <si>
    <t>ETH2-1</t>
  </si>
  <si>
    <t>ETH2</t>
  </si>
  <si>
    <t>Ooids-1</t>
  </si>
  <si>
    <t>OO</t>
  </si>
  <si>
    <t>CM-1</t>
  </si>
  <si>
    <t>CM</t>
  </si>
  <si>
    <t>ETH1-1</t>
  </si>
  <si>
    <t>ETH1</t>
  </si>
  <si>
    <t>ETH3-1</t>
  </si>
  <si>
    <t>ETH3</t>
  </si>
  <si>
    <t>Pica-2</t>
  </si>
  <si>
    <t>2668_Pica-1</t>
  </si>
  <si>
    <t>2021_02_02_bellows</t>
  </si>
  <si>
    <t>FST</t>
  </si>
  <si>
    <t>C:\Nu Stable\Analyses\CLUMPED-SEQUENCES\Clumped NuCarb - Start.SEQ</t>
  </si>
  <si>
    <t>2669_Ice-1</t>
  </si>
  <si>
    <t>2670_ETH4-1</t>
  </si>
  <si>
    <t>2671_ETH2-1</t>
  </si>
  <si>
    <t>2672_Ooids-1</t>
  </si>
  <si>
    <t>C:\Nu Stable\Analyses\CLUMPED-SEQUENCES\Clumped NuCarb + auto refill - short.seq</t>
  </si>
  <si>
    <t>2673_CM-1</t>
  </si>
  <si>
    <t>2674_ETH1-1</t>
  </si>
  <si>
    <t>2675_ETH3-1</t>
  </si>
  <si>
    <t>2676_Pica-2</t>
  </si>
  <si>
    <t>2677_CORS-1</t>
  </si>
  <si>
    <t>CORS-1</t>
  </si>
  <si>
    <t>CORS</t>
  </si>
  <si>
    <t>2679_ETH1-2</t>
  </si>
  <si>
    <t>ETH1-2</t>
  </si>
  <si>
    <t>2680_Ice-2</t>
  </si>
  <si>
    <t>Ice-2</t>
  </si>
  <si>
    <t>2681_Ooids-2</t>
  </si>
  <si>
    <t>Ooids-2</t>
  </si>
  <si>
    <t>2682_ETH3-2</t>
  </si>
  <si>
    <t>ETH3-2</t>
  </si>
  <si>
    <t>2683_ETH2-2</t>
  </si>
  <si>
    <t>ETH2-2</t>
  </si>
  <si>
    <t>2684_CM-2</t>
  </si>
  <si>
    <t>CM-2</t>
  </si>
  <si>
    <t>2685_Pica-3</t>
  </si>
  <si>
    <t>Pica-3</t>
  </si>
  <si>
    <t>2686_ETH1-3</t>
  </si>
  <si>
    <t>ETH1-3</t>
  </si>
  <si>
    <t>2687_ETH2-3</t>
  </si>
  <si>
    <t>ETH2-3</t>
  </si>
  <si>
    <t>2688_CORS-2</t>
  </si>
  <si>
    <t>CORS-2</t>
  </si>
  <si>
    <t>2689_Ooids-3</t>
  </si>
  <si>
    <t>Ooids-3</t>
  </si>
  <si>
    <t>2690_ETH4-3</t>
  </si>
  <si>
    <t>ETH4-3</t>
  </si>
  <si>
    <t>2692_Ice-3</t>
  </si>
  <si>
    <t>Ice-3</t>
  </si>
  <si>
    <t>sample</t>
  </si>
  <si>
    <t>2695_CM-3</t>
  </si>
  <si>
    <t>CM-3</t>
  </si>
  <si>
    <t>2698_ETH1-4</t>
  </si>
  <si>
    <t>ETH1-4</t>
  </si>
  <si>
    <t>2699_ETH3-4</t>
  </si>
  <si>
    <t>ETH3-4</t>
  </si>
  <si>
    <t>2702_Pica-4</t>
  </si>
  <si>
    <t>Pica-4</t>
  </si>
  <si>
    <t>2705_ETH2-4</t>
  </si>
  <si>
    <t>ETH2-4</t>
  </si>
  <si>
    <t>2706_ETH4-4</t>
  </si>
  <si>
    <t>ETH4-4</t>
  </si>
  <si>
    <t>2709_CORS-3</t>
  </si>
  <si>
    <t>CORS-3</t>
  </si>
  <si>
    <t>PumpOver</t>
  </si>
  <si>
    <t>2712_ETH1-5</t>
  </si>
  <si>
    <t>ETH1-5</t>
  </si>
  <si>
    <t>2713_ETH4-5</t>
  </si>
  <si>
    <t>ETH4-5</t>
  </si>
  <si>
    <t>2716_Ice-4</t>
  </si>
  <si>
    <t>Ice-4</t>
  </si>
  <si>
    <t>2720_ETH3-5</t>
  </si>
  <si>
    <t>ETH3-5</t>
  </si>
  <si>
    <t>2721_ETH2-5</t>
  </si>
  <si>
    <t>ETH2-5</t>
  </si>
  <si>
    <t>2722_Pica-1</t>
  </si>
  <si>
    <t>2020_02_07_bellows</t>
  </si>
  <si>
    <t>2723_Ooids-1</t>
  </si>
  <si>
    <t>2724_Ice-1</t>
  </si>
  <si>
    <t>2725_CM-1</t>
  </si>
  <si>
    <t>2726_Pica-1</t>
  </si>
  <si>
    <t>2020_02_08_bellows</t>
  </si>
  <si>
    <t>2727_Ooids-1</t>
  </si>
  <si>
    <t>2728_Ice-1</t>
  </si>
  <si>
    <t>2729_CM-1</t>
  </si>
  <si>
    <t>2730_ETH3-1</t>
  </si>
  <si>
    <t>2731_ETH2-1</t>
  </si>
  <si>
    <t>2732_SBDNB-EVAP-25C-4</t>
  </si>
  <si>
    <t>SBDNB-EVAP-25C-4</t>
  </si>
  <si>
    <t>Gas</t>
  </si>
  <si>
    <t>EG25C</t>
  </si>
  <si>
    <t>C:\Nu Stable\Analyses\CLUMPED-SEQUENCES\Clumped Manifold - AP.SEQ</t>
  </si>
  <si>
    <t>2735_Pica-2</t>
  </si>
  <si>
    <t>2739_ETH4-1</t>
  </si>
  <si>
    <t>2740_ETH1-1</t>
  </si>
  <si>
    <t>2743_Ice-2</t>
  </si>
  <si>
    <t>2744_SBDNB-MDIW-1000C-5</t>
  </si>
  <si>
    <t>SBDNB-MDIW-1000C-5</t>
  </si>
  <si>
    <t>HG</t>
  </si>
  <si>
    <t>2748_ETH3-2</t>
  </si>
  <si>
    <t>2749_ETH4-2</t>
  </si>
  <si>
    <t>ETH4-2</t>
  </si>
  <si>
    <t>2752_CM-2</t>
  </si>
  <si>
    <t>2754_SBDNB-2xEV-200C-2</t>
  </si>
  <si>
    <t>SBDNB-2xEV-200C-2</t>
  </si>
  <si>
    <t>x200C</t>
  </si>
  <si>
    <t>2757_ETH1-2</t>
  </si>
  <si>
    <t>2758_ETH2-2</t>
  </si>
  <si>
    <t>2761_Ooids-2</t>
  </si>
  <si>
    <t>2765_ETH3-3</t>
  </si>
  <si>
    <t>ETH3-3</t>
  </si>
  <si>
    <t>2766_ETH1-3</t>
  </si>
  <si>
    <t>2769_SBDNB-MDIW-25C-4</t>
  </si>
  <si>
    <t>SBDNB-MDIW-25C-4</t>
  </si>
  <si>
    <t>2770_Pica-3</t>
  </si>
  <si>
    <t>2774_ETH2-3</t>
  </si>
  <si>
    <t>2775_ETH4-3</t>
  </si>
  <si>
    <t>2778_Ice-3</t>
  </si>
  <si>
    <t>2782_ETH3-4</t>
  </si>
  <si>
    <t>2783_ETH2-4</t>
  </si>
  <si>
    <t>2786_Pica-4</t>
  </si>
  <si>
    <t>2790_ETH1-4</t>
  </si>
  <si>
    <t>2791_ETH4-4</t>
  </si>
  <si>
    <t>2792_Pica-1</t>
  </si>
  <si>
    <t>2021_02_14_bellows</t>
  </si>
  <si>
    <t>2793_CM-1</t>
  </si>
  <si>
    <t>2794_Ice-1</t>
  </si>
  <si>
    <t>2795_Ooids-1</t>
  </si>
  <si>
    <t>2796_ETH1-1</t>
  </si>
  <si>
    <t>2797_SBDNB-EVAP-200C-5</t>
  </si>
  <si>
    <t>SBDNB-EVAP-200C-5</t>
  </si>
  <si>
    <t>2798_ETH3-1</t>
  </si>
  <si>
    <t>2801_Pica-2</t>
  </si>
  <si>
    <t>2805_ETH2-1</t>
  </si>
  <si>
    <t>2806_ETH4-1</t>
  </si>
  <si>
    <t>2809_Ooids-2</t>
  </si>
  <si>
    <t>2810_SBDNB-2xEV-25C-10</t>
  </si>
  <si>
    <t>SBDNB-2xEV-25C-10</t>
  </si>
  <si>
    <t>2814_ETH3-2</t>
  </si>
  <si>
    <t>2815_ETH2-2</t>
  </si>
  <si>
    <t>2818_CM-2</t>
  </si>
  <si>
    <t>2819_SBDNB-MDIW-1000C-4</t>
  </si>
  <si>
    <t>SBDNB-MDIW-1000C-4</t>
  </si>
  <si>
    <t>2820_Pica-1</t>
  </si>
  <si>
    <t>2021_02_18_bellows</t>
  </si>
  <si>
    <t>2821_Ooids-1</t>
  </si>
  <si>
    <t>2822_Ice-1</t>
  </si>
  <si>
    <t>2823_ETH3-1</t>
  </si>
  <si>
    <t>2824_ETH2-1</t>
  </si>
  <si>
    <t>2828_CM-1</t>
  </si>
  <si>
    <t>2831_ETH4-1</t>
  </si>
  <si>
    <t>2832_ETH1-1</t>
  </si>
  <si>
    <t>2836_CORS-1</t>
  </si>
  <si>
    <t>2837_Pica-1</t>
  </si>
  <si>
    <t>2021_02_21_bellows</t>
  </si>
  <si>
    <t>2838_Ooids-1</t>
  </si>
  <si>
    <t>2839_CM-1</t>
  </si>
  <si>
    <t>2840_SBDNB-EVAP-200C-2</t>
  </si>
  <si>
    <t>SBDNB-EVAP-200C-2</t>
  </si>
  <si>
    <t>2841_ETH2-1</t>
  </si>
  <si>
    <t>2842_ETH4-1</t>
  </si>
  <si>
    <t>2846_Pica-2</t>
  </si>
  <si>
    <t>2850_SBDNB-2xEV-25C-2</t>
  </si>
  <si>
    <t>SBDNB-2xEV-25C-2</t>
  </si>
  <si>
    <t>2851_ETH3-1</t>
  </si>
  <si>
    <t>2852_ETH1-1</t>
  </si>
  <si>
    <t>2856_CM-2</t>
  </si>
  <si>
    <t>2859_ETH4-2</t>
  </si>
  <si>
    <t>2860_ETH3-2</t>
  </si>
  <si>
    <t>2862_SBDNB-MDIW-1000C-6</t>
  </si>
  <si>
    <t>SBDNB-MDIW-1000C-6</t>
  </si>
  <si>
    <t>2864_D4353-PycnewB-Nu-1</t>
  </si>
  <si>
    <t>D4353-PycnewB-Nu-1</t>
  </si>
  <si>
    <t>2865_Ooids-2</t>
  </si>
  <si>
    <t>2868_ETH2-2</t>
  </si>
  <si>
    <t>2869_ETH1-2</t>
  </si>
  <si>
    <t>2871_D8304-PycnspB-Nu-1</t>
  </si>
  <si>
    <t>D8304-PycnspB-Nu-1</t>
  </si>
  <si>
    <t>2873_Ice-1</t>
  </si>
  <si>
    <t>2876_ETH3-3</t>
  </si>
  <si>
    <t>2877_ETH1-3</t>
  </si>
  <si>
    <t>2880_SBDNB-EVAP-25C-10</t>
  </si>
  <si>
    <t>SBDNB-EVAP-25C-10</t>
  </si>
  <si>
    <t>2882_CM-3</t>
  </si>
  <si>
    <t>2884_5737-ExoB-1</t>
  </si>
  <si>
    <t>2885_ETH2-3</t>
  </si>
  <si>
    <t>2886_ETH4-3</t>
  </si>
  <si>
    <t>2888_D6816-PycnewB-Nu-1</t>
  </si>
  <si>
    <t>D6816-PycnewB-Nu-1</t>
  </si>
  <si>
    <t>2889_D13917-PyckelB-Nu-1</t>
  </si>
  <si>
    <t>D13917-PyckelB-Nu-1</t>
  </si>
  <si>
    <t>2890_Pica-3</t>
  </si>
  <si>
    <t>2893_ETH1-4</t>
  </si>
  <si>
    <t>2894_ETH2-4</t>
  </si>
  <si>
    <t>2895_SBDNB-2xEV-200C-3</t>
  </si>
  <si>
    <t>SBDNB-2xEV-200C-3</t>
  </si>
  <si>
    <t>2896_D9020-Pycnew1-Nu-1</t>
  </si>
  <si>
    <t>D9020-Pycnew1-Nu-1</t>
  </si>
  <si>
    <t>2899_Ice-2</t>
  </si>
  <si>
    <t>2901_D11792A-Pyc-kel-1</t>
  </si>
  <si>
    <t>D11792A-Pyc-kel-1</t>
  </si>
  <si>
    <t>2902_ETH3-4</t>
  </si>
  <si>
    <t>2903_ETH4-4</t>
  </si>
  <si>
    <t>2904_D4353-PycnewA-Nu-1</t>
  </si>
  <si>
    <t>D4353-PycnewA-Nu-1</t>
  </si>
  <si>
    <t>2906_D9018-PycnewB-Nu-1</t>
  </si>
  <si>
    <t>D9018-PycnewB-Nu-1</t>
  </si>
  <si>
    <t>2907_Pica-4</t>
  </si>
  <si>
    <t>2908_Pica-1</t>
  </si>
  <si>
    <t>2021_02_28_bellows</t>
  </si>
  <si>
    <t>2909_Ice-1</t>
  </si>
  <si>
    <t>2910_Ooids-1</t>
  </si>
  <si>
    <t>2911_ETH4-1</t>
  </si>
  <si>
    <t>2912_SBDNB-MDIW-200C-1</t>
  </si>
  <si>
    <t>SBDNB-MDIW-200C-1</t>
  </si>
  <si>
    <t>2913_ETH2-1</t>
  </si>
  <si>
    <t>2914_D2402-PycnewA-1</t>
  </si>
  <si>
    <t>D2402-PycnewA-1</t>
  </si>
  <si>
    <t>2917_CM-1</t>
  </si>
  <si>
    <t>2920_ETH3-1</t>
  </si>
  <si>
    <t>2921_ETH1-1</t>
  </si>
  <si>
    <t>2923_D8304-Pycnsp-Nu-1</t>
  </si>
  <si>
    <t>D8304-PycnspA-Nu-1</t>
  </si>
  <si>
    <t>2924_SBDNB-2xEV-1000C-6</t>
  </si>
  <si>
    <t>SBDNB-2xEV-1000C-6</t>
  </si>
  <si>
    <t>2926_CORS-1</t>
  </si>
  <si>
    <t>2927_D12471-PycnewA-Nu-1</t>
  </si>
  <si>
    <t>D12471-PycnewA-Nu-1</t>
  </si>
  <si>
    <t>2929_ETH2-2</t>
  </si>
  <si>
    <t>2930_ETH3-1</t>
  </si>
  <si>
    <t>2931_5737-ExoB-2</t>
  </si>
  <si>
    <t>2934_Pica-2</t>
  </si>
  <si>
    <t>2937_D9018-PycnewB-Nu-2</t>
  </si>
  <si>
    <t>D9018-PycnewB-Nu-2</t>
  </si>
  <si>
    <t>2939_ETH1-2</t>
  </si>
  <si>
    <t>2940_ETH4-2</t>
  </si>
  <si>
    <t>2941_2021_03_03_bellows 1</t>
  </si>
  <si>
    <t>2021_03_03_bellows</t>
  </si>
  <si>
    <t>2942_2021_03_03_bellows 1</t>
  </si>
  <si>
    <t>2943_2021_03_03_bellows 2</t>
  </si>
  <si>
    <t>2944_2021_03_03_bellows 2</t>
  </si>
  <si>
    <t>2945_2021_03_03_bellows 3</t>
  </si>
  <si>
    <t>2946_Pica-1</t>
  </si>
  <si>
    <t>2021_03_09_bellows</t>
  </si>
  <si>
    <t>2947_CM-1</t>
  </si>
  <si>
    <t>2948_Ice-1</t>
  </si>
  <si>
    <t>C:\Nu Stable\Analyses\CLUMPED-SEQUENCES\Clumped NuCarb + auto refill - short - 25nA.seq</t>
  </si>
  <si>
    <t>2949_ETH2-1</t>
  </si>
  <si>
    <t>2950_ETH3-1</t>
  </si>
  <si>
    <t>2951_Pica-2</t>
  </si>
  <si>
    <t>2952_ETH1-1</t>
  </si>
  <si>
    <t>2953_ETH4-1</t>
  </si>
  <si>
    <t>2954_Ooids-1</t>
  </si>
  <si>
    <t>2955_Pica-2</t>
  </si>
  <si>
    <t>2956_CORS-1</t>
  </si>
  <si>
    <t>2957_Ice-2</t>
  </si>
  <si>
    <t>2958_Ooids-2</t>
  </si>
  <si>
    <t>2959_ETH2-2</t>
  </si>
  <si>
    <t>2960_ETH4-2</t>
  </si>
  <si>
    <t>2961_Pica-3</t>
  </si>
  <si>
    <t>2962_CM-2</t>
  </si>
  <si>
    <t>2963_ETH3-2</t>
  </si>
  <si>
    <t>2964_ETH1-2</t>
  </si>
  <si>
    <t>2965_Ice-2</t>
  </si>
  <si>
    <t>2966_Ooids-3</t>
  </si>
  <si>
    <t>2967_ETH2-3</t>
  </si>
  <si>
    <t>2968_ETH3-3</t>
  </si>
  <si>
    <t>2970_D8304-PycnspB-Nu-2</t>
  </si>
  <si>
    <t>D8304-PycnspB-Nu-2</t>
  </si>
  <si>
    <t>2971_Pica-4</t>
  </si>
  <si>
    <t>2975_ETH1-3</t>
  </si>
  <si>
    <t>2976_ETH4-3</t>
  </si>
  <si>
    <t>2978_D9020-PycnewA-Nu-2</t>
  </si>
  <si>
    <t>D9020-PycnewA-Nu-2</t>
  </si>
  <si>
    <t>2979_CM-3</t>
  </si>
  <si>
    <t>2982_ETH2-4</t>
  </si>
  <si>
    <t>2983_ETH1-4</t>
  </si>
  <si>
    <t>2986_CM-4</t>
  </si>
  <si>
    <t>CM-4</t>
  </si>
  <si>
    <t>2987_D6816-PycnewB-Nu-2</t>
  </si>
  <si>
    <t>D6816-PycnewB-Nu-2</t>
  </si>
  <si>
    <t>2990_ETH3-4</t>
  </si>
  <si>
    <t>2991_ETH1-5</t>
  </si>
  <si>
    <t>2993_D12471-PycnewA-Nu-2</t>
  </si>
  <si>
    <t>D12471-PycnewA-Nu-2</t>
  </si>
  <si>
    <t>2994_Ice-3</t>
  </si>
  <si>
    <t>2996_D13917-PyckelB-NU-2</t>
  </si>
  <si>
    <t>D13917-PyckelB-NU-2</t>
  </si>
  <si>
    <t>2998_ETH2-5</t>
  </si>
  <si>
    <t>2999_ETH4-4</t>
  </si>
  <si>
    <t>3000_D11792A-Pyc-kel-2</t>
  </si>
  <si>
    <t>D11792A-Pyc-kel-2</t>
  </si>
  <si>
    <t>3002_D8304-PycnspA-Nu-2</t>
  </si>
  <si>
    <t>D8304-PycnspA-Nu-2</t>
  </si>
  <si>
    <t>3004_Pica-1</t>
  </si>
  <si>
    <t>2021_03_14_bellows</t>
  </si>
  <si>
    <t>3005_Ooids-1</t>
  </si>
  <si>
    <t>3006_Ice-1</t>
  </si>
  <si>
    <t>3007_CM-1</t>
  </si>
  <si>
    <t>3008_ETH3-1</t>
  </si>
  <si>
    <t>3009_ETH4-1</t>
  </si>
  <si>
    <t>3010_SBDNB-EVAP-25C-7</t>
  </si>
  <si>
    <t>SBDNB-EVAP-25C-7</t>
  </si>
  <si>
    <t>3011_D4353-PycnewB-Nu-2</t>
  </si>
  <si>
    <t>D4353-PycnewB-Nu-2</t>
  </si>
  <si>
    <t>3013_Pica-2</t>
  </si>
  <si>
    <t>3014_D2402-PycnewA-2</t>
  </si>
  <si>
    <t>D2402-PycnewA-2</t>
  </si>
  <si>
    <t>3017_ETH2-1</t>
  </si>
  <si>
    <t>3018_ETH1-1</t>
  </si>
  <si>
    <t>3019_SBDNB-2xEV-200C-7</t>
  </si>
  <si>
    <t>SBDNB-2xEV-200C-7</t>
  </si>
  <si>
    <t>3020_D4353-PycnewA-Nu-2</t>
  </si>
  <si>
    <t>D4353-PycnewA-Nu-2</t>
  </si>
  <si>
    <t>3022_Ooids-2</t>
  </si>
  <si>
    <t>3026_ETH3-2</t>
  </si>
  <si>
    <t>3027_ETH1-2</t>
  </si>
  <si>
    <t>3028_SBDNB-MDIW-1000C-6</t>
  </si>
  <si>
    <t>3031_CM-2</t>
  </si>
  <si>
    <t>3035_ETH4-2</t>
  </si>
  <si>
    <t>3036_ETH2-2</t>
  </si>
  <si>
    <t>3038_5737-ExoB-3</t>
  </si>
  <si>
    <t>3039_Ice-2</t>
  </si>
  <si>
    <t>3040_D8304-PycnspA-Nu-3</t>
  </si>
  <si>
    <t>D8304-PycnspA-Nu-3</t>
  </si>
  <si>
    <t>3042_D12471-PycnewA-Nu-3</t>
  </si>
  <si>
    <t>D12471-PycnewA-Nu-3</t>
  </si>
  <si>
    <t>3043_ETH4-3</t>
  </si>
  <si>
    <t>3044_ETH3-3</t>
  </si>
  <si>
    <t>3046_SBDNB-MDIW-25C-11</t>
  </si>
  <si>
    <t>SBDNB-MDIW-25C-11</t>
  </si>
  <si>
    <t>3048_Pica-3</t>
  </si>
  <si>
    <t>3049_D6816-PycnewB-Nu-3</t>
  </si>
  <si>
    <t>D6816-PycnewB-Nu-3</t>
  </si>
  <si>
    <t>3051_D9018-PycnewB-Nu-3</t>
  </si>
  <si>
    <t>D9018-PycnewB-Nu-3</t>
  </si>
  <si>
    <t>3052_ETH2-3</t>
  </si>
  <si>
    <t>3053_ETH1-3</t>
  </si>
  <si>
    <t>3055_D13917-PyckelB-Nu-3</t>
  </si>
  <si>
    <t>D13917-PyckelB-Nu-3</t>
  </si>
  <si>
    <t>3056_Ooids-3</t>
  </si>
  <si>
    <t>3058_SBDNB-2xEV-1000C-4</t>
  </si>
  <si>
    <t>SBDNB-2xEV-1000C-4</t>
  </si>
  <si>
    <t>3060_D2402-PycnewA-3</t>
  </si>
  <si>
    <t>D2402-PycnewA-3</t>
  </si>
  <si>
    <t>3061_ETH2-4</t>
  </si>
  <si>
    <t>3062_ETH3-4</t>
  </si>
  <si>
    <t>3065_CM-3</t>
  </si>
  <si>
    <t>3067_D9020-PycnewA-Nu-2</t>
  </si>
  <si>
    <t>3069_ETH1-4</t>
  </si>
  <si>
    <t>3070_ETH4-4</t>
  </si>
  <si>
    <t>3073_Pica-4</t>
  </si>
  <si>
    <t>3074_Pica-1</t>
  </si>
  <si>
    <t>2021_03_21_bellows</t>
  </si>
  <si>
    <t>3075_Ooids-1</t>
  </si>
  <si>
    <t>3076_Ice-1</t>
  </si>
  <si>
    <t>3077_ETH2-1</t>
  </si>
  <si>
    <t>3078_SBDNB-MDIW-25C-10</t>
  </si>
  <si>
    <t>SBDNB-MDIW-25C-10</t>
  </si>
  <si>
    <t>3079_ETH4-1</t>
  </si>
  <si>
    <t>3081_D4353-PycnewB-Nu-3</t>
  </si>
  <si>
    <t>D4353-PycnewB-Nu-3</t>
  </si>
  <si>
    <t>3082_CM-1</t>
  </si>
  <si>
    <t>3086_D4353-PycnewA-Nu-3</t>
  </si>
  <si>
    <t>D4353-PycnewA-Nu-3</t>
  </si>
  <si>
    <t>3087_ETH3-1</t>
  </si>
  <si>
    <t>3088_ETH1-1</t>
  </si>
  <si>
    <t>3089_SBDNB-2xEV-200C-4</t>
  </si>
  <si>
    <t>SBDNB-2xEV-200C-4</t>
  </si>
  <si>
    <t>3091_D11792A-Pyc-kel-3</t>
  </si>
  <si>
    <t>D11792A-Pyc-kel-3</t>
  </si>
  <si>
    <t>3092_Pica-2</t>
  </si>
  <si>
    <t>3095_D8304-PycnspB-Nu-3</t>
  </si>
  <si>
    <t>D8304-PycnspB-Nu-3</t>
  </si>
  <si>
    <t>3096_ETH2-2</t>
  </si>
  <si>
    <t>3097_ETH3-2</t>
  </si>
  <si>
    <t>3101_Ice-2</t>
  </si>
  <si>
    <t>3102_ETH4-2</t>
  </si>
  <si>
    <t>3103_ETH1-2</t>
  </si>
  <si>
    <t>D5737-ExoB-1</t>
  </si>
  <si>
    <t>D5737-ExoB-2</t>
  </si>
  <si>
    <t>D5737-ExoB-3</t>
  </si>
  <si>
    <t>Type2</t>
  </si>
  <si>
    <t>In house standard</t>
  </si>
  <si>
    <t>Unknown</t>
  </si>
  <si>
    <t>ETH carbonate standard</t>
  </si>
  <si>
    <t>Standard Gas</t>
  </si>
  <si>
    <t>Weight (ug)</t>
  </si>
  <si>
    <t>Interpretation</t>
  </si>
  <si>
    <t>disqualified based on SEM</t>
  </si>
  <si>
    <t>Geographic Zone (Fig. 1)</t>
  </si>
  <si>
    <t>disqualified based on trace elements</t>
  </si>
  <si>
    <t>Another powder from specimen analyzed</t>
  </si>
  <si>
    <r>
      <t xml:space="preserve">44.7 </t>
    </r>
    <r>
      <rPr>
        <sz val="11"/>
        <color theme="1"/>
        <rFont val="Calibri"/>
        <family val="2"/>
      </rPr>
      <t>± 10.8</t>
    </r>
  </si>
  <si>
    <r>
      <t xml:space="preserve">42.0 </t>
    </r>
    <r>
      <rPr>
        <sz val="11"/>
        <color theme="1"/>
        <rFont val="Calibri"/>
        <family val="2"/>
      </rPr>
      <t>± 0.5</t>
    </r>
  </si>
  <si>
    <t>Geographic Zone</t>
  </si>
  <si>
    <t>SEM Ranking</t>
  </si>
  <si>
    <t>Diagenetically altered (evidence from SEM)</t>
  </si>
  <si>
    <t>Diagenetically altered (evidence from SEM and trace elements)</t>
  </si>
  <si>
    <t>SE_Temp (internal)</t>
  </si>
  <si>
    <t>SE_Temp (external)</t>
  </si>
  <si>
    <r>
      <t>SE_δ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carb</t>
    </r>
  </si>
  <si>
    <r>
      <t>SE_δ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carb</t>
    </r>
  </si>
  <si>
    <r>
      <t>SE Δ</t>
    </r>
    <r>
      <rPr>
        <b/>
        <vertAlign val="subscript"/>
        <sz val="11"/>
        <color theme="1"/>
        <rFont val="Calibri"/>
        <family val="2"/>
        <scheme val="minor"/>
      </rPr>
      <t xml:space="preserve">47 </t>
    </r>
    <r>
      <rPr>
        <b/>
        <sz val="11"/>
        <color theme="1"/>
        <rFont val="Calibri"/>
        <family val="2"/>
        <scheme val="minor"/>
      </rPr>
      <t>(internal)</t>
    </r>
  </si>
  <si>
    <r>
      <t>SE Δ</t>
    </r>
    <r>
      <rPr>
        <b/>
        <vertAlign val="subscript"/>
        <sz val="11"/>
        <color theme="1"/>
        <rFont val="Calibri"/>
        <family val="2"/>
        <scheme val="minor"/>
      </rPr>
      <t xml:space="preserve">47 </t>
    </r>
    <r>
      <rPr>
        <b/>
        <sz val="11"/>
        <color theme="1"/>
        <rFont val="Calibri"/>
        <family val="2"/>
        <scheme val="minor"/>
      </rPr>
      <t>(external)</t>
    </r>
  </si>
  <si>
    <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w</t>
    </r>
    <r>
      <rPr>
        <b/>
        <sz val="11"/>
        <color theme="1"/>
        <rFont val="Calibri"/>
        <family val="2"/>
        <scheme val="minor"/>
      </rPr>
      <t xml:space="preserve"> (Anderson et al. 2021)</t>
    </r>
  </si>
  <si>
    <t>Temp (Anderson et al. 2021)</t>
  </si>
  <si>
    <t>Ba</t>
  </si>
  <si>
    <t>D4353B-NU</t>
  </si>
  <si>
    <t>D4353A-NU</t>
  </si>
  <si>
    <t>D6816B-NU</t>
  </si>
  <si>
    <t>D12471A-NU</t>
  </si>
  <si>
    <t>D9020A-NU</t>
  </si>
  <si>
    <t>D9018B-NU</t>
  </si>
  <si>
    <t>D8304ANU</t>
  </si>
  <si>
    <t>D13917B-NU</t>
  </si>
  <si>
    <t>D8304B-NU</t>
  </si>
  <si>
    <t>Molar masses (g/mol)</t>
  </si>
  <si>
    <t>Ba/Ca</t>
  </si>
  <si>
    <t>2021 analyses</t>
  </si>
  <si>
    <t>Analyzed on Thermo Scientific iCAP Q ICP-MS; sample matrix 2% HNO3; KED Mode (He gas); date of analysis March 26, 2021</t>
  </si>
  <si>
    <t>For ratio calculations</t>
  </si>
  <si>
    <r>
      <t xml:space="preserve">Note: BDL = Below Detection Limit; K is close to BDL for most samples in this round. These same powders were analyzed for </t>
    </r>
    <r>
      <rPr>
        <sz val="11"/>
        <color theme="1"/>
        <rFont val="Calibri"/>
        <family val="2"/>
      </rPr>
      <t>Δ47 geochemistry on a Nu Carb/Nu Perspective</t>
    </r>
    <r>
      <rPr>
        <sz val="11"/>
        <color theme="1"/>
        <rFont val="Calibri"/>
        <family val="2"/>
        <scheme val="minor"/>
      </rPr>
      <t>. Weighing precision on scale was less precise for this round of analysis, thus concentrations may be biased higher based on Ca concentrations.</t>
    </r>
  </si>
  <si>
    <r>
      <t>X/Ca molar ratio (mmol/mol) = 1000*(X</t>
    </r>
    <r>
      <rPr>
        <b/>
        <vertAlign val="subscript"/>
        <sz val="16"/>
        <color theme="1"/>
        <rFont val="Calibri"/>
        <family val="2"/>
        <scheme val="minor"/>
      </rPr>
      <t>conc</t>
    </r>
    <r>
      <rPr>
        <b/>
        <sz val="16"/>
        <color theme="1"/>
        <rFont val="Calibri"/>
        <family val="2"/>
        <scheme val="minor"/>
      </rPr>
      <t>/Ca</t>
    </r>
    <r>
      <rPr>
        <b/>
        <vertAlign val="subscript"/>
        <sz val="16"/>
        <color theme="1"/>
        <rFont val="Calibri"/>
        <family val="2"/>
        <scheme val="minor"/>
      </rPr>
      <t>conc</t>
    </r>
    <r>
      <rPr>
        <b/>
        <sz val="16"/>
        <color theme="1"/>
        <rFont val="Calibri"/>
        <family val="2"/>
        <scheme val="minor"/>
      </rPr>
      <t>)*(Ca</t>
    </r>
    <r>
      <rPr>
        <b/>
        <vertAlign val="subscript"/>
        <sz val="16"/>
        <color theme="1"/>
        <rFont val="Calibri"/>
        <family val="2"/>
        <scheme val="minor"/>
      </rPr>
      <t>molar mass</t>
    </r>
    <r>
      <rPr>
        <b/>
        <sz val="16"/>
        <color theme="1"/>
        <rFont val="Calibri"/>
        <family val="2"/>
        <scheme val="minor"/>
      </rPr>
      <t>/X</t>
    </r>
    <r>
      <rPr>
        <b/>
        <vertAlign val="subscript"/>
        <sz val="16"/>
        <color theme="1"/>
        <rFont val="Calibri"/>
        <family val="2"/>
        <scheme val="minor"/>
      </rPr>
      <t>molar mass</t>
    </r>
    <r>
      <rPr>
        <b/>
        <sz val="16"/>
        <color theme="1"/>
        <rFont val="Calibri"/>
        <family val="2"/>
        <scheme val="minor"/>
      </rPr>
      <t>)</t>
    </r>
  </si>
  <si>
    <t>Insufficient number of good replicates measured on MAT253 from original powder (second set of powders from these samples measured on Nu Perspective - see above)</t>
  </si>
  <si>
    <t>from collector "Float from just above Tres Hermanos ss (3rd ss above base of Dakota)"</t>
  </si>
  <si>
    <t>Specimens collected</t>
  </si>
  <si>
    <r>
      <t xml:space="preserve">NOTE: Criteria for passing diagenesis screening are 1) Mn contents &lt; 200 ppm, 2) Fe contents &lt; 400 ppm, 3) SEM preservation indexes </t>
    </r>
    <r>
      <rPr>
        <sz val="11"/>
        <color theme="1"/>
        <rFont val="Calibri"/>
        <family val="2"/>
      </rPr>
      <t>≥ 2.</t>
    </r>
  </si>
  <si>
    <t>Solid Contents</t>
  </si>
  <si>
    <t>Temp_eth (Petersen et al., 2019)</t>
  </si>
  <si>
    <t>Temp_eth (Anderson et al., 2021)</t>
  </si>
  <si>
    <t>Too few replicates, new powder measured on Nu Perspective</t>
  </si>
  <si>
    <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w</t>
    </r>
    <r>
      <rPr>
        <b/>
        <sz val="11"/>
        <color theme="1"/>
        <rFont val="Calibri"/>
        <family val="2"/>
        <scheme val="minor"/>
      </rPr>
      <t xml:space="preserve"> (‰VSMOW)**</t>
    </r>
  </si>
  <si>
    <r>
      <rPr>
        <vertAlign val="superscript"/>
        <sz val="11"/>
        <color theme="1"/>
        <rFont val="Calibri"/>
        <family val="2"/>
        <scheme val="minor"/>
      </rPr>
      <t>#</t>
    </r>
    <r>
      <rPr>
        <sz val="11"/>
        <color theme="1"/>
        <rFont val="Calibri"/>
        <family val="2"/>
        <scheme val="minor"/>
      </rPr>
      <t>Stable isotopes reported here were measured alongside D47 on Mat 253 and Nu Perspective</t>
    </r>
  </si>
  <si>
    <r>
      <t>δ</t>
    </r>
    <r>
      <rPr>
        <b/>
        <vertAlign val="superscript"/>
        <sz val="11"/>
        <color theme="1"/>
        <rFont val="Calibri"/>
        <family val="2"/>
        <scheme val="minor"/>
      </rPr>
      <t>13</t>
    </r>
    <r>
      <rPr>
        <b/>
        <sz val="11"/>
        <color theme="1"/>
        <rFont val="Calibri"/>
        <family val="2"/>
        <scheme val="minor"/>
      </rPr>
      <t>C</t>
    </r>
    <r>
      <rPr>
        <b/>
        <vertAlign val="subscript"/>
        <sz val="11"/>
        <color theme="1"/>
        <rFont val="Calibri"/>
        <family val="2"/>
        <scheme val="minor"/>
      </rPr>
      <t>carb</t>
    </r>
    <r>
      <rPr>
        <b/>
        <sz val="11"/>
        <color theme="1"/>
        <rFont val="Calibri"/>
        <family val="2"/>
        <scheme val="minor"/>
      </rPr>
      <t xml:space="preserve"> (‰VPDB)</t>
    </r>
    <r>
      <rPr>
        <b/>
        <vertAlign val="superscript"/>
        <sz val="11"/>
        <color theme="1"/>
        <rFont val="Calibri"/>
        <family val="2"/>
        <scheme val="minor"/>
      </rPr>
      <t>#</t>
    </r>
  </si>
  <si>
    <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carb</t>
    </r>
    <r>
      <rPr>
        <b/>
        <sz val="11"/>
        <color theme="1"/>
        <rFont val="Calibri"/>
        <family val="2"/>
        <scheme val="minor"/>
      </rPr>
      <t xml:space="preserve"> (‰VPDB)</t>
    </r>
    <r>
      <rPr>
        <b/>
        <vertAlign val="superscript"/>
        <sz val="11"/>
        <color theme="1"/>
        <rFont val="Calibri"/>
        <family val="2"/>
        <scheme val="minor"/>
      </rPr>
      <t>#</t>
    </r>
  </si>
  <si>
    <t>Cobban, 1977</t>
  </si>
  <si>
    <t>BRsd13</t>
  </si>
  <si>
    <t>BRsd18</t>
  </si>
  <si>
    <t>BRd45</t>
  </si>
  <si>
    <t>BRd46</t>
  </si>
  <si>
    <t>BRd47</t>
  </si>
  <si>
    <t>BRd48</t>
  </si>
  <si>
    <t>BRd49</t>
  </si>
  <si>
    <t>Day1</t>
  </si>
  <si>
    <t>Day2</t>
  </si>
  <si>
    <t>T_uniBRP</t>
  </si>
  <si>
    <t>CarraraHG</t>
  </si>
  <si>
    <t>H</t>
  </si>
  <si>
    <t>EvapHG</t>
  </si>
  <si>
    <t>2xEVHG</t>
  </si>
  <si>
    <t>Evap25C</t>
  </si>
  <si>
    <t>E</t>
  </si>
  <si>
    <t>MDIW25C</t>
  </si>
  <si>
    <t>2xEV25C</t>
  </si>
  <si>
    <t>Carrara1</t>
  </si>
  <si>
    <t>C</t>
  </si>
  <si>
    <t>Ooids1</t>
  </si>
  <si>
    <t>O</t>
  </si>
  <si>
    <t>Carrara2</t>
  </si>
  <si>
    <t>OoidsHG</t>
  </si>
  <si>
    <t>Ooids2</t>
  </si>
  <si>
    <t>D11889-pycn</t>
  </si>
  <si>
    <t>D5792-pycn</t>
  </si>
  <si>
    <t>D5737-exoB</t>
  </si>
  <si>
    <t>D4353-pyncB</t>
  </si>
  <si>
    <t>D10440-pync</t>
  </si>
  <si>
    <t>Carrara3</t>
  </si>
  <si>
    <t>Ooids3</t>
  </si>
  <si>
    <t>MDIWHG</t>
  </si>
  <si>
    <t>Carrara4</t>
  </si>
  <si>
    <t>Ooids4</t>
  </si>
  <si>
    <t>Carrara5</t>
  </si>
  <si>
    <t>Ooids5</t>
  </si>
  <si>
    <t>Carrara6</t>
  </si>
  <si>
    <t>Ooids6</t>
  </si>
  <si>
    <t>Carrara7</t>
  </si>
  <si>
    <t>Ooids7</t>
  </si>
  <si>
    <t>Carrara8</t>
  </si>
  <si>
    <t>Ooids8</t>
  </si>
  <si>
    <t>Carrara9</t>
  </si>
  <si>
    <t>D5737-exoA</t>
  </si>
  <si>
    <t>D2052-exo</t>
  </si>
  <si>
    <t>D6899-ostC</t>
  </si>
  <si>
    <t>MDIW25C_b</t>
  </si>
  <si>
    <t>MATHHG</t>
  </si>
  <si>
    <t>2052-exo</t>
  </si>
  <si>
    <t>D11889-pnewA</t>
  </si>
  <si>
    <t>D13917-pkelA</t>
  </si>
  <si>
    <t>D8407-pnsp</t>
  </si>
  <si>
    <t>D5759-exoB</t>
  </si>
  <si>
    <t>D11889-pycnB</t>
  </si>
  <si>
    <t>SampID</t>
  </si>
  <si>
    <t>X2019-04-Spring</t>
  </si>
  <si>
    <t>APICR</t>
  </si>
  <si>
    <t>EvapHG-b</t>
  </si>
  <si>
    <t>Carrara</t>
  </si>
  <si>
    <t>APICR-split</t>
  </si>
  <si>
    <t>D12471-Pycnew-1</t>
  </si>
  <si>
    <t>D9020-Pycnew-1</t>
  </si>
  <si>
    <t>D5779-Pycnew-1</t>
  </si>
  <si>
    <t>2XEV-HG-c</t>
  </si>
  <si>
    <t>SBD-HG</t>
  </si>
  <si>
    <t>Tank+DI2</t>
  </si>
  <si>
    <t>MDIW-11</t>
  </si>
  <si>
    <t>2xEV</t>
  </si>
  <si>
    <t>MDIW</t>
  </si>
  <si>
    <t>MDIW-HG</t>
  </si>
  <si>
    <t>Ooids</t>
  </si>
  <si>
    <t>R</t>
  </si>
  <si>
    <t>SBD-HG-Split</t>
  </si>
  <si>
    <t>Evap-1-25C</t>
  </si>
  <si>
    <t>D9020-Pycnew-2</t>
  </si>
  <si>
    <t>APICR25C-Split</t>
  </si>
  <si>
    <t>Tank+DI-Split3-25C</t>
  </si>
  <si>
    <t>ETH-1</t>
  </si>
  <si>
    <t>EVAP-HG</t>
  </si>
  <si>
    <t>ETH-2</t>
  </si>
  <si>
    <t>2XEV-HG</t>
  </si>
  <si>
    <t>2xEV-2-25C</t>
  </si>
  <si>
    <t>D5759-ExoB-2</t>
  </si>
  <si>
    <t>D7361-PycnC-2</t>
  </si>
  <si>
    <t>SBD-HG-Split3</t>
  </si>
  <si>
    <t>EVAP25C</t>
  </si>
  <si>
    <t>2xEV-25C</t>
  </si>
  <si>
    <t>2xEV-HG</t>
  </si>
  <si>
    <t>APICR-25C</t>
  </si>
  <si>
    <t>MDIW-25C</t>
  </si>
  <si>
    <t>EVAP-25C</t>
  </si>
  <si>
    <t>D7361-PycnC-3</t>
  </si>
  <si>
    <t>D5759-ExoB-3</t>
  </si>
  <si>
    <t>Evap-HG</t>
  </si>
  <si>
    <t>D12471-Pycnew-2</t>
  </si>
  <si>
    <t>D6899-OstC-2</t>
  </si>
  <si>
    <t>D9020-Pycnew-3</t>
  </si>
  <si>
    <t>D7361-PycnC-4</t>
  </si>
  <si>
    <t>D5759-ExoB-4</t>
  </si>
  <si>
    <t>D9020-Pycnew-4</t>
  </si>
  <si>
    <t>D12471-Pycnew-3</t>
  </si>
  <si>
    <t>D13917-PyckelA-2</t>
  </si>
  <si>
    <t>MDIW-25C-split</t>
  </si>
  <si>
    <t>D6899-OstC-3</t>
  </si>
  <si>
    <t>D5779-Pycnew-2</t>
  </si>
  <si>
    <t>MDIW-HG-split</t>
  </si>
  <si>
    <t>2XEV-25C</t>
  </si>
  <si>
    <t>D7361-PycnC-5</t>
  </si>
  <si>
    <t>D5759-ExoB-5</t>
  </si>
  <si>
    <t>Evap-25C</t>
  </si>
  <si>
    <t>MDIW_HG</t>
  </si>
  <si>
    <t>D12471-Pycnew-4</t>
  </si>
  <si>
    <t>D13917-PyckelA-3</t>
  </si>
  <si>
    <t>APICR-25C-split</t>
  </si>
  <si>
    <t>MDIW-HG-7</t>
  </si>
  <si>
    <t>2xEV-25C-13</t>
  </si>
  <si>
    <t>EvapHG-2</t>
  </si>
  <si>
    <t>MDIW-25C-13</t>
  </si>
  <si>
    <t>2xEV-HG-3</t>
  </si>
  <si>
    <t>2xEV-25C-13-b</t>
  </si>
  <si>
    <t>MDIW-HG-10</t>
  </si>
  <si>
    <t>D13917-PyckelA-4</t>
  </si>
  <si>
    <t>Evap-25C-19</t>
  </si>
  <si>
    <t>MDIW-25C15</t>
  </si>
  <si>
    <t>Evap-HG3</t>
  </si>
  <si>
    <t>D5779-Pycnew-3</t>
  </si>
  <si>
    <t>MDIW-HG1-7/12</t>
  </si>
  <si>
    <t>2xEV-5_25C</t>
  </si>
  <si>
    <t>D12471-Pycnew-5</t>
  </si>
  <si>
    <t>SBD-Evap-25C1</t>
  </si>
  <si>
    <t>MDIW-25C6</t>
  </si>
  <si>
    <t>DB-Pica--HG17</t>
  </si>
  <si>
    <t>SBD-2xEVnew-25C7</t>
  </si>
  <si>
    <t>SBD-Evap-HG2</t>
  </si>
  <si>
    <t>SBD-2xEVnew-25C1</t>
  </si>
  <si>
    <t>DB-Pica--HG7</t>
  </si>
  <si>
    <t>Carrara-</t>
  </si>
  <si>
    <t>2XEV-HG-Split3</t>
  </si>
  <si>
    <t>xx</t>
  </si>
  <si>
    <t>MDIW-25C7</t>
  </si>
  <si>
    <t>MDIW-HG6</t>
  </si>
  <si>
    <t>SBD-2XEV25CSplit</t>
  </si>
  <si>
    <t>Evap-HG4</t>
  </si>
  <si>
    <t>D10440-pyncA</t>
  </si>
  <si>
    <t>SBD-Evap-old-25C6</t>
  </si>
  <si>
    <t>D9018-Pycnew</t>
  </si>
  <si>
    <t>D5792-pycnB</t>
  </si>
  <si>
    <t>2xEV-HG9</t>
  </si>
  <si>
    <t>SBD-MDIW-25C5</t>
  </si>
  <si>
    <t>SBD-MDIW-HG1</t>
  </si>
  <si>
    <t>SBD-2xEV-25C1</t>
  </si>
  <si>
    <t>DB-Pica-HG</t>
  </si>
  <si>
    <t>SBD-MDIW25C</t>
  </si>
  <si>
    <t>SBD-Evap-HG</t>
  </si>
  <si>
    <t>SBD-NB-Evap-25C5</t>
  </si>
  <si>
    <t>SBD-MDIW-HG</t>
  </si>
  <si>
    <t>SBD-NB-evap25C</t>
  </si>
  <si>
    <t>D11792A-Pycnsp</t>
  </si>
  <si>
    <t>2xEV-HG1</t>
  </si>
  <si>
    <t>xy</t>
  </si>
  <si>
    <t>D8304B-Pycnsp</t>
  </si>
  <si>
    <t>SBD-2XEV25C</t>
  </si>
  <si>
    <t>SBD-Evap-HG1</t>
  </si>
  <si>
    <t>SBD-NB-MDIW-25C2</t>
  </si>
  <si>
    <t>2-SBD-MDIW-HG</t>
  </si>
  <si>
    <t>SBD-2xEV-25C-3</t>
  </si>
  <si>
    <t>SBD-Evap-HG-8</t>
  </si>
  <si>
    <t>SBD-NB-Evap-25C4</t>
  </si>
  <si>
    <t>SBD-2xEV-HG1</t>
  </si>
  <si>
    <t>SBD-NB-MDIW-25C1</t>
  </si>
  <si>
    <t>DB-PICA-HG14</t>
  </si>
  <si>
    <t>SBD-NB-2xEV-25C-5</t>
  </si>
  <si>
    <t>Ooids-old</t>
  </si>
  <si>
    <t>SBD-Evap-HG9</t>
  </si>
  <si>
    <t>SBDNB-MDIW-25C9</t>
  </si>
  <si>
    <t>DB-PICA</t>
  </si>
  <si>
    <t>PICA</t>
  </si>
  <si>
    <t>SBD-2xEV-25C-10</t>
  </si>
  <si>
    <t>SBD-2xEV-HG7</t>
  </si>
  <si>
    <t>SBD-NB-Evap-25C2</t>
  </si>
  <si>
    <t>SBD-Evap-HG6</t>
  </si>
  <si>
    <t>SBD-NB-MDIW-25C7</t>
  </si>
  <si>
    <t>SBD-MDIW-HG9</t>
  </si>
  <si>
    <t>D4353-PycnB</t>
  </si>
  <si>
    <t>SBDNB-2xEv-25C-2</t>
  </si>
  <si>
    <t>SBD-NB-2xEV-HG7</t>
  </si>
  <si>
    <t>SBD-NB-Evap-25C11</t>
  </si>
  <si>
    <t>SBD-NB-Evap-HG5</t>
  </si>
  <si>
    <t>SBD-MDIW-25C6</t>
  </si>
  <si>
    <t>SBD-NB-MDIW-5</t>
  </si>
  <si>
    <t>SBD-2xEV-25C6</t>
  </si>
  <si>
    <t>DB-PICA-HG-14-B</t>
  </si>
  <si>
    <t>SBD-2xEV-HG-4</t>
  </si>
  <si>
    <t>SBD-NB-EVAP-25C7</t>
  </si>
  <si>
    <t>SBD-NB-MDIW-HG3</t>
  </si>
  <si>
    <t>SBD-NB-MDIW-25C</t>
  </si>
  <si>
    <t>SBD-Evap-HG1-split</t>
  </si>
  <si>
    <t>SBD-2xEV-25C</t>
  </si>
  <si>
    <t>DB-PICA-HG21</t>
  </si>
  <si>
    <t>SBD-2xEV-HG2</t>
  </si>
  <si>
    <t>SBDNB-EVAP-25C2</t>
  </si>
  <si>
    <t>SBDNB-MDIW-25C1</t>
  </si>
  <si>
    <t>SBD-EVAP-HG1</t>
  </si>
  <si>
    <t>Temperature (Petersen et al 2019 calibration, Brand parameters)</t>
  </si>
  <si>
    <t>BRd18O_gas</t>
  </si>
  <si>
    <t>BRseD48</t>
  </si>
  <si>
    <t>MEAN</t>
  </si>
  <si>
    <t>SD</t>
  </si>
  <si>
    <t>SE</t>
  </si>
  <si>
    <t>SE 95%CI</t>
  </si>
  <si>
    <t>CARRARA</t>
  </si>
  <si>
    <t>TEMPERATURE</t>
  </si>
  <si>
    <t>OOIDS</t>
  </si>
  <si>
    <t>D47_ETH</t>
  </si>
  <si>
    <t>d13C (PDB)</t>
  </si>
  <si>
    <t>Carbonate standards</t>
  </si>
  <si>
    <t>SEPT 2015 session MAT253</t>
  </si>
  <si>
    <t>DEC 2015 session MAT253</t>
  </si>
  <si>
    <t>FEB 2016 session MAT253</t>
  </si>
  <si>
    <t>2019 sessions MAT253</t>
  </si>
  <si>
    <t>All MAT253 sessions</t>
  </si>
  <si>
    <t>N =</t>
  </si>
  <si>
    <t>2021 Nu Perspective measurement session (see "Nu D47 Replicate…" tab)</t>
  </si>
  <si>
    <t>d13C_FINAL (PDB)</t>
  </si>
  <si>
    <t>All MAT253 sessions (see "MAT D47…" tab)</t>
  </si>
  <si>
    <t>notes</t>
  </si>
  <si>
    <t>unclear origin of powder - vial labeled "MAN EXO 1" (Mancos Exogyra 1) but may be D5737-ExoA specimen. Not included in final plots due to this uncertainty, but 51+/-1.6 deg C is hotter temp for site than other powders measured and more in line with reordered temps of the rest of Zone 2 (New Mexico/Colorado).</t>
  </si>
  <si>
    <t>see above comment on specimen</t>
  </si>
  <si>
    <t>see above comment on this powder</t>
  </si>
  <si>
    <t>MAT 253</t>
  </si>
  <si>
    <r>
      <t>Δ</t>
    </r>
    <r>
      <rPr>
        <b/>
        <vertAlign val="subscript"/>
        <sz val="11"/>
        <color theme="1"/>
        <rFont val="Calibri"/>
        <family val="2"/>
        <scheme val="minor"/>
      </rPr>
      <t>47</t>
    </r>
  </si>
  <si>
    <t>Cenomanian(?)</t>
  </si>
  <si>
    <t>Twowells Sandstone Member of Dakota Ss.</t>
  </si>
  <si>
    <t>"Mancos Shale, about 10 ft above kmc sandstone"</t>
  </si>
  <si>
    <t>"Mancos Shale, about 10 ft below Kms3"</t>
  </si>
  <si>
    <t>"Tropic Shale, from25-50 feet above base."</t>
  </si>
  <si>
    <t>the "Mound Section" location matches D2402, but these come from a different level. "Mancos shale, from 2 chalkylimestone about 30' above top of Dakota sandstone."</t>
  </si>
  <si>
    <t>"Mancos Shale, from 6-in. nodular bed of limestone at base of Greenhorn Limestone Member."</t>
  </si>
  <si>
    <t>D6175-PycnewB-2</t>
  </si>
  <si>
    <t>D6175-PycnewB-3</t>
  </si>
  <si>
    <t>D6175-PycnewA-Nu</t>
  </si>
  <si>
    <t>D6175-PycnewB-Nu</t>
  </si>
  <si>
    <t>D6175-PycnewB-Nu-1</t>
  </si>
  <si>
    <t>D6175-PycnewA-Nu-1</t>
  </si>
  <si>
    <t>2887_D6175-PycnewA-Nu-1</t>
  </si>
  <si>
    <t>2915_D6175-PycnewB-Nu-1</t>
  </si>
  <si>
    <t>2984_D6175-PycnewB-Nu-2</t>
  </si>
  <si>
    <t>D6175-PycnewB-Nu-2</t>
  </si>
  <si>
    <t>3034_D6175-PycnewB-Nu-3</t>
  </si>
  <si>
    <t>D6175-PycnewB-Nu-3</t>
  </si>
  <si>
    <t>3071_D6175-PycnewA-Nu-3</t>
  </si>
  <si>
    <t>D6175-PycnewA-Nu-3</t>
  </si>
  <si>
    <t>CORS IN-HOUSE CARBONATE STANDARD</t>
  </si>
  <si>
    <t>ICE IN-HOUSE CARBONATE STANDARD</t>
  </si>
  <si>
    <t>OOIDS IN-HOUSE CARBONATE STANDARD</t>
  </si>
  <si>
    <t>CARARRA MARBLE IN-HOUSE CARBONATE STANDARD</t>
  </si>
  <si>
    <t>ETH2 - CARBONATE STANDARD</t>
  </si>
  <si>
    <t>ETH1 - CARBONATE STANDARD</t>
  </si>
  <si>
    <t>FULL STANDARDS DATASET (SEPARATED BY STANDARD)</t>
  </si>
  <si>
    <t>ETH3 - CARBONATE STANDARD</t>
  </si>
  <si>
    <t>ETH4 - CARBONATE STANDARD</t>
  </si>
  <si>
    <t>PICA IN-HOUSE CARBONATE STANDARD</t>
  </si>
  <si>
    <t>200C HEATED GAS STANDARD</t>
  </si>
  <si>
    <t>1000C HEATED GAS STANDARD</t>
  </si>
  <si>
    <t>EQUILIBRATED GAS STANDARDS (25C)</t>
  </si>
  <si>
    <t>"Top 6 in. of Kms3 and 6 ft above top of the ammonite bed." Initially confused with Locality D7363</t>
  </si>
  <si>
    <t>"About 3 ft below top of Lewisville Mbr. of Woodbine Formation"</t>
  </si>
  <si>
    <t>"Mancos Shale, from upper part of Pycnodonte newberryi zone."</t>
  </si>
  <si>
    <t>"Mancos shale, from small chalky limestone concretions about 8 ft above base."</t>
  </si>
  <si>
    <t>"Mancos Shale, from solt light-gray limestone concretions 24-1/2 ft above base"</t>
  </si>
  <si>
    <t>"from basal part of white - weathering calcareous shale unit about 50 - 59 ft. above Dakota Sandstone"</t>
  </si>
  <si>
    <t>"From soft 10 - foot sandstone overlying a dark - grey shale"</t>
  </si>
  <si>
    <t>"Bridge Creek Limestone Mbr. From calcareous shale in Greenhorn Shale"</t>
  </si>
  <si>
    <t>"Tropic Shale, from 1 m above base"</t>
  </si>
  <si>
    <t>"From 130 ft. above Torchlight Ss. Mbr."</t>
  </si>
  <si>
    <t>"Mancos Shale, from basal part of shale above Kms2." From Whitewater Arroyo Shale Tongue between Paguate Sandstone and Twowells Sandstone tongues (Cobban, 1977 p. 12)</t>
  </si>
  <si>
    <t>Dunveganoceras conditum</t>
  </si>
  <si>
    <t>Merewether et al., 2010 (pgs. 4, 34, 43)</t>
  </si>
  <si>
    <t>Formation</t>
  </si>
  <si>
    <t>Environment</t>
  </si>
  <si>
    <t>Min</t>
  </si>
  <si>
    <t>avg BRd13C</t>
  </si>
  <si>
    <t>SE d13C</t>
  </si>
  <si>
    <t>avg BRd18Ocarb</t>
  </si>
  <si>
    <t>SE d18Ocarb</t>
  </si>
  <si>
    <t>avg D47_rfac_P</t>
  </si>
  <si>
    <t>SE D47</t>
  </si>
  <si>
    <t>avg T_uniBRP</t>
  </si>
  <si>
    <t>SE_T</t>
  </si>
  <si>
    <t>avg BRd18Ow</t>
  </si>
  <si>
    <t>SE_dw</t>
  </si>
  <si>
    <t>avg T (Anderson)</t>
  </si>
  <si>
    <t>SE_T_Anderson</t>
  </si>
  <si>
    <t>avg d18Ow Anderson</t>
  </si>
  <si>
    <t>SE dw Anderson</t>
  </si>
  <si>
    <t>avg T</t>
  </si>
  <si>
    <t>SE T</t>
  </si>
  <si>
    <t>avg dw</t>
  </si>
  <si>
    <t>SE dw</t>
  </si>
  <si>
    <t>A4716-unio</t>
  </si>
  <si>
    <t>Hell Creek</t>
  </si>
  <si>
    <t>Freshwater (1)</t>
  </si>
  <si>
    <t>ar</t>
  </si>
  <si>
    <t>D5453-camp</t>
  </si>
  <si>
    <t>Lance</t>
  </si>
  <si>
    <t>Freshwater (2)</t>
  </si>
  <si>
    <t>D5453-campB</t>
  </si>
  <si>
    <t>D5453-ples</t>
  </si>
  <si>
    <t>10022-unioA</t>
  </si>
  <si>
    <t>10022-unioB</t>
  </si>
  <si>
    <t>A668-cem</t>
  </si>
  <si>
    <t>Cement</t>
  </si>
  <si>
    <t>cc</t>
  </si>
  <si>
    <t>16002-ano</t>
  </si>
  <si>
    <t>Fox Hills (upper)</t>
  </si>
  <si>
    <t>Estuarine</t>
  </si>
  <si>
    <t>16002-corbA</t>
  </si>
  <si>
    <t>16002-corbB</t>
  </si>
  <si>
    <t>6113-Luna</t>
  </si>
  <si>
    <t>6113-ost</t>
  </si>
  <si>
    <t>6113-Tamer</t>
  </si>
  <si>
    <t>16216-biv</t>
  </si>
  <si>
    <t>A120-cymb</t>
  </si>
  <si>
    <t>Fox Hills, Timber Lake</t>
  </si>
  <si>
    <t>Shallow Marine WIS</t>
  </si>
  <si>
    <t>A120-C1-cuc</t>
  </si>
  <si>
    <t>SB1-crass</t>
  </si>
  <si>
    <t>A131-Tamer</t>
  </si>
  <si>
    <t>A500-dos</t>
  </si>
  <si>
    <t>A500-fc</t>
  </si>
  <si>
    <t>D7409-cymb</t>
  </si>
  <si>
    <t>Fox Hills (lower)</t>
  </si>
  <si>
    <t>D7904-tamer</t>
  </si>
  <si>
    <t>A4654-biv</t>
  </si>
  <si>
    <t xml:space="preserve">Fox Hills, Trail City Mbr. </t>
  </si>
  <si>
    <t>A4654-gas</t>
  </si>
  <si>
    <t>D4153-ost</t>
  </si>
  <si>
    <t>Lewis Shale</t>
  </si>
  <si>
    <t>Deep Marine WIS</t>
  </si>
  <si>
    <t>ChurchAR-biv</t>
  </si>
  <si>
    <t>Pierre Shale</t>
  </si>
  <si>
    <t>BCL-biv</t>
  </si>
  <si>
    <t>Cen1405-blue</t>
  </si>
  <si>
    <t>Cen1504-cem</t>
  </si>
  <si>
    <t>MC-PRB-EXOa</t>
  </si>
  <si>
    <t>Prairie Bluff</t>
  </si>
  <si>
    <t>Open Ocean Gulf</t>
  </si>
  <si>
    <t>MC-PRB-EXOb</t>
  </si>
  <si>
    <t>CC-RIP-CRAa</t>
  </si>
  <si>
    <t>Ripley</t>
  </si>
  <si>
    <t>CC-RIP-CUCaU</t>
  </si>
  <si>
    <t>CC-RIP-CUCaV</t>
  </si>
  <si>
    <t>CC-RIP-TURa</t>
  </si>
  <si>
    <t>OC-RIP-EXOa</t>
  </si>
  <si>
    <t>OC-RIP-EXOb</t>
  </si>
  <si>
    <t>Bad Samples**</t>
  </si>
  <si>
    <t>**stable isotopes usable, but clumped isotope temperature, d18Ow eliminated from further analysis</t>
  </si>
  <si>
    <t>mean change:</t>
  </si>
  <si>
    <t>sd:</t>
  </si>
  <si>
    <t>D4579-ost</t>
  </si>
  <si>
    <t>9875-ost</t>
  </si>
  <si>
    <t>Horsetheif Sandstone</t>
  </si>
  <si>
    <t>PS1an-inocer</t>
  </si>
  <si>
    <t>SE = standard error, SE on d18Ow is calculated by first calculating d18Ow for each replicate then taking the SE of all replicates.</t>
  </si>
  <si>
    <t>Petersen et al. (2016)</t>
  </si>
  <si>
    <t>Petersen et al. (2016) Reprocessed data summarized by paleoenvironment</t>
  </si>
  <si>
    <t>Petersen et al. (2016) Supplementary Table DR3: Reprocessed Stable and Clumped Isotope Sample Averages</t>
  </si>
  <si>
    <t>SE_T (Anderson)</t>
  </si>
  <si>
    <t>avg T (Petersen et al. 2019)</t>
  </si>
  <si>
    <t>Data source</t>
  </si>
  <si>
    <t>Mean age</t>
  </si>
  <si>
    <t>Age uncertainty</t>
  </si>
  <si>
    <t>Mean temperature</t>
  </si>
  <si>
    <t>avg d18Ow</t>
  </si>
  <si>
    <t>Northern Latitude</t>
  </si>
  <si>
    <t>Southern Latitude</t>
  </si>
  <si>
    <t>Region</t>
  </si>
  <si>
    <t>Late Maastrichtian</t>
  </si>
  <si>
    <t>WIS</t>
  </si>
  <si>
    <t>reprocessed data for freshwater runoff into WIS (group 2 of Petersen et al. 2016); Age range uncertain, assigned to 66-68 Ma</t>
  </si>
  <si>
    <t>upper Fox Hills</t>
  </si>
  <si>
    <t>reprocessed estuarine WIS; Age range of Iron Lightning member of Fox Hills somewhat uncertain, thus assigned 66-68 Ma</t>
  </si>
  <si>
    <t>lower Fox Hills</t>
  </si>
  <si>
    <t>reprocessed Shallow WIS; Age range of Trail City and Timber Lake members of Fox Hills Ss spans H. nicoletti to J. nebrascensis ammonite biozones (Landman and Waage, 1993, pgs. 16-17). Numerical ages for biozones from GTS 2020</t>
  </si>
  <si>
    <t>Meyer et al. (2018)</t>
  </si>
  <si>
    <t>Early Maastrichtian to Late Maastrichtian</t>
  </si>
  <si>
    <t>GoM</t>
  </si>
  <si>
    <t>Specimens from Moscow Landing and Marengo County, Alabama. Age of Prairie Bluff Formation obtained from biostratigraphy described in Cobban and Kennedy (1995), placing base of formation within Globotruncana aegyptica zone (73-74 Ma GTS 2012) and top of formation in lower N. frequens nannofossil zone (~67 Ma, GTS 2012). Meyer et al 2018 data specimens reprocessed in O'Hora et al. (in review).</t>
  </si>
  <si>
    <t>Demopolis</t>
  </si>
  <si>
    <t>Late Campanian</t>
  </si>
  <si>
    <t>Very large standard error on the mean. Excludes 1 specimen with less than 3 replicates.</t>
  </si>
  <si>
    <t>Ripley Fm. Coon Creek Tongue</t>
  </si>
  <si>
    <t>Specimens from Coon Creek Tongue of Ripley Formation in McNairy County, Tennessee. Age ascertained from ammonite biostratigraphy of Cobban and Kennedy (1994). McNairy county biozones (N. hyatti and J. nodosus) correlate to Western Interior Basin ammonite biozones of B. compressus to B. jenseni, which spans 72.75-74.5 Ma (GTS2012). Ripley Fm. in Alabama yields a younger fauna, originally considered Maastrichtian (N. alternatum zone; Cobban &amp; Kennedy, 1994, pg. B2) though lithostratigraphic contacts from strat column of Meyer et al 2018 show that Ripley at Tombigbee River underlies Prairie Bluff Fm. and may be uppermost Campanian. Exludes 2 specimens with less than 3 replicates.</t>
  </si>
  <si>
    <t>Gao et al. (2021)</t>
  </si>
  <si>
    <t>standard error calculated using N = 14 (pg. 6 Gao et al)</t>
  </si>
  <si>
    <t>Pierre Shale, Lewis Shale</t>
  </si>
  <si>
    <t>reprocessed Deep WIS data; ages from ammonite biozones (B. eliasi, B. reesidei, E. jenneyi, B. reduncus) in GTS 2020</t>
  </si>
  <si>
    <t>this study</t>
  </si>
  <si>
    <t>Mancos Shale and equivalents</t>
  </si>
  <si>
    <t>Late Cenomanian</t>
  </si>
  <si>
    <t>Middle to Late Cenomanian</t>
  </si>
  <si>
    <r>
      <rPr>
        <b/>
        <sz val="11"/>
        <color theme="1"/>
        <rFont val="Calibri"/>
        <family val="2"/>
      </rPr>
      <t>±</t>
    </r>
    <r>
      <rPr>
        <b/>
        <sz val="11"/>
        <color theme="1"/>
        <rFont val="Calibri"/>
        <family val="2"/>
        <scheme val="minor"/>
      </rPr>
      <t>95% CI d18Ow</t>
    </r>
  </si>
  <si>
    <t>±95% CI SE temperature</t>
  </si>
  <si>
    <t>Frontier and lower Mancos Shale (and equivalents)</t>
  </si>
  <si>
    <t>D47 (rfac_P2019)</t>
  </si>
  <si>
    <t>d18Ocarb</t>
  </si>
  <si>
    <t>SE d13Ccarb</t>
  </si>
  <si>
    <t>d13Ccarb</t>
  </si>
  <si>
    <t>d13C</t>
  </si>
  <si>
    <t>d18O</t>
  </si>
  <si>
    <t>SlopeEGL</t>
  </si>
  <si>
    <t>SlopeETF</t>
  </si>
  <si>
    <t>IntETF</t>
  </si>
  <si>
    <t>AcidFF</t>
  </si>
  <si>
    <t>D47rfac</t>
  </si>
  <si>
    <t>hgint</t>
  </si>
  <si>
    <t>egint</t>
  </si>
  <si>
    <t>SlopeP</t>
  </si>
  <si>
    <t>IntP</t>
  </si>
  <si>
    <t>newAFF</t>
  </si>
  <si>
    <t>Brand_Temp</t>
  </si>
  <si>
    <t>BRd18O(SMOW)_alpha</t>
  </si>
  <si>
    <t>BRd18O(PDB)_alpha</t>
  </si>
  <si>
    <t>T47 alpha</t>
  </si>
  <si>
    <t>dw</t>
  </si>
  <si>
    <t>SA-DEM-OSTa</t>
  </si>
  <si>
    <t>SA-DEM-ANOa</t>
  </si>
  <si>
    <t>SA-DEM-EXOa</t>
  </si>
  <si>
    <t>SC-DEM-ANOa</t>
  </si>
  <si>
    <t>SC-DEM-EXOb</t>
  </si>
  <si>
    <t>mean</t>
  </si>
  <si>
    <t>95% confidence interval SE</t>
  </si>
  <si>
    <t>Avg. T</t>
  </si>
  <si>
    <t>Avg d18Ow</t>
  </si>
  <si>
    <t>SE d18Ow</t>
  </si>
  <si>
    <r>
      <rPr>
        <b/>
        <sz val="12"/>
        <color theme="1"/>
        <rFont val="Calibri"/>
        <family val="2"/>
      </rPr>
      <t>±</t>
    </r>
    <r>
      <rPr>
        <b/>
        <sz val="12"/>
        <color theme="1"/>
        <rFont val="Calibri"/>
        <family val="2"/>
        <scheme val="minor"/>
      </rPr>
      <t>95% Confidence interval SE</t>
    </r>
  </si>
  <si>
    <t>mean d18Ow</t>
  </si>
  <si>
    <t>Sumter County/Safford, Demopolis Formation average</t>
  </si>
  <si>
    <t>not included in formation average because N &lt; 3</t>
  </si>
  <si>
    <t>relatively large standard error</t>
  </si>
  <si>
    <t>Meyer et al. (2018) Reprocessed Clumped Isotope Data Demopolis Formation (from O'Hora et al. in revision)</t>
  </si>
  <si>
    <t>ML-PRB-EXOa</t>
  </si>
  <si>
    <t>new</t>
  </si>
  <si>
    <t>ML-PRB-EXOb</t>
  </si>
  <si>
    <t>ML-PRB-EXOc</t>
  </si>
  <si>
    <t>ML-PRB-EXOd</t>
  </si>
  <si>
    <t>ML-PRB-EXOe</t>
  </si>
  <si>
    <t>ML-PRB-EXOf</t>
  </si>
  <si>
    <t>ML-PRB-EXOg</t>
  </si>
  <si>
    <t>ML-PRB-EXOh</t>
  </si>
  <si>
    <t>ML-PRB-EXOi</t>
  </si>
  <si>
    <t>TEMP</t>
  </si>
  <si>
    <t>all Prairie Bluff Formation analyses</t>
  </si>
  <si>
    <t>Meyer et al. (2018) Reprocessed Clumped Isotope Data Prairie Bluff Formation (from O'Hora et al. in revision)</t>
  </si>
  <si>
    <t>Moscow Landing, AL only, Prairie Bluff Formation</t>
  </si>
  <si>
    <t>large standard error</t>
  </si>
  <si>
    <t>Prairie Bluff Chalk, MC locality, published in Petersen et al. 2016</t>
  </si>
  <si>
    <r>
      <rPr>
        <b/>
        <sz val="12"/>
        <color theme="1"/>
        <rFont val="Calibri"/>
        <family val="2"/>
      </rPr>
      <t>±</t>
    </r>
    <r>
      <rPr>
        <b/>
        <sz val="12"/>
        <color theme="1"/>
        <rFont val="Calibri"/>
        <family val="2"/>
        <scheme val="minor"/>
      </rPr>
      <t>95% confidence interval SE</t>
    </r>
  </si>
  <si>
    <t>Petersen et al 2016</t>
  </si>
  <si>
    <t>Western Tennessee, Ripley Formation (All included in Petersen et al 2016)</t>
  </si>
  <si>
    <t>TR-RIP-EXOa</t>
  </si>
  <si>
    <t>TR-RIP-EXOb</t>
  </si>
  <si>
    <t>TR-RIP-EXOc</t>
  </si>
  <si>
    <t>TR-RIP-EXOd</t>
  </si>
  <si>
    <t>TR-RIP-EXOe</t>
  </si>
  <si>
    <t>Tombigbee River, Ripley Formation</t>
  </si>
  <si>
    <t>all Ripley Formation analyses</t>
  </si>
  <si>
    <t>Meyer et al. (2018) Reprocessed Clumped Isotope Data Ripley Formation (from O'Hora et al. in revision)</t>
  </si>
  <si>
    <t>Zone 1; Pycnodonte kellumi zone (all P. aff P. kellumi species). Lithostratigraphic range = Dakota Sandstone (Paguate Sandstone Tongue through Twowells Sandstone members) from Hook &amp; Cobban (1977). Biostratigraphic age range: ammonite biozone range  A. amphibolum - upper Metiococeras mosbyense (Kauffman et al., 1993; Sealey and Lucas, 2003), corresponding to 95.8-94.6 Ma (GTS 2012).</t>
  </si>
  <si>
    <t>Zone 3; P. newberryi ranges from the upper Metoicoceras mosbyense to the Watinoceras devonense ammonite biozones (Kauffman et al., 1993, p. 429), corresponding to 94.5-93.6 Ma (Meyers et al., 2012; Jones et al., 2021)</t>
  </si>
  <si>
    <t>D6175A-NU</t>
  </si>
  <si>
    <t>D6175B-NU</t>
  </si>
  <si>
    <t>95% conf. int. on SE of mean</t>
  </si>
  <si>
    <t>Temp. 
(Petersen et al 2019 cal.)</t>
  </si>
  <si>
    <r>
      <rPr>
        <b/>
        <sz val="11"/>
        <color theme="1"/>
        <rFont val="Calibri"/>
        <family val="2"/>
      </rPr>
      <t>Δ</t>
    </r>
    <r>
      <rPr>
        <b/>
        <vertAlign val="subscript"/>
        <sz val="11"/>
        <color theme="1"/>
        <rFont val="Calibri"/>
        <family val="2"/>
        <scheme val="minor"/>
      </rPr>
      <t>47</t>
    </r>
    <r>
      <rPr>
        <b/>
        <sz val="11"/>
        <color theme="1"/>
        <rFont val="Calibri"/>
        <family val="2"/>
        <scheme val="minor"/>
      </rPr>
      <t xml:space="preserve">
(BRD47_rfac_P)</t>
    </r>
  </si>
  <si>
    <t>previously measured replicates had high D48 values, typical of contaminants being present in specimens (see "bad" replicates below in red). Therefore, this D47 temperature measurement is most likely spurious.</t>
  </si>
  <si>
    <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carb</t>
    </r>
    <r>
      <rPr>
        <b/>
        <sz val="11"/>
        <color theme="1"/>
        <rFont val="Calibri"/>
        <family val="2"/>
        <scheme val="minor"/>
      </rPr>
      <t xml:space="preserve"> (‰VSMOW)</t>
    </r>
    <r>
      <rPr>
        <b/>
        <vertAlign val="superscript"/>
        <sz val="11"/>
        <color theme="1"/>
        <rFont val="Calibri"/>
        <family val="2"/>
        <scheme val="minor"/>
      </rPr>
      <t>#</t>
    </r>
  </si>
  <si>
    <r>
      <t>Traditional temperature calculation (assuming d18Ow of -1</t>
    </r>
    <r>
      <rPr>
        <b/>
        <sz val="11"/>
        <color theme="1"/>
        <rFont val="Calibri"/>
        <family val="2"/>
      </rPr>
      <t>‰</t>
    </r>
    <r>
      <rPr>
        <b/>
        <sz val="8.8000000000000007"/>
        <color theme="1"/>
        <rFont val="Calibri"/>
        <family val="2"/>
      </rPr>
      <t xml:space="preserve"> </t>
    </r>
    <r>
      <rPr>
        <b/>
        <sz val="11"/>
        <color theme="1"/>
        <rFont val="Calibri"/>
        <family val="2"/>
      </rPr>
      <t>VSMOW</t>
    </r>
    <r>
      <rPr>
        <b/>
        <sz val="8.8000000000000007"/>
        <color theme="1"/>
        <rFont val="Calibri"/>
        <family val="2"/>
      </rPr>
      <t>)</t>
    </r>
  </si>
  <si>
    <r>
      <t>δ</t>
    </r>
    <r>
      <rPr>
        <b/>
        <vertAlign val="superscript"/>
        <sz val="11"/>
        <color theme="1"/>
        <rFont val="Calibri"/>
        <family val="2"/>
      </rPr>
      <t>18</t>
    </r>
    <r>
      <rPr>
        <b/>
        <sz val="11"/>
        <color theme="1"/>
        <rFont val="Calibri"/>
        <family val="2"/>
      </rPr>
      <t>O paleotemperature
(Kim &amp; O'Neil, 1997 eqns)</t>
    </r>
  </si>
  <si>
    <r>
      <t>average difference (</t>
    </r>
    <r>
      <rPr>
        <sz val="11"/>
        <color theme="1"/>
        <rFont val="Calibri"/>
        <family val="2"/>
      </rPr>
      <t>°C)</t>
    </r>
    <r>
      <rPr>
        <sz val="11"/>
        <color theme="1"/>
        <rFont val="Calibri"/>
        <family val="2"/>
        <scheme val="minor"/>
      </rPr>
      <t>:</t>
    </r>
  </si>
  <si>
    <r>
      <t>difference from clumped isotope temperature
(T</t>
    </r>
    <r>
      <rPr>
        <b/>
        <vertAlign val="subscript"/>
        <sz val="11"/>
        <color theme="1"/>
        <rFont val="Calibri"/>
        <family val="2"/>
      </rPr>
      <t>Δ47</t>
    </r>
    <r>
      <rPr>
        <b/>
        <sz val="11"/>
        <color theme="1"/>
        <rFont val="Calibri"/>
        <family val="2"/>
      </rPr>
      <t xml:space="preserve"> - δ</t>
    </r>
    <r>
      <rPr>
        <b/>
        <vertAlign val="superscript"/>
        <sz val="11"/>
        <color theme="1"/>
        <rFont val="Calibri"/>
        <family val="2"/>
      </rPr>
      <t>18</t>
    </r>
    <r>
      <rPr>
        <b/>
        <sz val="11"/>
        <color theme="1"/>
        <rFont val="Calibri"/>
        <family val="2"/>
      </rPr>
      <t>O temp</t>
    </r>
    <r>
      <rPr>
        <b/>
        <sz val="11"/>
        <color theme="1"/>
        <rFont val="Calibri"/>
        <family val="2"/>
        <scheme val="minor"/>
      </rPr>
      <t>)</t>
    </r>
  </si>
  <si>
    <r>
      <rPr>
        <b/>
        <sz val="11"/>
        <color theme="1"/>
        <rFont val="Calibri"/>
        <family val="2"/>
      </rPr>
      <t>Δ</t>
    </r>
    <r>
      <rPr>
        <b/>
        <sz val="8.8000000000000007"/>
        <color theme="1"/>
        <rFont val="Calibri"/>
        <family val="2"/>
      </rPr>
      <t xml:space="preserve">47 </t>
    </r>
    <r>
      <rPr>
        <b/>
        <sz val="11"/>
        <color theme="1"/>
        <rFont val="Calibri"/>
        <family val="2"/>
      </rPr>
      <t>temperature</t>
    </r>
    <r>
      <rPr>
        <b/>
        <sz val="11"/>
        <color theme="1"/>
        <rFont val="Calibri"/>
        <family val="2"/>
        <scheme val="minor"/>
      </rPr>
      <t xml:space="preserve"> (</t>
    </r>
    <r>
      <rPr>
        <b/>
        <sz val="11"/>
        <color theme="1"/>
        <rFont val="Calibri"/>
        <family val="2"/>
      </rPr>
      <t>˚C</t>
    </r>
    <r>
      <rPr>
        <b/>
        <sz val="11"/>
        <color theme="1"/>
        <rFont val="Calibri"/>
        <family val="2"/>
        <scheme val="minor"/>
      </rPr>
      <t>)*</t>
    </r>
  </si>
  <si>
    <t>Showing 1 to 15 of 33 entries, 3 total columns</t>
  </si>
  <si>
    <t>Insufficient number of good replicates</t>
  </si>
  <si>
    <t>previously measured replicates had high D48 values, typical of contaminants being present in specimens (see "bad" replicates in "MAT 253 Replicate Table" in red). Therefore, this D47 temperature measurement is most likely spurious.</t>
  </si>
  <si>
    <t>Diagenetically altered (evidence from SEM and trace elements) or contaminated</t>
  </si>
  <si>
    <t>disqualified based on trace elements and SEM. Another replicate of sample was flagged for contamination (high D48 values), suggesting D47 temperature and d18Ow values are not reliable.</t>
  </si>
  <si>
    <r>
      <t>SE_</t>
    </r>
    <r>
      <rPr>
        <b/>
        <sz val="11"/>
        <color theme="1"/>
        <rFont val="Calibri"/>
        <family val="2"/>
      </rPr>
      <t>δ</t>
    </r>
    <r>
      <rPr>
        <b/>
        <vertAlign val="superscript"/>
        <sz val="11"/>
        <color theme="1"/>
        <rFont val="Calibri"/>
        <family val="2"/>
        <scheme val="minor"/>
      </rPr>
      <t>18</t>
    </r>
    <r>
      <rPr>
        <b/>
        <sz val="11"/>
        <color theme="1"/>
        <rFont val="Calibri"/>
        <family val="2"/>
        <scheme val="minor"/>
      </rPr>
      <t>O</t>
    </r>
    <r>
      <rPr>
        <b/>
        <vertAlign val="subscript"/>
        <sz val="11"/>
        <color theme="1"/>
        <rFont val="Calibri"/>
        <family val="2"/>
        <scheme val="minor"/>
      </rPr>
      <t>w</t>
    </r>
    <r>
      <rPr>
        <b/>
        <sz val="11"/>
        <color theme="1"/>
        <rFont val="Calibri"/>
        <family val="2"/>
        <scheme val="minor"/>
      </rPr>
      <t xml:space="preserve"> (maximum)</t>
    </r>
  </si>
  <si>
    <t>+1.53 ± 0.87</t>
  </si>
  <si>
    <r>
      <t xml:space="preserve">+1.81 </t>
    </r>
    <r>
      <rPr>
        <sz val="11"/>
        <color theme="1"/>
        <rFont val="Calibri"/>
        <family val="2"/>
      </rPr>
      <t xml:space="preserve">± </t>
    </r>
    <r>
      <rPr>
        <sz val="11"/>
        <color theme="1"/>
        <rFont val="Calibri"/>
        <family val="2"/>
        <scheme val="minor"/>
      </rPr>
      <t>0.71</t>
    </r>
  </si>
  <si>
    <t>-0.03 ± 0.89</t>
  </si>
  <si>
    <r>
      <t xml:space="preserve">+0.83 </t>
    </r>
    <r>
      <rPr>
        <sz val="11"/>
        <color theme="1"/>
        <rFont val="Calibri"/>
        <family val="2"/>
      </rPr>
      <t xml:space="preserve">± </t>
    </r>
    <r>
      <rPr>
        <sz val="11"/>
        <color theme="1"/>
        <rFont val="Calibri"/>
        <family val="2"/>
        <scheme val="minor"/>
      </rPr>
      <t>0.67</t>
    </r>
  </si>
  <si>
    <t>+0.17 ± 1.52</t>
  </si>
  <si>
    <t>-1.74 ± 0.90</t>
  </si>
  <si>
    <t>-2.02 ± 0.89</t>
  </si>
  <si>
    <r>
      <t xml:space="preserve">+2.22 </t>
    </r>
    <r>
      <rPr>
        <sz val="11"/>
        <color theme="1"/>
        <rFont val="Calibri"/>
        <family val="2"/>
      </rPr>
      <t xml:space="preserve">± </t>
    </r>
    <r>
      <rPr>
        <sz val="11"/>
        <color theme="1"/>
        <rFont val="Calibri"/>
        <family val="2"/>
        <scheme val="minor"/>
      </rPr>
      <t>1.11</t>
    </r>
  </si>
  <si>
    <r>
      <t xml:space="preserve">+0.75 </t>
    </r>
    <r>
      <rPr>
        <sz val="11"/>
        <color theme="1"/>
        <rFont val="Calibri"/>
        <family val="2"/>
      </rPr>
      <t xml:space="preserve">± </t>
    </r>
    <r>
      <rPr>
        <sz val="11"/>
        <color theme="1"/>
        <rFont val="Calibri"/>
        <family val="2"/>
        <scheme val="minor"/>
      </rPr>
      <t>1.98</t>
    </r>
  </si>
  <si>
    <r>
      <t xml:space="preserve">+2.49 </t>
    </r>
    <r>
      <rPr>
        <sz val="11"/>
        <color theme="1"/>
        <rFont val="Calibri"/>
        <family val="2"/>
      </rPr>
      <t xml:space="preserve">± </t>
    </r>
    <r>
      <rPr>
        <sz val="11"/>
        <color theme="1"/>
        <rFont val="Calibri"/>
        <family val="2"/>
        <scheme val="minor"/>
      </rPr>
      <t>0.97</t>
    </r>
  </si>
  <si>
    <r>
      <t xml:space="preserve">+3.61 </t>
    </r>
    <r>
      <rPr>
        <sz val="11"/>
        <color theme="1"/>
        <rFont val="Calibri"/>
        <family val="2"/>
      </rPr>
      <t xml:space="preserve">± </t>
    </r>
    <r>
      <rPr>
        <sz val="11"/>
        <color theme="1"/>
        <rFont val="Calibri"/>
        <family val="2"/>
        <scheme val="minor"/>
      </rPr>
      <t>0.96</t>
    </r>
  </si>
  <si>
    <t>-4.31 ± 0.94</t>
  </si>
  <si>
    <r>
      <t xml:space="preserve">-0.62 </t>
    </r>
    <r>
      <rPr>
        <sz val="11"/>
        <color theme="1"/>
        <rFont val="Calibri"/>
        <family val="2"/>
      </rPr>
      <t xml:space="preserve">± </t>
    </r>
    <r>
      <rPr>
        <sz val="11"/>
        <color theme="1"/>
        <rFont val="Calibri"/>
        <family val="2"/>
        <scheme val="minor"/>
      </rPr>
      <t>0.71</t>
    </r>
  </si>
  <si>
    <r>
      <t xml:space="preserve">-0.70 </t>
    </r>
    <r>
      <rPr>
        <sz val="11"/>
        <color theme="1"/>
        <rFont val="Calibri"/>
        <family val="2"/>
      </rPr>
      <t xml:space="preserve">± </t>
    </r>
    <r>
      <rPr>
        <sz val="11"/>
        <color theme="1"/>
        <rFont val="Calibri"/>
        <family val="2"/>
        <scheme val="minor"/>
      </rPr>
      <t>0.72</t>
    </r>
  </si>
  <si>
    <t>-0.43 ± 1.20</t>
  </si>
  <si>
    <r>
      <t xml:space="preserve">-2.05 </t>
    </r>
    <r>
      <rPr>
        <sz val="11"/>
        <color theme="1"/>
        <rFont val="Calibri"/>
        <family val="2"/>
      </rPr>
      <t xml:space="preserve">± </t>
    </r>
    <r>
      <rPr>
        <sz val="11"/>
        <color theme="1"/>
        <rFont val="Calibri"/>
        <family val="2"/>
        <scheme val="minor"/>
      </rPr>
      <t>2.29</t>
    </r>
  </si>
  <si>
    <r>
      <t xml:space="preserve">+1.24 </t>
    </r>
    <r>
      <rPr>
        <sz val="11"/>
        <color theme="1"/>
        <rFont val="Calibri"/>
        <family val="2"/>
      </rPr>
      <t xml:space="preserve">± </t>
    </r>
    <r>
      <rPr>
        <sz val="11"/>
        <color theme="1"/>
        <rFont val="Calibri"/>
        <family val="2"/>
        <scheme val="minor"/>
      </rPr>
      <t>0.80</t>
    </r>
  </si>
  <si>
    <r>
      <t xml:space="preserve">-0.63 </t>
    </r>
    <r>
      <rPr>
        <sz val="11"/>
        <color theme="1"/>
        <rFont val="Calibri"/>
        <family val="2"/>
      </rPr>
      <t xml:space="preserve">± </t>
    </r>
    <r>
      <rPr>
        <sz val="11"/>
        <color theme="1"/>
        <rFont val="Calibri"/>
        <family val="2"/>
        <scheme val="minor"/>
      </rPr>
      <t>0.71</t>
    </r>
  </si>
  <si>
    <t>-1.14 ± 1.00</t>
  </si>
  <si>
    <r>
      <t xml:space="preserve">+3.16 </t>
    </r>
    <r>
      <rPr>
        <sz val="11"/>
        <color theme="1"/>
        <rFont val="Calibri"/>
        <family val="2"/>
      </rPr>
      <t xml:space="preserve">± </t>
    </r>
    <r>
      <rPr>
        <sz val="11"/>
        <color theme="1"/>
        <rFont val="Calibri"/>
        <family val="2"/>
        <scheme val="minor"/>
      </rPr>
      <t>1.37</t>
    </r>
  </si>
  <si>
    <r>
      <t xml:space="preserve">-0.78 </t>
    </r>
    <r>
      <rPr>
        <sz val="11"/>
        <color theme="1"/>
        <rFont val="Calibri"/>
        <family val="2"/>
      </rPr>
      <t xml:space="preserve">± </t>
    </r>
    <r>
      <rPr>
        <sz val="11"/>
        <color theme="1"/>
        <rFont val="Calibri"/>
        <family val="2"/>
        <scheme val="minor"/>
      </rPr>
      <t>0.85</t>
    </r>
  </si>
  <si>
    <t>-0.03 ± 4.49</t>
  </si>
  <si>
    <t>+1.87 ± 1.30</t>
  </si>
  <si>
    <r>
      <t xml:space="preserve">+0.36 </t>
    </r>
    <r>
      <rPr>
        <sz val="11"/>
        <color theme="1"/>
        <rFont val="Calibri"/>
        <family val="2"/>
      </rPr>
      <t xml:space="preserve">± </t>
    </r>
    <r>
      <rPr>
        <sz val="11"/>
        <color theme="1"/>
        <rFont val="Calibri"/>
        <family val="2"/>
        <scheme val="minor"/>
      </rPr>
      <t>0.77</t>
    </r>
  </si>
  <si>
    <t>-1.07 ± 1.02</t>
  </si>
  <si>
    <t>-3.68 ± 1.14</t>
  </si>
  <si>
    <r>
      <t xml:space="preserve">-1.01 </t>
    </r>
    <r>
      <rPr>
        <sz val="11"/>
        <color theme="1"/>
        <rFont val="Calibri"/>
        <family val="2"/>
      </rPr>
      <t xml:space="preserve">± </t>
    </r>
    <r>
      <rPr>
        <sz val="11"/>
        <color theme="1"/>
        <rFont val="Calibri"/>
        <family val="2"/>
        <scheme val="minor"/>
      </rPr>
      <t>0.74</t>
    </r>
  </si>
  <si>
    <t>TABLE S1a. SUMMARY OF SPECIMEN GEOCHEMISTRY AND LOCALITIES</t>
  </si>
  <si>
    <t>TABLE S1b. SAMPLE LEVEL ISOTOPE GEOCHEMICAL DATA FOR CENOMANIAN OYSTERS FROM WESTERN INTERIOR BASIN (U.S.)</t>
  </si>
  <si>
    <t>TABLE S1c. - DETAILS ON LOCALITIES AND COLLECTION OF OYSTER SPECIMEN STUDIED FROM THE USGS MACROFOSSIL ARCHIVE</t>
  </si>
  <si>
    <t>TABLE S1c. ELEMENTAL RATIOS AND CONTENTS OF CENOMANIAN OYSTERS FROM WESTERN INTERIOR BASIN (U.S.)</t>
  </si>
  <si>
    <t>TABLE S1e. REPLICATE LEVEL MAT 253 DATA</t>
  </si>
  <si>
    <t>TABLE S1e2. REPLICATE LEVEL MAT 253 DATA (INCLUDING GAS, CARBONATE STANDARDS, AND BAD MEASUREMENTS)</t>
  </si>
  <si>
    <t>TABLE S1f. REPLICATE LEVEL NU PERSPECTIVE DATA</t>
  </si>
  <si>
    <t>TABLE S1g. CARBONATE STANDARD COMPARISON BY INSTRUMENT</t>
  </si>
  <si>
    <t>TABLE S1h. Compilation of Late Cretaceous Marine D47 Data from North American Interior</t>
  </si>
  <si>
    <t>Recrystallization diagenesis screening (from Table S1c)</t>
  </si>
  <si>
    <t>Jones, M.M., Petersen, S.V., and Curley, A.N., 2022, A tropically hot mid-Cretaceous North American Western Interior Seaway: Geology, v. 50, https://doi.org/10.1130/G49998.1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</si>
</sst>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
    <numFmt numFmtId="166" formatCode="0.0000"/>
    <numFmt numFmtId="167" formatCode="0.000"/>
  </numFmts>
  <fonts count="6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vertAlign val="superscript"/>
      <sz val="11"/>
      <color theme="1"/>
      <name val="Calibri"/>
      <family val="2"/>
      <scheme val="minor"/>
    </font>
    <font>
      <b/>
      <vertAlign val="subscript"/>
      <sz val="11"/>
      <color theme="1"/>
      <name val="Calibri"/>
      <family val="2"/>
      <scheme val="minor"/>
    </font>
    <font>
      <i/>
      <sz val="11"/>
      <color theme="1"/>
      <name val="Calibri"/>
      <family val="2"/>
      <scheme val="minor"/>
    </font>
    <font>
      <b/>
      <sz val="11"/>
      <name val="Calibri"/>
      <family val="2"/>
      <scheme val="minor"/>
    </font>
    <font>
      <b/>
      <sz val="11"/>
      <name val="Calibri"/>
      <family val="2"/>
    </font>
    <font>
      <b/>
      <vertAlign val="superscript"/>
      <sz val="11"/>
      <name val="Calibri"/>
      <family val="2"/>
      <scheme val="minor"/>
    </font>
    <font>
      <b/>
      <vertAlign val="subscript"/>
      <sz val="11"/>
      <name val="Calibri"/>
      <family val="2"/>
      <scheme val="minor"/>
    </font>
    <font>
      <sz val="11"/>
      <name val="Calibri"/>
      <family val="2"/>
      <scheme val="minor"/>
    </font>
    <font>
      <sz val="11"/>
      <color theme="1"/>
      <name val="Calibri"/>
      <family val="2"/>
    </font>
    <font>
      <u/>
      <sz val="11"/>
      <color theme="10"/>
      <name val="Calibri"/>
      <family val="2"/>
      <scheme val="minor"/>
    </font>
    <font>
      <b/>
      <sz val="12"/>
      <name val="Calibri"/>
      <family val="2"/>
      <scheme val="minor"/>
    </font>
    <font>
      <i/>
      <sz val="12"/>
      <name val="Calibri"/>
      <family val="2"/>
      <scheme val="minor"/>
    </font>
    <font>
      <sz val="12"/>
      <name val="Calibri"/>
      <family val="2"/>
      <scheme val="minor"/>
    </font>
    <font>
      <b/>
      <i/>
      <sz val="12"/>
      <name val="Calibri"/>
      <family val="2"/>
      <scheme val="minor"/>
    </font>
    <font>
      <sz val="10"/>
      <name val="Calibri"/>
      <family val="2"/>
      <scheme val="minor"/>
    </font>
    <font>
      <vertAlign val="superscript"/>
      <sz val="11"/>
      <color theme="1"/>
      <name val="Calibri"/>
      <family val="2"/>
    </font>
    <font>
      <vertAlign val="subscript"/>
      <sz val="11"/>
      <color theme="1"/>
      <name val="Calibri"/>
      <family val="2"/>
    </font>
    <font>
      <b/>
      <sz val="11"/>
      <color rgb="FFFF0000"/>
      <name val="Calibri"/>
      <family val="2"/>
      <scheme val="minor"/>
    </font>
    <font>
      <b/>
      <sz val="9.35"/>
      <color theme="1"/>
      <name val="Calibri"/>
      <family val="2"/>
    </font>
    <font>
      <b/>
      <sz val="11"/>
      <color rgb="FF00B050"/>
      <name val="Calibri"/>
      <family val="2"/>
      <scheme val="minor"/>
    </font>
    <font>
      <b/>
      <sz val="11"/>
      <color theme="4"/>
      <name val="Calibri"/>
      <family val="2"/>
      <scheme val="minor"/>
    </font>
    <font>
      <b/>
      <sz val="12"/>
      <name val="Verdana"/>
      <family val="2"/>
    </font>
    <font>
      <sz val="11"/>
      <name val="Verdana"/>
      <family val="2"/>
    </font>
    <font>
      <b/>
      <sz val="16"/>
      <color theme="1"/>
      <name val="Calibri"/>
      <family val="2"/>
      <scheme val="minor"/>
    </font>
    <font>
      <b/>
      <vertAlign val="subscript"/>
      <sz val="16"/>
      <color theme="1"/>
      <name val="Calibri"/>
      <family val="2"/>
      <scheme val="minor"/>
    </font>
    <font>
      <vertAlign val="superscript"/>
      <sz val="11"/>
      <color theme="1"/>
      <name val="Calibri"/>
      <family val="2"/>
      <scheme val="minor"/>
    </font>
    <font>
      <b/>
      <sz val="14"/>
      <color theme="1"/>
      <name val="Calibri"/>
      <family val="2"/>
      <scheme val="minor"/>
    </font>
    <font>
      <sz val="10"/>
      <name val="Arial"/>
      <family val="2"/>
    </font>
    <font>
      <b/>
      <u/>
      <sz val="20"/>
      <color theme="1"/>
      <name val="Calibri"/>
      <family val="2"/>
      <scheme val="minor"/>
    </font>
    <font>
      <b/>
      <u/>
      <sz val="11"/>
      <color theme="1"/>
      <name val="Calibri"/>
      <family val="2"/>
      <scheme val="minor"/>
    </font>
    <font>
      <b/>
      <sz val="12"/>
      <color theme="1"/>
      <name val="Calibri"/>
      <family val="2"/>
      <scheme val="minor"/>
    </font>
    <font>
      <sz val="12"/>
      <color rgb="FFFF0000"/>
      <name val="Calibri"/>
      <family val="2"/>
      <scheme val="minor"/>
    </font>
    <font>
      <b/>
      <sz val="12"/>
      <color theme="1"/>
      <name val="Calibri"/>
      <family val="2"/>
    </font>
    <font>
      <sz val="10"/>
      <color indexed="8"/>
      <name val="Arial"/>
      <family val="2"/>
    </font>
    <font>
      <sz val="11"/>
      <color indexed="8"/>
      <name val="Calibri"/>
      <family val="2"/>
      <scheme val="minor"/>
    </font>
    <font>
      <b/>
      <sz val="8.8000000000000007"/>
      <color theme="1"/>
      <name val="Calibri"/>
      <family val="2"/>
    </font>
    <font>
      <b/>
      <vertAlign val="superscript"/>
      <sz val="11"/>
      <color theme="1"/>
      <name val="Calibri"/>
      <family val="2"/>
    </font>
    <font>
      <b/>
      <vertAlign val="subscript"/>
      <sz val="11"/>
      <color theme="1"/>
      <name val="Calibri"/>
      <family val="2"/>
    </font>
    <font>
      <sz val="11"/>
      <color theme="1"/>
      <name val="Segoe UI"/>
      <family val="2"/>
    </font>
    <font>
      <sz val="11"/>
      <color rgb="FFFFFFFF"/>
      <name val="Segoe UI"/>
      <family val="2"/>
    </font>
    <font>
      <i/>
      <sz val="11"/>
      <color rgb="FFB0B0B0"/>
      <name val="Segoe UI"/>
      <family val="2"/>
    </font>
    <font>
      <sz val="11"/>
      <color theme="9"/>
      <name val="Calibri"/>
      <family val="2"/>
      <scheme val="minor"/>
    </font>
    <font>
      <sz val="11"/>
      <color theme="9"/>
      <name val="Segoe UI"/>
      <family val="2"/>
    </font>
    <font>
      <sz val="11"/>
      <name val="Segoe U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theme="7" tint="0.79998168889431442"/>
        <bgColor indexed="64"/>
      </patternFill>
    </fill>
    <fill>
      <patternFill patternType="solid">
        <fgColor theme="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applyNumberFormat="0" applyFill="0" applyBorder="0" applyAlignment="0" applyProtection="0"/>
  </cellStyleXfs>
  <cellXfs count="405">
    <xf numFmtId="0" fontId="0" fillId="0" borderId="0" xfId="0"/>
    <xf numFmtId="0" fontId="0" fillId="0" borderId="0" xfId="0"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16" fillId="0" borderId="0" xfId="0" applyFont="1"/>
    <xf numFmtId="0" fontId="21" fillId="0" borderId="0" xfId="0" applyFont="1"/>
    <xf numFmtId="0" fontId="16" fillId="0" borderId="10" xfId="0" applyFont="1" applyBorder="1" applyAlignment="1">
      <alignment wrapText="1"/>
    </xf>
    <xf numFmtId="0" fontId="16" fillId="0" borderId="10" xfId="0" applyFont="1" applyBorder="1" applyAlignment="1">
      <alignment horizontal="center" wrapText="1"/>
    </xf>
    <xf numFmtId="0" fontId="26" fillId="0" borderId="0" xfId="0" applyFont="1" applyAlignment="1">
      <alignment horizontal="center"/>
    </xf>
    <xf numFmtId="0" fontId="0" fillId="0" borderId="0" xfId="0" applyFont="1"/>
    <xf numFmtId="0" fontId="0" fillId="0" borderId="0" xfId="0" applyFont="1" applyAlignment="1">
      <alignment horizontal="center"/>
    </xf>
    <xf numFmtId="0" fontId="16" fillId="0" borderId="10" xfId="0" applyFont="1" applyBorder="1"/>
    <xf numFmtId="0" fontId="16" fillId="0" borderId="10" xfId="0" applyFont="1" applyBorder="1" applyAlignment="1">
      <alignment horizontal="center"/>
    </xf>
    <xf numFmtId="0" fontId="0" fillId="0" borderId="10" xfId="0" applyBorder="1"/>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21" fillId="0" borderId="0" xfId="0" applyFont="1" applyAlignment="1">
      <alignment vertical="top"/>
    </xf>
    <xf numFmtId="0" fontId="0" fillId="0" borderId="0" xfId="0" applyAlignment="1">
      <alignment horizontal="left" vertical="top"/>
    </xf>
    <xf numFmtId="14" fontId="0" fillId="0" borderId="0" xfId="0" applyNumberFormat="1" applyAlignment="1">
      <alignment vertical="top"/>
    </xf>
    <xf numFmtId="0" fontId="0" fillId="0" borderId="0" xfId="0" applyAlignment="1">
      <alignment horizontal="left" vertical="top" wrapText="1"/>
    </xf>
    <xf numFmtId="166" fontId="0" fillId="0" borderId="0" xfId="0" applyNumberFormat="1" applyAlignment="1">
      <alignment horizontal="center" vertical="top"/>
    </xf>
    <xf numFmtId="0" fontId="28" fillId="0" borderId="0" xfId="42" applyAlignment="1">
      <alignment vertical="top"/>
    </xf>
    <xf numFmtId="2" fontId="0" fillId="0" borderId="0" xfId="0" applyNumberFormat="1" applyAlignment="1">
      <alignment horizontal="center" vertical="top"/>
    </xf>
    <xf numFmtId="0" fontId="0" fillId="0" borderId="0" xfId="0" applyAlignment="1"/>
    <xf numFmtId="0" fontId="29" fillId="0" borderId="0" xfId="0" applyFont="1" applyAlignment="1">
      <alignment horizontal="left"/>
    </xf>
    <xf numFmtId="0" fontId="31" fillId="0" borderId="0" xfId="0" applyFont="1" applyAlignment="1">
      <alignment horizontal="center"/>
    </xf>
    <xf numFmtId="0" fontId="26" fillId="0" borderId="0" xfId="0" applyFont="1"/>
    <xf numFmtId="167" fontId="29" fillId="33" borderId="11" xfId="0" applyNumberFormat="1" applyFont="1" applyFill="1" applyBorder="1" applyAlignment="1">
      <alignment horizontal="left"/>
    </xf>
    <xf numFmtId="167" fontId="29" fillId="33" borderId="12" xfId="0" applyNumberFormat="1" applyFont="1" applyFill="1" applyBorder="1" applyAlignment="1">
      <alignment horizontal="center"/>
    </xf>
    <xf numFmtId="167" fontId="29" fillId="33" borderId="12" xfId="0" applyNumberFormat="1" applyFont="1" applyFill="1" applyBorder="1" applyAlignment="1">
      <alignment horizontal="left"/>
    </xf>
    <xf numFmtId="0" fontId="29" fillId="33" borderId="13" xfId="0" applyFont="1" applyFill="1" applyBorder="1" applyAlignment="1">
      <alignment horizontal="center"/>
    </xf>
    <xf numFmtId="167" fontId="29" fillId="33" borderId="14" xfId="0" applyNumberFormat="1" applyFont="1" applyFill="1" applyBorder="1" applyAlignment="1">
      <alignment horizontal="center"/>
    </xf>
    <xf numFmtId="167" fontId="29" fillId="33" borderId="0" xfId="0" applyNumberFormat="1" applyFont="1" applyFill="1" applyBorder="1" applyAlignment="1">
      <alignment horizontal="center"/>
    </xf>
    <xf numFmtId="167" fontId="32" fillId="33" borderId="0" xfId="0" applyNumberFormat="1" applyFont="1" applyFill="1" applyBorder="1" applyAlignment="1">
      <alignment horizontal="center"/>
    </xf>
    <xf numFmtId="0" fontId="29" fillId="33" borderId="0" xfId="0" applyFont="1" applyFill="1" applyBorder="1" applyAlignment="1">
      <alignment horizontal="center"/>
    </xf>
    <xf numFmtId="0" fontId="29" fillId="33" borderId="15" xfId="0" applyFont="1" applyFill="1" applyBorder="1" applyAlignment="1">
      <alignment horizontal="center"/>
    </xf>
    <xf numFmtId="2" fontId="0" fillId="0" borderId="0" xfId="0" applyNumberFormat="1" applyFont="1" applyBorder="1" applyAlignment="1">
      <alignment horizontal="center"/>
    </xf>
    <xf numFmtId="2" fontId="29" fillId="34" borderId="11" xfId="0" applyNumberFormat="1" applyFont="1" applyFill="1" applyBorder="1" applyAlignment="1">
      <alignment horizontal="left"/>
    </xf>
    <xf numFmtId="0" fontId="29" fillId="34" borderId="12" xfId="0" applyFont="1" applyFill="1" applyBorder="1" applyAlignment="1">
      <alignment horizontal="center"/>
    </xf>
    <xf numFmtId="2" fontId="30" fillId="34" borderId="12" xfId="0" applyNumberFormat="1" applyFont="1" applyFill="1" applyBorder="1"/>
    <xf numFmtId="0" fontId="0" fillId="34" borderId="12" xfId="0" applyFont="1" applyFill="1" applyBorder="1" applyAlignment="1">
      <alignment horizontal="center"/>
    </xf>
    <xf numFmtId="0" fontId="0" fillId="34" borderId="13" xfId="0" applyFont="1" applyFill="1" applyBorder="1" applyAlignment="1">
      <alignment horizontal="center"/>
    </xf>
    <xf numFmtId="2" fontId="29" fillId="34" borderId="14" xfId="0" applyNumberFormat="1" applyFont="1" applyFill="1" applyBorder="1" applyAlignment="1">
      <alignment horizontal="center"/>
    </xf>
    <xf numFmtId="2" fontId="29" fillId="34" borderId="0" xfId="0" applyNumberFormat="1" applyFont="1" applyFill="1" applyBorder="1" applyAlignment="1">
      <alignment horizontal="center"/>
    </xf>
    <xf numFmtId="2" fontId="32" fillId="34" borderId="0" xfId="0" applyNumberFormat="1" applyFont="1" applyFill="1" applyBorder="1" applyAlignment="1">
      <alignment horizontal="center"/>
    </xf>
    <xf numFmtId="165" fontId="29" fillId="34" borderId="0" xfId="0" applyNumberFormat="1" applyFont="1" applyFill="1" applyBorder="1" applyAlignment="1">
      <alignment horizontal="center"/>
    </xf>
    <xf numFmtId="0" fontId="29" fillId="34" borderId="15" xfId="0" applyFont="1" applyFill="1" applyBorder="1" applyAlignment="1">
      <alignment horizontal="center"/>
    </xf>
    <xf numFmtId="165" fontId="0" fillId="0" borderId="14" xfId="0" applyNumberFormat="1" applyFont="1" applyBorder="1" applyAlignment="1">
      <alignment horizontal="center"/>
    </xf>
    <xf numFmtId="165" fontId="0" fillId="0" borderId="0" xfId="0" applyNumberFormat="1" applyFont="1" applyBorder="1" applyAlignment="1">
      <alignment horizontal="center"/>
    </xf>
    <xf numFmtId="167" fontId="0" fillId="0" borderId="15" xfId="0" applyNumberFormat="1" applyFont="1" applyBorder="1" applyAlignment="1">
      <alignment horizontal="center"/>
    </xf>
    <xf numFmtId="165" fontId="26" fillId="0" borderId="0" xfId="0" applyNumberFormat="1" applyFont="1" applyBorder="1" applyAlignment="1">
      <alignment horizontal="center"/>
    </xf>
    <xf numFmtId="167" fontId="26" fillId="0" borderId="15" xfId="0" applyNumberFormat="1" applyFont="1" applyBorder="1" applyAlignment="1">
      <alignment horizontal="center"/>
    </xf>
    <xf numFmtId="0" fontId="26" fillId="0" borderId="0" xfId="0" applyFont="1" applyAlignment="1">
      <alignment horizontal="left"/>
    </xf>
    <xf numFmtId="14" fontId="0" fillId="0" borderId="0" xfId="0" applyNumberFormat="1"/>
    <xf numFmtId="21" fontId="0" fillId="0" borderId="0" xfId="0" applyNumberFormat="1"/>
    <xf numFmtId="14" fontId="0" fillId="0" borderId="10" xfId="0" applyNumberFormat="1" applyBorder="1"/>
    <xf numFmtId="20" fontId="0" fillId="0" borderId="0" xfId="0" applyNumberFormat="1"/>
    <xf numFmtId="0" fontId="16" fillId="0" borderId="0" xfId="0" applyFont="1" applyFill="1"/>
    <xf numFmtId="0" fontId="16" fillId="0" borderId="0" xfId="0" applyFont="1" applyFill="1" applyAlignment="1">
      <alignment vertical="top"/>
    </xf>
    <xf numFmtId="0" fontId="22" fillId="0" borderId="0" xfId="0" applyFont="1" applyFill="1" applyAlignment="1">
      <alignment horizontal="left"/>
    </xf>
    <xf numFmtId="2" fontId="33" fillId="34" borderId="16" xfId="0" applyNumberFormat="1" applyFont="1" applyFill="1" applyBorder="1" applyAlignment="1">
      <alignment horizontal="center"/>
    </xf>
    <xf numFmtId="2" fontId="33" fillId="34" borderId="10" xfId="0" applyNumberFormat="1" applyFont="1" applyFill="1" applyBorder="1" applyAlignment="1">
      <alignment horizontal="center"/>
    </xf>
    <xf numFmtId="165" fontId="33" fillId="34" borderId="10" xfId="0" applyNumberFormat="1" applyFont="1" applyFill="1" applyBorder="1" applyAlignment="1">
      <alignment horizontal="center"/>
    </xf>
    <xf numFmtId="167" fontId="33" fillId="34" borderId="17" xfId="0" applyNumberFormat="1" applyFont="1" applyFill="1" applyBorder="1" applyAlignment="1">
      <alignment horizontal="center"/>
    </xf>
    <xf numFmtId="0" fontId="26" fillId="0" borderId="10" xfId="0" applyFont="1" applyBorder="1"/>
    <xf numFmtId="2" fontId="0" fillId="0" borderId="10" xfId="0" applyNumberFormat="1" applyFont="1" applyBorder="1" applyAlignment="1">
      <alignment horizontal="center"/>
    </xf>
    <xf numFmtId="165" fontId="0" fillId="0" borderId="16" xfId="0" applyNumberFormat="1" applyFont="1" applyBorder="1" applyAlignment="1">
      <alignment horizontal="center"/>
    </xf>
    <xf numFmtId="165" fontId="0" fillId="0" borderId="10" xfId="0" applyNumberFormat="1" applyFont="1" applyBorder="1" applyAlignment="1">
      <alignment horizontal="center"/>
    </xf>
    <xf numFmtId="167" fontId="26" fillId="0" borderId="17" xfId="0" applyNumberFormat="1" applyFont="1" applyBorder="1" applyAlignment="1">
      <alignment horizontal="center"/>
    </xf>
    <xf numFmtId="0" fontId="0" fillId="0" borderId="0" xfId="0" applyBorder="1"/>
    <xf numFmtId="0" fontId="26" fillId="0" borderId="0" xfId="0" applyFont="1" applyFill="1"/>
    <xf numFmtId="2" fontId="0" fillId="0" borderId="0" xfId="0" applyNumberFormat="1" applyFont="1" applyFill="1" applyBorder="1" applyAlignment="1">
      <alignment horizontal="center"/>
    </xf>
    <xf numFmtId="165" fontId="0" fillId="0" borderId="14" xfId="0" applyNumberFormat="1" applyFont="1" applyFill="1" applyBorder="1" applyAlignment="1">
      <alignment horizontal="center"/>
    </xf>
    <xf numFmtId="165" fontId="0" fillId="0" borderId="0" xfId="0" applyNumberFormat="1" applyFont="1" applyFill="1" applyBorder="1" applyAlignment="1">
      <alignment horizontal="center"/>
    </xf>
    <xf numFmtId="167" fontId="0" fillId="0" borderId="15" xfId="0" applyNumberFormat="1" applyFont="1" applyFill="1" applyBorder="1" applyAlignment="1">
      <alignment horizontal="center"/>
    </xf>
    <xf numFmtId="0" fontId="0" fillId="0" borderId="0" xfId="0" applyFill="1"/>
    <xf numFmtId="0" fontId="0" fillId="0" borderId="0" xfId="0" applyFont="1" applyFill="1"/>
    <xf numFmtId="0" fontId="0" fillId="35" borderId="0" xfId="0" applyFill="1"/>
    <xf numFmtId="0" fontId="21"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165" fontId="0" fillId="0" borderId="0" xfId="0" applyNumberFormat="1" applyFill="1" applyAlignment="1">
      <alignment horizontal="center"/>
    </xf>
    <xf numFmtId="0" fontId="0" fillId="0" borderId="0" xfId="0" quotePrefix="1" applyFill="1" applyAlignment="1">
      <alignment horizontal="center"/>
    </xf>
    <xf numFmtId="0" fontId="37" fillId="0" borderId="10" xfId="0" applyFont="1" applyBorder="1"/>
    <xf numFmtId="0" fontId="18" fillId="0" borderId="10" xfId="0" applyFont="1" applyBorder="1" applyAlignment="1">
      <alignment horizontal="center" wrapText="1"/>
    </xf>
    <xf numFmtId="14" fontId="0" fillId="0" borderId="0" xfId="0" applyNumberFormat="1" applyFill="1"/>
    <xf numFmtId="14" fontId="0" fillId="0" borderId="0" xfId="0" applyNumberFormat="1" applyBorder="1"/>
    <xf numFmtId="0" fontId="0" fillId="0" borderId="0" xfId="0" applyFill="1" applyBorder="1"/>
    <xf numFmtId="22" fontId="0" fillId="0" borderId="0" xfId="0" applyNumberFormat="1"/>
    <xf numFmtId="11" fontId="0" fillId="0" borderId="0" xfId="0" applyNumberFormat="1"/>
    <xf numFmtId="0" fontId="0" fillId="0" borderId="0" xfId="0" applyFill="1" applyAlignment="1">
      <alignment horizontal="left"/>
    </xf>
    <xf numFmtId="0" fontId="0" fillId="0" borderId="0" xfId="0" applyFont="1" applyFill="1" applyAlignment="1">
      <alignment horizontal="center"/>
    </xf>
    <xf numFmtId="0" fontId="0" fillId="0" borderId="0" xfId="0" quotePrefix="1" applyFont="1" applyFill="1" applyAlignment="1">
      <alignment horizontal="center"/>
    </xf>
    <xf numFmtId="0" fontId="16" fillId="0" borderId="0" xfId="0" applyFont="1" applyFill="1" applyAlignment="1">
      <alignment horizontal="center"/>
    </xf>
    <xf numFmtId="166" fontId="0" fillId="0" borderId="0" xfId="0" applyNumberFormat="1" applyAlignment="1">
      <alignment horizontal="center"/>
    </xf>
    <xf numFmtId="0" fontId="38" fillId="0" borderId="0" xfId="0" applyFont="1" applyAlignment="1">
      <alignment horizontal="center"/>
    </xf>
    <xf numFmtId="0" fontId="36"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0" fontId="40" fillId="0" borderId="0" xfId="0" applyFont="1" applyAlignment="1">
      <alignment horizontal="center"/>
    </xf>
    <xf numFmtId="1" fontId="0" fillId="0" borderId="0" xfId="0" applyNumberFormat="1" applyFont="1" applyBorder="1" applyAlignment="1">
      <alignment horizontal="center"/>
    </xf>
    <xf numFmtId="1" fontId="0" fillId="0" borderId="0" xfId="0" applyNumberFormat="1" applyFont="1" applyFill="1" applyBorder="1" applyAlignment="1">
      <alignment horizontal="center"/>
    </xf>
    <xf numFmtId="1" fontId="0" fillId="0" borderId="10" xfId="0" applyNumberFormat="1" applyFont="1" applyBorder="1" applyAlignment="1">
      <alignment horizontal="center"/>
    </xf>
    <xf numFmtId="2" fontId="0" fillId="0" borderId="0" xfId="0" applyNumberFormat="1"/>
    <xf numFmtId="1" fontId="0" fillId="0" borderId="11" xfId="0" applyNumberFormat="1" applyBorder="1" applyAlignment="1">
      <alignment horizontal="center"/>
    </xf>
    <xf numFmtId="1" fontId="0" fillId="0" borderId="12" xfId="0" applyNumberFormat="1" applyBorder="1" applyAlignment="1">
      <alignment horizontal="center"/>
    </xf>
    <xf numFmtId="165" fontId="0" fillId="0" borderId="12" xfId="0" applyNumberFormat="1" applyBorder="1" applyAlignment="1">
      <alignment horizontal="center"/>
    </xf>
    <xf numFmtId="0" fontId="0" fillId="0" borderId="12" xfId="0" applyBorder="1" applyAlignment="1">
      <alignment horizontal="center"/>
    </xf>
    <xf numFmtId="165" fontId="0" fillId="0" borderId="13" xfId="0" applyNumberFormat="1" applyBorder="1" applyAlignment="1">
      <alignment horizontal="center"/>
    </xf>
    <xf numFmtId="1" fontId="0" fillId="0" borderId="14" xfId="0" applyNumberFormat="1" applyBorder="1" applyAlignment="1">
      <alignment horizontal="center"/>
    </xf>
    <xf numFmtId="1" fontId="0" fillId="0" borderId="0" xfId="0" applyNumberFormat="1" applyBorder="1" applyAlignment="1">
      <alignment horizontal="center"/>
    </xf>
    <xf numFmtId="165" fontId="0" fillId="0" borderId="0" xfId="0" applyNumberFormat="1" applyBorder="1" applyAlignment="1">
      <alignment horizontal="center"/>
    </xf>
    <xf numFmtId="0" fontId="0" fillId="0" borderId="0" xfId="0" applyBorder="1" applyAlignment="1">
      <alignment horizontal="center"/>
    </xf>
    <xf numFmtId="165" fontId="0" fillId="0" borderId="15" xfId="0" applyNumberFormat="1" applyBorder="1" applyAlignment="1">
      <alignment horizontal="center"/>
    </xf>
    <xf numFmtId="1" fontId="0" fillId="0" borderId="16" xfId="0" applyNumberFormat="1" applyBorder="1" applyAlignment="1">
      <alignment horizontal="center"/>
    </xf>
    <xf numFmtId="1" fontId="0" fillId="0" borderId="10" xfId="0" applyNumberFormat="1" applyBorder="1" applyAlignment="1">
      <alignment horizontal="center"/>
    </xf>
    <xf numFmtId="165" fontId="0" fillId="0" borderId="10" xfId="0" applyNumberFormat="1" applyBorder="1" applyAlignment="1">
      <alignment horizontal="center"/>
    </xf>
    <xf numFmtId="0" fontId="0" fillId="0" borderId="10" xfId="0" applyBorder="1" applyAlignment="1">
      <alignment horizontal="center"/>
    </xf>
    <xf numFmtId="165" fontId="0" fillId="0" borderId="17"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2" fontId="0" fillId="0" borderId="0" xfId="0" applyNumberFormat="1" applyBorder="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0" fontId="41" fillId="0" borderId="19" xfId="0" applyFont="1" applyBorder="1" applyAlignment="1">
      <alignment horizontal="center"/>
    </xf>
    <xf numFmtId="0" fontId="41" fillId="0" borderId="20" xfId="0" applyFont="1" applyBorder="1" applyAlignment="1">
      <alignment horizontal="center"/>
    </xf>
    <xf numFmtId="14" fontId="41" fillId="0" borderId="20" xfId="0" applyNumberFormat="1" applyFont="1" applyBorder="1" applyAlignment="1">
      <alignment horizontal="center"/>
    </xf>
    <xf numFmtId="0" fontId="41" fillId="0" borderId="21" xfId="0" applyFont="1" applyBorder="1" applyAlignment="1">
      <alignment horizontal="center"/>
    </xf>
    <xf numFmtId="167" fontId="33" fillId="33" borderId="0" xfId="0" applyNumberFormat="1" applyFont="1" applyFill="1" applyBorder="1" applyAlignment="1">
      <alignment horizontal="center"/>
    </xf>
    <xf numFmtId="167" fontId="33" fillId="33" borderId="14" xfId="0" applyNumberFormat="1" applyFont="1" applyFill="1" applyBorder="1" applyAlignment="1">
      <alignment horizontal="center"/>
    </xf>
    <xf numFmtId="0" fontId="33" fillId="33" borderId="0" xfId="0" applyFont="1" applyFill="1" applyBorder="1" applyAlignment="1">
      <alignment horizontal="center"/>
    </xf>
    <xf numFmtId="0" fontId="33" fillId="33" borderId="15" xfId="0" applyFont="1" applyFill="1" applyBorder="1" applyAlignment="1">
      <alignment horizontal="center"/>
    </xf>
    <xf numFmtId="0" fontId="14" fillId="0" borderId="0" xfId="0" applyFont="1" applyAlignment="1">
      <alignment horizontal="center"/>
    </xf>
    <xf numFmtId="165" fontId="26" fillId="0" borderId="12" xfId="0" applyNumberFormat="1" applyFont="1" applyBorder="1" applyAlignment="1">
      <alignment horizontal="center"/>
    </xf>
    <xf numFmtId="165" fontId="26" fillId="0" borderId="13" xfId="0" applyNumberFormat="1" applyFont="1" applyBorder="1" applyAlignment="1">
      <alignment horizontal="center"/>
    </xf>
    <xf numFmtId="165" fontId="26" fillId="0" borderId="15" xfId="0" applyNumberFormat="1" applyFont="1" applyBorder="1" applyAlignment="1">
      <alignment horizontal="center"/>
    </xf>
    <xf numFmtId="165" fontId="26" fillId="0" borderId="17" xfId="0" applyNumberFormat="1" applyFont="1" applyBorder="1" applyAlignment="1">
      <alignment horizontal="center"/>
    </xf>
    <xf numFmtId="0" fontId="16" fillId="0" borderId="14" xfId="0" applyFont="1" applyBorder="1" applyAlignment="1">
      <alignment horizontal="right"/>
    </xf>
    <xf numFmtId="0" fontId="16" fillId="0" borderId="16" xfId="0" applyFont="1" applyBorder="1" applyAlignment="1">
      <alignment horizontal="right"/>
    </xf>
    <xf numFmtId="0" fontId="0" fillId="0" borderId="20" xfId="0" applyBorder="1" applyAlignment="1">
      <alignment horizontal="center"/>
    </xf>
    <xf numFmtId="166" fontId="0" fillId="0" borderId="20" xfId="0" applyNumberFormat="1" applyBorder="1" applyAlignment="1">
      <alignment horizontal="center"/>
    </xf>
    <xf numFmtId="166" fontId="0" fillId="0" borderId="21" xfId="0" applyNumberFormat="1" applyBorder="1" applyAlignment="1">
      <alignment horizontal="center"/>
    </xf>
    <xf numFmtId="0" fontId="16" fillId="0" borderId="22" xfId="0" applyFont="1" applyBorder="1" applyAlignment="1">
      <alignment horizontal="right" wrapText="1"/>
    </xf>
    <xf numFmtId="0" fontId="16" fillId="0" borderId="18" xfId="0" applyFont="1" applyBorder="1" applyAlignment="1">
      <alignment horizontal="center" wrapText="1"/>
    </xf>
    <xf numFmtId="0" fontId="29" fillId="0" borderId="10" xfId="0" applyFont="1" applyBorder="1"/>
    <xf numFmtId="0" fontId="42" fillId="0" borderId="0" xfId="0" applyFont="1"/>
    <xf numFmtId="0" fontId="26" fillId="0" borderId="0" xfId="0" applyFont="1" applyFill="1" applyAlignment="1">
      <alignment horizontal="left"/>
    </xf>
    <xf numFmtId="0" fontId="14" fillId="0" borderId="0" xfId="0" applyFont="1" applyFill="1" applyAlignment="1">
      <alignment horizontal="center"/>
    </xf>
    <xf numFmtId="1" fontId="0" fillId="0" borderId="0" xfId="0" applyNumberFormat="1" applyFill="1" applyAlignment="1">
      <alignment horizontal="center"/>
    </xf>
    <xf numFmtId="164" fontId="0" fillId="0" borderId="0" xfId="0" applyNumberFormat="1" applyFont="1" applyFill="1" applyAlignment="1">
      <alignment horizontal="center"/>
    </xf>
    <xf numFmtId="165" fontId="0" fillId="0" borderId="0" xfId="0" applyNumberFormat="1" applyFont="1" applyFill="1" applyAlignment="1">
      <alignment horizontal="center"/>
    </xf>
    <xf numFmtId="2" fontId="0" fillId="0" borderId="0" xfId="0" applyNumberFormat="1" applyFill="1" applyAlignment="1">
      <alignment horizontal="center"/>
    </xf>
    <xf numFmtId="0" fontId="16" fillId="0" borderId="0" xfId="0" quotePrefix="1" applyFont="1" applyFill="1" applyAlignment="1">
      <alignment horizontal="center"/>
    </xf>
    <xf numFmtId="2" fontId="0" fillId="0" borderId="0" xfId="0" applyNumberFormat="1" applyFont="1" applyFill="1" applyAlignment="1">
      <alignment horizontal="center"/>
    </xf>
    <xf numFmtId="0" fontId="0" fillId="0" borderId="0" xfId="0" applyFill="1" applyAlignment="1">
      <alignment wrapText="1"/>
    </xf>
    <xf numFmtId="49" fontId="0" fillId="0" borderId="0" xfId="0" applyNumberFormat="1"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21" fillId="0" borderId="0" xfId="0" applyFont="1" applyAlignment="1">
      <alignment vertical="top" wrapText="1"/>
    </xf>
    <xf numFmtId="0" fontId="16" fillId="36" borderId="10" xfId="0" applyFont="1" applyFill="1" applyBorder="1" applyAlignment="1">
      <alignment horizontal="center"/>
    </xf>
    <xf numFmtId="165" fontId="0" fillId="36" borderId="0" xfId="0" applyNumberFormat="1" applyFill="1" applyAlignment="1">
      <alignment horizontal="center"/>
    </xf>
    <xf numFmtId="0" fontId="0" fillId="36" borderId="0" xfId="0" applyFill="1" applyAlignment="1">
      <alignment horizontal="center"/>
    </xf>
    <xf numFmtId="0" fontId="0" fillId="36" borderId="0" xfId="0" applyFill="1"/>
    <xf numFmtId="165" fontId="14" fillId="36" borderId="0" xfId="0" applyNumberFormat="1" applyFont="1" applyFill="1" applyAlignment="1">
      <alignment horizontal="center"/>
    </xf>
    <xf numFmtId="0" fontId="14" fillId="36" borderId="0" xfId="0" applyFont="1" applyFill="1" applyAlignment="1">
      <alignment horizontal="center"/>
    </xf>
    <xf numFmtId="0" fontId="16" fillId="36" borderId="0" xfId="0" applyFont="1" applyFill="1" applyAlignment="1"/>
    <xf numFmtId="0" fontId="45" fillId="0" borderId="0" xfId="0" applyFont="1"/>
    <xf numFmtId="0" fontId="14" fillId="0" borderId="0" xfId="0" applyFont="1"/>
    <xf numFmtId="14" fontId="14" fillId="0" borderId="0" xfId="0" applyNumberFormat="1" applyFont="1"/>
    <xf numFmtId="20" fontId="14" fillId="0" borderId="0" xfId="0" applyNumberFormat="1" applyFont="1"/>
    <xf numFmtId="20" fontId="0" fillId="0" borderId="0" xfId="0" applyNumberFormat="1" applyFill="1"/>
    <xf numFmtId="20" fontId="0" fillId="0" borderId="0" xfId="0" applyNumberFormat="1" applyBorder="1"/>
    <xf numFmtId="20" fontId="0" fillId="0" borderId="10" xfId="0" applyNumberFormat="1" applyBorder="1"/>
    <xf numFmtId="2" fontId="0" fillId="0" borderId="0" xfId="0" applyNumberFormat="1" applyFill="1"/>
    <xf numFmtId="2" fontId="0" fillId="0" borderId="0" xfId="0" applyNumberFormat="1" applyBorder="1"/>
    <xf numFmtId="2" fontId="0" fillId="0" borderId="10" xfId="0" applyNumberFormat="1" applyBorder="1"/>
    <xf numFmtId="167" fontId="0" fillId="0" borderId="0" xfId="0" applyNumberFormat="1"/>
    <xf numFmtId="166" fontId="0" fillId="0" borderId="0" xfId="0" applyNumberFormat="1"/>
    <xf numFmtId="166" fontId="0" fillId="0" borderId="0" xfId="0" applyNumberFormat="1" applyFill="1"/>
    <xf numFmtId="166" fontId="0" fillId="0" borderId="0" xfId="0" applyNumberFormat="1" applyBorder="1"/>
    <xf numFmtId="166" fontId="0" fillId="0" borderId="10" xfId="0" applyNumberFormat="1" applyBorder="1"/>
    <xf numFmtId="165" fontId="0" fillId="0" borderId="0" xfId="0" applyNumberFormat="1"/>
    <xf numFmtId="165" fontId="0" fillId="0" borderId="0" xfId="0" applyNumberFormat="1" applyFill="1"/>
    <xf numFmtId="165" fontId="0" fillId="0" borderId="0" xfId="0" applyNumberFormat="1" applyBorder="1"/>
    <xf numFmtId="165" fontId="0" fillId="0" borderId="10" xfId="0" applyNumberFormat="1" applyBorder="1"/>
    <xf numFmtId="2" fontId="14" fillId="0" borderId="0" xfId="0" applyNumberFormat="1" applyFont="1"/>
    <xf numFmtId="166" fontId="14" fillId="0" borderId="0" xfId="0" applyNumberFormat="1" applyFont="1"/>
    <xf numFmtId="167" fontId="14" fillId="0" borderId="0" xfId="0" applyNumberFormat="1" applyFont="1"/>
    <xf numFmtId="22" fontId="14" fillId="0" borderId="0" xfId="0" applyNumberFormat="1" applyFont="1"/>
    <xf numFmtId="11" fontId="14" fillId="0" borderId="0" xfId="0" applyNumberFormat="1" applyFont="1"/>
    <xf numFmtId="0" fontId="16" fillId="0" borderId="23" xfId="0" applyFont="1" applyBorder="1"/>
    <xf numFmtId="0" fontId="16" fillId="0" borderId="24" xfId="0" applyFont="1" applyBorder="1"/>
    <xf numFmtId="0" fontId="16" fillId="0" borderId="25" xfId="0" applyFont="1" applyBorder="1"/>
    <xf numFmtId="0" fontId="0" fillId="0" borderId="26" xfId="0" applyBorder="1"/>
    <xf numFmtId="1" fontId="0" fillId="0" borderId="27" xfId="0" applyNumberFormat="1" applyBorder="1"/>
    <xf numFmtId="0" fontId="0" fillId="0" borderId="28" xfId="0" applyBorder="1"/>
    <xf numFmtId="2" fontId="0" fillId="0" borderId="29" xfId="0" applyNumberFormat="1" applyBorder="1"/>
    <xf numFmtId="166" fontId="0" fillId="0" borderId="29" xfId="0" applyNumberFormat="1" applyBorder="1"/>
    <xf numFmtId="1" fontId="0" fillId="0" borderId="30" xfId="0" applyNumberFormat="1" applyBorder="1"/>
    <xf numFmtId="49" fontId="16" fillId="0" borderId="0" xfId="0" applyNumberFormat="1" applyFont="1"/>
    <xf numFmtId="0" fontId="16" fillId="0" borderId="23" xfId="0" applyFont="1" applyFill="1" applyBorder="1"/>
    <xf numFmtId="0" fontId="16" fillId="0" borderId="24" xfId="0" applyFont="1" applyFill="1" applyBorder="1"/>
    <xf numFmtId="0" fontId="16" fillId="0" borderId="25" xfId="0" applyFont="1" applyFill="1" applyBorder="1"/>
    <xf numFmtId="0" fontId="0" fillId="0" borderId="26" xfId="0" applyFill="1" applyBorder="1"/>
    <xf numFmtId="2" fontId="0" fillId="0" borderId="0" xfId="0" applyNumberFormat="1" applyFill="1" applyBorder="1"/>
    <xf numFmtId="166" fontId="0" fillId="0" borderId="0" xfId="0" applyNumberFormat="1" applyFill="1" applyBorder="1"/>
    <xf numFmtId="1" fontId="0" fillId="0" borderId="27" xfId="0" applyNumberFormat="1" applyFill="1" applyBorder="1"/>
    <xf numFmtId="0" fontId="0" fillId="0" borderId="28" xfId="0" applyFill="1" applyBorder="1"/>
    <xf numFmtId="2" fontId="0" fillId="0" borderId="29" xfId="0" applyNumberFormat="1" applyFill="1" applyBorder="1"/>
    <xf numFmtId="166" fontId="0" fillId="0" borderId="29" xfId="0" applyNumberFormat="1" applyFill="1" applyBorder="1"/>
    <xf numFmtId="1" fontId="0" fillId="0" borderId="30" xfId="0" applyNumberFormat="1" applyFill="1" applyBorder="1"/>
    <xf numFmtId="0" fontId="0" fillId="0" borderId="32" xfId="0" applyBorder="1"/>
    <xf numFmtId="0" fontId="0" fillId="0" borderId="26" xfId="0" applyBorder="1" applyAlignment="1">
      <alignment horizontal="right"/>
    </xf>
    <xf numFmtId="0" fontId="0" fillId="0" borderId="28" xfId="0" applyBorder="1" applyAlignment="1">
      <alignment horizontal="right"/>
    </xf>
    <xf numFmtId="0" fontId="0" fillId="0" borderId="31" xfId="0" applyBorder="1" applyAlignment="1">
      <alignment horizontal="right"/>
    </xf>
    <xf numFmtId="1" fontId="0" fillId="0" borderId="0" xfId="0" applyNumberFormat="1" applyBorder="1"/>
    <xf numFmtId="1" fontId="0" fillId="0" borderId="0" xfId="0" applyNumberFormat="1" applyFill="1" applyBorder="1"/>
    <xf numFmtId="0" fontId="0" fillId="0" borderId="32" xfId="0" applyFill="1" applyBorder="1"/>
    <xf numFmtId="2" fontId="0" fillId="0" borderId="0" xfId="0" applyNumberFormat="1" applyFill="1" applyBorder="1" applyAlignment="1">
      <alignment horizontal="right"/>
    </xf>
    <xf numFmtId="166" fontId="0" fillId="0" borderId="0" xfId="0" applyNumberFormat="1" applyFill="1" applyBorder="1" applyAlignment="1">
      <alignment horizontal="right"/>
    </xf>
    <xf numFmtId="1" fontId="0" fillId="0" borderId="27" xfId="0" applyNumberFormat="1" applyFill="1" applyBorder="1" applyAlignment="1">
      <alignment horizontal="right"/>
    </xf>
    <xf numFmtId="2" fontId="0" fillId="0" borderId="29" xfId="0" applyNumberFormat="1" applyFill="1" applyBorder="1" applyAlignment="1">
      <alignment horizontal="right"/>
    </xf>
    <xf numFmtId="166" fontId="0" fillId="0" borderId="29" xfId="0" applyNumberFormat="1" applyFill="1" applyBorder="1" applyAlignment="1">
      <alignment horizontal="right"/>
    </xf>
    <xf numFmtId="1" fontId="0" fillId="0" borderId="30" xfId="0" applyNumberFormat="1" applyFill="1" applyBorder="1" applyAlignment="1">
      <alignment horizontal="right"/>
    </xf>
    <xf numFmtId="0" fontId="16" fillId="0" borderId="0" xfId="0" applyFont="1" applyBorder="1"/>
    <xf numFmtId="0" fontId="0" fillId="0" borderId="0" xfId="0" applyBorder="1" applyAlignment="1">
      <alignment horizontal="right"/>
    </xf>
    <xf numFmtId="22" fontId="26" fillId="0" borderId="0" xfId="0" applyNumberFormat="1" applyFont="1"/>
    <xf numFmtId="11" fontId="26" fillId="0" borderId="0" xfId="0" applyNumberFormat="1" applyFont="1"/>
    <xf numFmtId="167" fontId="26" fillId="0" borderId="0" xfId="0" applyNumberFormat="1" applyFont="1"/>
    <xf numFmtId="2" fontId="26" fillId="0" borderId="0" xfId="0" applyNumberFormat="1" applyFont="1"/>
    <xf numFmtId="22" fontId="26" fillId="0" borderId="0" xfId="0" applyNumberFormat="1" applyFont="1" applyFill="1"/>
    <xf numFmtId="11" fontId="26" fillId="0" borderId="0" xfId="0" applyNumberFormat="1" applyFont="1" applyFill="1"/>
    <xf numFmtId="167" fontId="26" fillId="0" borderId="0" xfId="0" applyNumberFormat="1" applyFont="1" applyFill="1"/>
    <xf numFmtId="2" fontId="26" fillId="0" borderId="0" xfId="0" applyNumberFormat="1" applyFont="1" applyFill="1"/>
    <xf numFmtId="165" fontId="26" fillId="0" borderId="0" xfId="0" applyNumberFormat="1" applyFont="1"/>
    <xf numFmtId="1" fontId="26" fillId="0" borderId="0" xfId="0" applyNumberFormat="1" applyFont="1"/>
    <xf numFmtId="166" fontId="0" fillId="38" borderId="11" xfId="0" applyNumberFormat="1" applyFill="1" applyBorder="1" applyAlignment="1">
      <alignment horizontal="center"/>
    </xf>
    <xf numFmtId="166" fontId="0" fillId="38" borderId="13" xfId="0" applyNumberFormat="1" applyFill="1" applyBorder="1" applyAlignment="1">
      <alignment horizontal="center"/>
    </xf>
    <xf numFmtId="1" fontId="0" fillId="38" borderId="11" xfId="0" applyNumberFormat="1" applyFill="1" applyBorder="1" applyAlignment="1">
      <alignment horizontal="center"/>
    </xf>
    <xf numFmtId="1" fontId="0" fillId="38" borderId="13" xfId="0" applyNumberFormat="1" applyFill="1" applyBorder="1" applyAlignment="1">
      <alignment horizontal="center"/>
    </xf>
    <xf numFmtId="166" fontId="0" fillId="38" borderId="16" xfId="0" applyNumberFormat="1" applyFill="1" applyBorder="1" applyAlignment="1">
      <alignment horizontal="center"/>
    </xf>
    <xf numFmtId="166" fontId="0" fillId="38" borderId="17" xfId="0" applyNumberFormat="1" applyFill="1" applyBorder="1" applyAlignment="1">
      <alignment horizontal="center"/>
    </xf>
    <xf numFmtId="1" fontId="0" fillId="38" borderId="16" xfId="0" applyNumberFormat="1" applyFill="1" applyBorder="1" applyAlignment="1">
      <alignment horizontal="center"/>
    </xf>
    <xf numFmtId="1" fontId="0" fillId="38" borderId="17" xfId="0" applyNumberFormat="1" applyFill="1" applyBorder="1" applyAlignment="1">
      <alignment horizontal="center"/>
    </xf>
    <xf numFmtId="166" fontId="0" fillId="37" borderId="11" xfId="0" applyNumberFormat="1" applyFill="1" applyBorder="1" applyAlignment="1">
      <alignment horizontal="center"/>
    </xf>
    <xf numFmtId="166" fontId="0" fillId="37" borderId="13" xfId="0" applyNumberFormat="1" applyFill="1" applyBorder="1" applyAlignment="1">
      <alignment horizontal="center"/>
    </xf>
    <xf numFmtId="1" fontId="0" fillId="37" borderId="11" xfId="0" applyNumberFormat="1" applyFill="1" applyBorder="1" applyAlignment="1">
      <alignment horizontal="center"/>
    </xf>
    <xf numFmtId="1" fontId="0" fillId="37" borderId="13" xfId="0" applyNumberFormat="1" applyFill="1" applyBorder="1" applyAlignment="1">
      <alignment horizontal="center"/>
    </xf>
    <xf numFmtId="166" fontId="0" fillId="37" borderId="16" xfId="0" applyNumberFormat="1" applyFill="1" applyBorder="1" applyAlignment="1">
      <alignment horizontal="center"/>
    </xf>
    <xf numFmtId="166" fontId="0" fillId="37" borderId="17" xfId="0" applyNumberFormat="1" applyFill="1" applyBorder="1" applyAlignment="1">
      <alignment horizontal="center"/>
    </xf>
    <xf numFmtId="1" fontId="0" fillId="37" borderId="16" xfId="0" applyNumberFormat="1" applyFill="1" applyBorder="1" applyAlignment="1">
      <alignment horizontal="center"/>
    </xf>
    <xf numFmtId="1" fontId="0" fillId="37" borderId="17" xfId="0" applyNumberFormat="1" applyFill="1" applyBorder="1" applyAlignment="1">
      <alignment horizontal="center"/>
    </xf>
    <xf numFmtId="0" fontId="0" fillId="38" borderId="12" xfId="0" applyFill="1" applyBorder="1" applyAlignment="1">
      <alignment horizontal="center"/>
    </xf>
    <xf numFmtId="0" fontId="0" fillId="38" borderId="10" xfId="0" applyFill="1" applyBorder="1" applyAlignment="1">
      <alignment horizontal="center"/>
    </xf>
    <xf numFmtId="0" fontId="0" fillId="37" borderId="12" xfId="0" applyFill="1" applyBorder="1" applyAlignment="1">
      <alignment horizontal="center"/>
    </xf>
    <xf numFmtId="0" fontId="0" fillId="37" borderId="10" xfId="0" applyFill="1" applyBorder="1" applyAlignment="1">
      <alignment horizontal="center"/>
    </xf>
    <xf numFmtId="2" fontId="0" fillId="0" borderId="0" xfId="0" applyNumberFormat="1" applyFont="1" applyAlignment="1">
      <alignment horizontal="center"/>
    </xf>
    <xf numFmtId="166" fontId="0" fillId="0" borderId="0" xfId="0" applyNumberFormat="1" applyFont="1" applyAlignment="1">
      <alignment horizontal="center"/>
    </xf>
    <xf numFmtId="165" fontId="0" fillId="0" borderId="0" xfId="0" applyNumberFormat="1" applyFont="1" applyAlignment="1">
      <alignment horizontal="center"/>
    </xf>
    <xf numFmtId="165" fontId="0" fillId="36" borderId="0" xfId="0" applyNumberFormat="1" applyFont="1" applyFill="1" applyAlignment="1">
      <alignment horizontal="center"/>
    </xf>
    <xf numFmtId="0" fontId="0" fillId="36" borderId="0" xfId="0" applyFont="1" applyFill="1" applyAlignment="1">
      <alignment horizontal="center"/>
    </xf>
    <xf numFmtId="0" fontId="46" fillId="0" borderId="0" xfId="0" applyFont="1"/>
    <xf numFmtId="0" fontId="22" fillId="0" borderId="0" xfId="0" applyFont="1"/>
    <xf numFmtId="0" fontId="0" fillId="0" borderId="0" xfId="0" applyFont="1" applyAlignment="1">
      <alignment vertical="top" wrapText="1"/>
    </xf>
    <xf numFmtId="0" fontId="47" fillId="0" borderId="0" xfId="0" applyFont="1"/>
    <xf numFmtId="0" fontId="48" fillId="0" borderId="0" xfId="0" applyFont="1"/>
    <xf numFmtId="0" fontId="49" fillId="0" borderId="0" xfId="0" applyFont="1"/>
    <xf numFmtId="165" fontId="49" fillId="0" borderId="0" xfId="0" applyNumberFormat="1" applyFont="1"/>
    <xf numFmtId="2" fontId="49" fillId="0" borderId="0" xfId="0" applyNumberFormat="1" applyFont="1"/>
    <xf numFmtId="0" fontId="0" fillId="0" borderId="0" xfId="0" applyAlignment="1">
      <alignment horizontal="right"/>
    </xf>
    <xf numFmtId="0" fontId="16" fillId="0" borderId="0" xfId="0" applyFont="1" applyAlignment="1">
      <alignment wrapText="1"/>
    </xf>
    <xf numFmtId="0" fontId="16" fillId="0" borderId="0" xfId="0" applyFont="1" applyAlignment="1">
      <alignment horizontal="center"/>
    </xf>
    <xf numFmtId="0" fontId="16" fillId="0" borderId="0" xfId="0" applyFont="1" applyAlignment="1">
      <alignment horizontal="center" wrapText="1"/>
    </xf>
    <xf numFmtId="0" fontId="16" fillId="0" borderId="11" xfId="0" applyFont="1" applyBorder="1" applyAlignment="1">
      <alignment horizontal="center" wrapText="1"/>
    </xf>
    <xf numFmtId="0" fontId="16" fillId="0" borderId="13" xfId="0" applyFont="1" applyBorder="1" applyAlignment="1">
      <alignment horizontal="center" wrapText="1"/>
    </xf>
    <xf numFmtId="0" fontId="0" fillId="0" borderId="14" xfId="0" applyBorder="1"/>
    <xf numFmtId="0" fontId="0" fillId="0" borderId="16" xfId="0" applyBorder="1"/>
    <xf numFmtId="0" fontId="16" fillId="0" borderId="19" xfId="0" applyFont="1" applyBorder="1" applyAlignment="1">
      <alignment horizontal="center"/>
    </xf>
    <xf numFmtId="0" fontId="0" fillId="0" borderId="20" xfId="0" applyBorder="1"/>
    <xf numFmtId="0" fontId="0" fillId="0" borderId="21" xfId="0" applyBorder="1"/>
    <xf numFmtId="0" fontId="0" fillId="0" borderId="20" xfId="0" applyBorder="1" applyAlignment="1">
      <alignment wrapText="1"/>
    </xf>
    <xf numFmtId="0" fontId="0" fillId="0" borderId="21" xfId="0" applyBorder="1" applyAlignment="1">
      <alignment wrapText="1"/>
    </xf>
    <xf numFmtId="0" fontId="0" fillId="0" borderId="19" xfId="0" applyBorder="1"/>
    <xf numFmtId="0" fontId="0" fillId="0" borderId="11" xfId="0" applyBorder="1"/>
    <xf numFmtId="0" fontId="0" fillId="0" borderId="21" xfId="0" applyBorder="1" applyAlignment="1">
      <alignment horizontal="center"/>
    </xf>
    <xf numFmtId="0" fontId="0" fillId="0" borderId="21" xfId="0" applyBorder="1" applyAlignment="1">
      <alignment horizontal="left" wrapText="1"/>
    </xf>
    <xf numFmtId="0" fontId="0" fillId="0" borderId="19"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1"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167" fontId="49" fillId="0" borderId="0" xfId="0" applyNumberFormat="1" applyFont="1"/>
    <xf numFmtId="0" fontId="49" fillId="33" borderId="0" xfId="0" applyFont="1" applyFill="1"/>
    <xf numFmtId="0" fontId="50" fillId="0" borderId="0" xfId="0" applyFont="1"/>
    <xf numFmtId="167" fontId="50" fillId="0" borderId="0" xfId="0" applyNumberFormat="1" applyFont="1"/>
    <xf numFmtId="165" fontId="50" fillId="0" borderId="0" xfId="0" applyNumberFormat="1" applyFont="1"/>
    <xf numFmtId="0" fontId="50" fillId="33" borderId="0" xfId="0" applyFont="1" applyFill="1"/>
    <xf numFmtId="2" fontId="50" fillId="0" borderId="0" xfId="0" applyNumberFormat="1" applyFont="1"/>
    <xf numFmtId="0" fontId="0" fillId="33" borderId="0" xfId="0" applyFill="1"/>
    <xf numFmtId="0" fontId="31" fillId="0" borderId="0" xfId="0" applyFont="1"/>
    <xf numFmtId="0" fontId="49" fillId="0" borderId="11" xfId="0" applyFont="1" applyBorder="1" applyAlignment="1">
      <alignment horizontal="right"/>
    </xf>
    <xf numFmtId="165" fontId="49" fillId="0" borderId="12" xfId="0" applyNumberFormat="1" applyFont="1" applyBorder="1"/>
    <xf numFmtId="0" fontId="49" fillId="0" borderId="12" xfId="0" applyFont="1" applyBorder="1"/>
    <xf numFmtId="0" fontId="0" fillId="0" borderId="12" xfId="0" applyBorder="1"/>
    <xf numFmtId="165" fontId="49" fillId="0" borderId="12" xfId="0" applyNumberFormat="1" applyFont="1" applyBorder="1" applyAlignment="1">
      <alignment horizontal="right"/>
    </xf>
    <xf numFmtId="165" fontId="49" fillId="0" borderId="13" xfId="0" applyNumberFormat="1" applyFont="1" applyBorder="1"/>
    <xf numFmtId="165" fontId="49" fillId="0" borderId="14" xfId="0" applyNumberFormat="1" applyFont="1" applyBorder="1" applyAlignment="1">
      <alignment horizontal="right"/>
    </xf>
    <xf numFmtId="165" fontId="49" fillId="0" borderId="0" xfId="0" applyNumberFormat="1" applyFont="1" applyAlignment="1">
      <alignment horizontal="right"/>
    </xf>
    <xf numFmtId="165" fontId="49" fillId="0" borderId="15" xfId="0" applyNumberFormat="1" applyFont="1" applyBorder="1"/>
    <xf numFmtId="1" fontId="49" fillId="0" borderId="10" xfId="0" applyNumberFormat="1" applyFont="1" applyBorder="1"/>
    <xf numFmtId="165" fontId="49" fillId="0" borderId="10" xfId="0" applyNumberFormat="1" applyFont="1" applyBorder="1" applyAlignment="1">
      <alignment horizontal="right"/>
    </xf>
    <xf numFmtId="1" fontId="49" fillId="0" borderId="17" xfId="0" applyNumberFormat="1" applyFont="1" applyBorder="1"/>
    <xf numFmtId="165" fontId="31" fillId="0" borderId="0" xfId="0" applyNumberFormat="1" applyFont="1"/>
    <xf numFmtId="165" fontId="50" fillId="33" borderId="0" xfId="0" applyNumberFormat="1" applyFont="1" applyFill="1"/>
    <xf numFmtId="165" fontId="0" fillId="33" borderId="0" xfId="0" applyNumberFormat="1" applyFill="1"/>
    <xf numFmtId="0" fontId="0" fillId="39" borderId="0" xfId="0" applyFill="1"/>
    <xf numFmtId="0" fontId="49" fillId="0" borderId="13" xfId="0" applyFont="1" applyBorder="1"/>
    <xf numFmtId="0" fontId="49" fillId="0" borderId="0" xfId="0" applyFont="1" applyAlignment="1">
      <alignment horizontal="right"/>
    </xf>
    <xf numFmtId="1" fontId="49" fillId="0" borderId="0" xfId="0" applyNumberFormat="1" applyFont="1"/>
    <xf numFmtId="0" fontId="49" fillId="0" borderId="0" xfId="0" applyFont="1" applyBorder="1"/>
    <xf numFmtId="0" fontId="49" fillId="0" borderId="15" xfId="0" applyFont="1" applyBorder="1"/>
    <xf numFmtId="0" fontId="52" fillId="0" borderId="0" xfId="0" applyFont="1"/>
    <xf numFmtId="0" fontId="53" fillId="0" borderId="0" xfId="0" applyFont="1"/>
    <xf numFmtId="0" fontId="0" fillId="0" borderId="20" xfId="0" applyFont="1" applyBorder="1"/>
    <xf numFmtId="0" fontId="0" fillId="0" borderId="20" xfId="0" applyFont="1" applyBorder="1" applyAlignment="1">
      <alignment wrapText="1"/>
    </xf>
    <xf numFmtId="0" fontId="0" fillId="0" borderId="20" xfId="0" applyFont="1" applyBorder="1" applyAlignment="1">
      <alignment horizontal="center"/>
    </xf>
    <xf numFmtId="165" fontId="0" fillId="0" borderId="15" xfId="0" applyNumberFormat="1" applyFont="1" applyBorder="1" applyAlignment="1">
      <alignment horizontal="center"/>
    </xf>
    <xf numFmtId="0" fontId="0" fillId="0" borderId="15" xfId="0" applyFont="1" applyBorder="1" applyAlignment="1">
      <alignment horizontal="center"/>
    </xf>
    <xf numFmtId="0" fontId="0" fillId="0" borderId="14" xfId="0" applyFont="1" applyBorder="1" applyAlignment="1">
      <alignment horizontal="center"/>
    </xf>
    <xf numFmtId="0" fontId="0" fillId="40" borderId="0" xfId="0" applyFill="1"/>
    <xf numFmtId="0" fontId="50" fillId="40" borderId="0" xfId="0" applyFont="1" applyFill="1"/>
    <xf numFmtId="0" fontId="50" fillId="0" borderId="29" xfId="0" applyFont="1" applyBorder="1"/>
    <xf numFmtId="167" fontId="50" fillId="0" borderId="29" xfId="0" applyNumberFormat="1" applyFont="1" applyBorder="1"/>
    <xf numFmtId="0" fontId="50" fillId="33" borderId="29" xfId="0" applyFont="1" applyFill="1" applyBorder="1"/>
    <xf numFmtId="165" fontId="50" fillId="33" borderId="29" xfId="0" applyNumberFormat="1" applyFont="1" applyFill="1" applyBorder="1"/>
    <xf numFmtId="165" fontId="50" fillId="0" borderId="29" xfId="0" applyNumberFormat="1" applyFont="1" applyBorder="1"/>
    <xf numFmtId="165" fontId="49" fillId="0" borderId="29" xfId="0" applyNumberFormat="1" applyFont="1" applyBorder="1"/>
    <xf numFmtId="0" fontId="49" fillId="0" borderId="33" xfId="0" applyFont="1" applyBorder="1"/>
    <xf numFmtId="2" fontId="0" fillId="0" borderId="12" xfId="0" applyNumberFormat="1" applyBorder="1"/>
    <xf numFmtId="167" fontId="0" fillId="0" borderId="12" xfId="0" applyNumberFormat="1" applyBorder="1"/>
    <xf numFmtId="165" fontId="0" fillId="0" borderId="12" xfId="0" applyNumberFormat="1" applyBorder="1"/>
    <xf numFmtId="165" fontId="49" fillId="0" borderId="34" xfId="0" applyNumberFormat="1" applyFont="1" applyBorder="1"/>
    <xf numFmtId="0" fontId="49" fillId="0" borderId="14" xfId="0" applyFont="1" applyBorder="1"/>
    <xf numFmtId="0" fontId="49" fillId="0" borderId="16" xfId="0" applyFont="1" applyBorder="1"/>
    <xf numFmtId="167" fontId="0" fillId="0" borderId="10" xfId="0" applyNumberFormat="1" applyBorder="1"/>
    <xf numFmtId="0" fontId="50" fillId="39" borderId="0" xfId="0" applyFont="1" applyFill="1"/>
    <xf numFmtId="0" fontId="50" fillId="0" borderId="11" xfId="0" applyFont="1" applyBorder="1"/>
    <xf numFmtId="0" fontId="50" fillId="0" borderId="12" xfId="0" applyFont="1" applyBorder="1"/>
    <xf numFmtId="0" fontId="29" fillId="0" borderId="12" xfId="0" applyFont="1" applyBorder="1"/>
    <xf numFmtId="0" fontId="29" fillId="0" borderId="13" xfId="0" applyFont="1" applyBorder="1"/>
    <xf numFmtId="165" fontId="14" fillId="0" borderId="0" xfId="0" applyNumberFormat="1" applyFont="1"/>
    <xf numFmtId="0" fontId="0" fillId="41" borderId="0" xfId="0" applyFill="1"/>
    <xf numFmtId="0" fontId="21" fillId="41" borderId="0" xfId="0" applyFont="1" applyFill="1"/>
    <xf numFmtId="0" fontId="36" fillId="41" borderId="0" xfId="0" applyFont="1" applyFill="1" applyAlignment="1">
      <alignment horizontal="center"/>
    </xf>
    <xf numFmtId="0" fontId="0" fillId="41" borderId="0" xfId="0" applyFill="1" applyAlignment="1">
      <alignment horizontal="center"/>
    </xf>
    <xf numFmtId="2" fontId="0" fillId="41" borderId="0" xfId="0" applyNumberFormat="1" applyFill="1" applyAlignment="1">
      <alignment horizontal="center"/>
    </xf>
    <xf numFmtId="165" fontId="0" fillId="41" borderId="0" xfId="0" applyNumberFormat="1" applyFill="1" applyAlignment="1">
      <alignment horizontal="center"/>
    </xf>
    <xf numFmtId="166" fontId="0" fillId="41" borderId="0" xfId="0" applyNumberFormat="1" applyFill="1" applyAlignment="1">
      <alignment horizontal="center"/>
    </xf>
    <xf numFmtId="0" fontId="0" fillId="41" borderId="0" xfId="0" applyFont="1" applyFill="1"/>
    <xf numFmtId="0" fontId="0" fillId="41" borderId="0" xfId="0" applyFont="1" applyFill="1" applyAlignment="1">
      <alignment horizontal="center"/>
    </xf>
    <xf numFmtId="2" fontId="0" fillId="41" borderId="0" xfId="0" applyNumberFormat="1" applyFont="1" applyFill="1" applyAlignment="1">
      <alignment horizontal="center"/>
    </xf>
    <xf numFmtId="166" fontId="0" fillId="41" borderId="0" xfId="0" applyNumberFormat="1" applyFont="1" applyFill="1" applyAlignment="1">
      <alignment horizontal="center"/>
    </xf>
    <xf numFmtId="165" fontId="0" fillId="41" borderId="0" xfId="0" applyNumberFormat="1" applyFont="1" applyFill="1" applyAlignment="1">
      <alignment horizontal="center"/>
    </xf>
    <xf numFmtId="0" fontId="16" fillId="0" borderId="0" xfId="0" applyFont="1" applyFill="1" applyAlignment="1"/>
    <xf numFmtId="0" fontId="16" fillId="0" borderId="10" xfId="0" applyFont="1" applyFill="1" applyBorder="1" applyAlignment="1">
      <alignment horizontal="center"/>
    </xf>
    <xf numFmtId="2" fontId="0" fillId="41" borderId="14" xfId="0" applyNumberFormat="1" applyFill="1" applyBorder="1" applyAlignment="1">
      <alignment horizontal="center"/>
    </xf>
    <xf numFmtId="165" fontId="0" fillId="41" borderId="0" xfId="0" applyNumberFormat="1" applyFill="1" applyBorder="1" applyAlignment="1">
      <alignment horizontal="center"/>
    </xf>
    <xf numFmtId="0" fontId="16" fillId="0" borderId="22" xfId="0" applyFont="1" applyBorder="1" applyAlignment="1">
      <alignment horizontal="center" wrapText="1"/>
    </xf>
    <xf numFmtId="0" fontId="18" fillId="0" borderId="35" xfId="0" applyFont="1" applyBorder="1" applyAlignment="1">
      <alignment horizontal="center" wrapText="1"/>
    </xf>
    <xf numFmtId="165" fontId="0" fillId="0" borderId="20" xfId="0" applyNumberFormat="1" applyBorder="1" applyAlignment="1">
      <alignment horizontal="center"/>
    </xf>
    <xf numFmtId="165" fontId="0" fillId="41" borderId="20" xfId="0" applyNumberFormat="1" applyFill="1" applyBorder="1" applyAlignment="1">
      <alignment horizontal="center"/>
    </xf>
    <xf numFmtId="165" fontId="0" fillId="0" borderId="21" xfId="0" applyNumberFormat="1" applyBorder="1" applyAlignment="1">
      <alignment horizontal="center"/>
    </xf>
    <xf numFmtId="0" fontId="57" fillId="0" borderId="0" xfId="0" applyFont="1" applyAlignment="1">
      <alignment vertical="center"/>
    </xf>
    <xf numFmtId="0" fontId="59" fillId="0" borderId="0" xfId="0" applyFont="1" applyAlignment="1">
      <alignment vertical="center"/>
    </xf>
    <xf numFmtId="0" fontId="58" fillId="0" borderId="0" xfId="0" applyFont="1" applyAlignment="1">
      <alignment horizontal="left" vertical="center" wrapText="1"/>
    </xf>
    <xf numFmtId="0" fontId="60" fillId="0" borderId="0" xfId="0" applyFont="1"/>
    <xf numFmtId="0" fontId="61" fillId="0" borderId="0" xfId="0" applyFont="1" applyAlignment="1">
      <alignment vertical="center"/>
    </xf>
    <xf numFmtId="165" fontId="60" fillId="0" borderId="0" xfId="0" applyNumberFormat="1" applyFont="1"/>
    <xf numFmtId="0" fontId="62" fillId="0" borderId="0" xfId="0" applyFont="1" applyAlignment="1">
      <alignment vertical="center"/>
    </xf>
    <xf numFmtId="2" fontId="26" fillId="0" borderId="0" xfId="0" applyNumberFormat="1" applyFont="1" applyAlignment="1">
      <alignment horizontal="center"/>
    </xf>
    <xf numFmtId="0" fontId="58" fillId="0" borderId="0" xfId="0" applyFont="1" applyFill="1" applyAlignment="1">
      <alignment horizontal="left" vertical="center" wrapText="1"/>
    </xf>
    <xf numFmtId="0" fontId="58" fillId="0" borderId="0" xfId="0" applyFont="1" applyFill="1" applyAlignment="1">
      <alignment horizontal="right" vertical="center"/>
    </xf>
    <xf numFmtId="0" fontId="57" fillId="0" borderId="0" xfId="0" applyFont="1" applyFill="1" applyAlignment="1">
      <alignment vertical="center"/>
    </xf>
    <xf numFmtId="0" fontId="59" fillId="0" borderId="0" xfId="0" applyFont="1" applyFill="1" applyAlignment="1">
      <alignment vertical="center"/>
    </xf>
    <xf numFmtId="0" fontId="57" fillId="41" borderId="0" xfId="0" applyFont="1" applyFill="1" applyAlignment="1">
      <alignment vertical="center"/>
    </xf>
    <xf numFmtId="2" fontId="0" fillId="0" borderId="0" xfId="0" applyNumberFormat="1" applyFont="1" applyAlignment="1">
      <alignment horizontal="center" vertical="center"/>
    </xf>
    <xf numFmtId="2" fontId="0" fillId="41" borderId="0" xfId="0" applyNumberFormat="1" applyFont="1" applyFill="1" applyAlignment="1">
      <alignment horizontal="center" vertical="center"/>
    </xf>
    <xf numFmtId="0" fontId="37" fillId="0" borderId="0" xfId="0" applyFont="1" applyBorder="1"/>
    <xf numFmtId="0" fontId="26" fillId="0" borderId="0" xfId="0" applyFont="1" applyFill="1" applyAlignment="1">
      <alignment horizontal="center"/>
    </xf>
    <xf numFmtId="0" fontId="22" fillId="0" borderId="10" xfId="0" applyFont="1" applyFill="1" applyBorder="1" applyAlignment="1">
      <alignment horizontal="center" wrapText="1"/>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6" fillId="38" borderId="11" xfId="0" applyFont="1" applyFill="1" applyBorder="1" applyAlignment="1">
      <alignment horizontal="center" vertical="center"/>
    </xf>
    <xf numFmtId="0" fontId="16" fillId="38" borderId="16" xfId="0" applyFont="1" applyFill="1" applyBorder="1" applyAlignment="1">
      <alignment horizontal="center" vertical="center"/>
    </xf>
    <xf numFmtId="0" fontId="16" fillId="37" borderId="11" xfId="0" applyFont="1" applyFill="1" applyBorder="1" applyAlignment="1">
      <alignment horizontal="center" vertical="center"/>
    </xf>
    <xf numFmtId="0" fontId="16" fillId="37" borderId="16" xfId="0" applyFont="1" applyFill="1" applyBorder="1" applyAlignment="1">
      <alignment horizontal="center" vertical="center"/>
    </xf>
    <xf numFmtId="0" fontId="0" fillId="0" borderId="0" xfId="0"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Carrara and Ooids carbonate standard comparison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MAT253</c:v>
          </c:tx>
          <c:spPr>
            <a:ln w="1905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'Carbonate Stds (MAT253 v Nu)'!$F$26:$F$27</c:f>
                <c:numCache>
                  <c:formatCode>General</c:formatCode>
                  <c:ptCount val="2"/>
                  <c:pt idx="0">
                    <c:v>21.486823323746112</c:v>
                  </c:pt>
                  <c:pt idx="1">
                    <c:v>5.213397858553563</c:v>
                  </c:pt>
                </c:numCache>
              </c:numRef>
            </c:plus>
            <c:minus>
              <c:numRef>
                <c:f>'Carbonate Stds (MAT253 v Nu)'!$F$26:$F$27</c:f>
                <c:numCache>
                  <c:formatCode>General</c:formatCode>
                  <c:ptCount val="2"/>
                  <c:pt idx="0">
                    <c:v>21.486823323746112</c:v>
                  </c:pt>
                  <c:pt idx="1">
                    <c:v>5.213397858553563</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'Carbonate Stds (MAT253 v Nu)'!$D$26:$D$27</c:f>
                <c:numCache>
                  <c:formatCode>General</c:formatCode>
                  <c:ptCount val="2"/>
                  <c:pt idx="0">
                    <c:v>1.4139676066210473E-2</c:v>
                  </c:pt>
                  <c:pt idx="1">
                    <c:v>1.3606830586006776E-2</c:v>
                  </c:pt>
                </c:numCache>
              </c:numRef>
            </c:plus>
            <c:minus>
              <c:numRef>
                <c:f>'Carbonate Stds (MAT253 v Nu)'!$D$26:$D$27</c:f>
                <c:numCache>
                  <c:formatCode>General</c:formatCode>
                  <c:ptCount val="2"/>
                  <c:pt idx="0">
                    <c:v>1.4139676066210473E-2</c:v>
                  </c:pt>
                  <c:pt idx="1">
                    <c:v>1.3606830586006776E-2</c:v>
                  </c:pt>
                </c:numCache>
              </c:numRef>
            </c:minus>
            <c:spPr>
              <a:noFill/>
              <a:ln w="9525" cap="flat" cmpd="sng" algn="ctr">
                <a:solidFill>
                  <a:schemeClr val="tx1">
                    <a:lumMod val="65000"/>
                    <a:lumOff val="35000"/>
                  </a:schemeClr>
                </a:solidFill>
                <a:round/>
              </a:ln>
              <a:effectLst/>
            </c:spPr>
          </c:errBars>
          <c:xVal>
            <c:numRef>
              <c:f>'Carbonate Stds (MAT253 v Nu)'!$C$26:$C$27</c:f>
              <c:numCache>
                <c:formatCode>0.0000</c:formatCode>
                <c:ptCount val="2"/>
                <c:pt idx="0">
                  <c:v>0.40947094643289583</c:v>
                </c:pt>
                <c:pt idx="1">
                  <c:v>0.6821186269124927</c:v>
                </c:pt>
              </c:numCache>
            </c:numRef>
          </c:xVal>
          <c:yVal>
            <c:numRef>
              <c:f>'Carbonate Stds (MAT253 v Nu)'!$E$26:$E$27</c:f>
              <c:numCache>
                <c:formatCode>0</c:formatCode>
                <c:ptCount val="2"/>
                <c:pt idx="0">
                  <c:v>242.09142857142859</c:v>
                </c:pt>
                <c:pt idx="1">
                  <c:v>28.313333333333333</c:v>
                </c:pt>
              </c:numCache>
            </c:numRef>
          </c:yVal>
          <c:smooth val="0"/>
          <c:extLst>
            <c:ext xmlns:c16="http://schemas.microsoft.com/office/drawing/2014/chart" uri="{C3380CC4-5D6E-409C-BE32-E72D297353CC}">
              <c16:uniqueId val="{00000000-3470-453D-8EC5-1AD84CD2AB1A}"/>
            </c:ext>
          </c:extLst>
        </c:ser>
        <c:ser>
          <c:idx val="1"/>
          <c:order val="1"/>
          <c:tx>
            <c:v>Nu</c:v>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'Carbonate Stds (MAT253 v Nu)'!$F$28:$F$29</c:f>
                <c:numCache>
                  <c:formatCode>General</c:formatCode>
                  <c:ptCount val="2"/>
                  <c:pt idx="0">
                    <c:v>14.291839579906545</c:v>
                  </c:pt>
                  <c:pt idx="1">
                    <c:v>3.4799181294059869</c:v>
                  </c:pt>
                </c:numCache>
              </c:numRef>
            </c:plus>
            <c:minus>
              <c:numRef>
                <c:f>'Carbonate Stds (MAT253 v Nu)'!$F$28:$F$29</c:f>
                <c:numCache>
                  <c:formatCode>General</c:formatCode>
                  <c:ptCount val="2"/>
                  <c:pt idx="0">
                    <c:v>14.291839579906545</c:v>
                  </c:pt>
                  <c:pt idx="1">
                    <c:v>3.4799181294059869</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'Carbonate Stds (MAT253 v Nu)'!$D$28:$D$29</c:f>
                <c:numCache>
                  <c:formatCode>General</c:formatCode>
                  <c:ptCount val="2"/>
                  <c:pt idx="0">
                    <c:v>6.6923193291954092E-3</c:v>
                  </c:pt>
                  <c:pt idx="1">
                    <c:v>9.9937901325432392E-3</c:v>
                  </c:pt>
                </c:numCache>
              </c:numRef>
            </c:plus>
            <c:minus>
              <c:numRef>
                <c:f>'Carbonate Stds (MAT253 v Nu)'!$D$28:$D$29</c:f>
                <c:numCache>
                  <c:formatCode>General</c:formatCode>
                  <c:ptCount val="2"/>
                  <c:pt idx="0">
                    <c:v>6.6923193291954092E-3</c:v>
                  </c:pt>
                  <c:pt idx="1">
                    <c:v>9.9937901325432392E-3</c:v>
                  </c:pt>
                </c:numCache>
              </c:numRef>
            </c:minus>
            <c:spPr>
              <a:noFill/>
              <a:ln w="9525" cap="flat" cmpd="sng" algn="ctr">
                <a:solidFill>
                  <a:schemeClr val="tx1">
                    <a:lumMod val="65000"/>
                    <a:lumOff val="35000"/>
                  </a:schemeClr>
                </a:solidFill>
                <a:round/>
              </a:ln>
              <a:effectLst/>
            </c:spPr>
          </c:errBars>
          <c:xVal>
            <c:numRef>
              <c:f>'Carbonate Stds (MAT253 v Nu)'!$C$28:$C$29</c:f>
              <c:numCache>
                <c:formatCode>0.0000</c:formatCode>
                <c:ptCount val="2"/>
                <c:pt idx="0">
                  <c:v>0.39674560762714928</c:v>
                </c:pt>
                <c:pt idx="1">
                  <c:v>0.6841661206285885</c:v>
                </c:pt>
              </c:numCache>
            </c:numRef>
          </c:xVal>
          <c:yVal>
            <c:numRef>
              <c:f>'Carbonate Stds (MAT253 v Nu)'!$E$28:$E$29</c:f>
              <c:numCache>
                <c:formatCode>0</c:formatCode>
                <c:ptCount val="2"/>
                <c:pt idx="0">
                  <c:v>254.96190476190472</c:v>
                </c:pt>
                <c:pt idx="1">
                  <c:v>26.945</c:v>
                </c:pt>
              </c:numCache>
            </c:numRef>
          </c:yVal>
          <c:smooth val="0"/>
          <c:extLst>
            <c:ext xmlns:c16="http://schemas.microsoft.com/office/drawing/2014/chart" uri="{C3380CC4-5D6E-409C-BE32-E72D297353CC}">
              <c16:uniqueId val="{00000002-3470-453D-8EC5-1AD84CD2AB1A}"/>
            </c:ext>
          </c:extLst>
        </c:ser>
        <c:dLbls>
          <c:showLegendKey val="0"/>
          <c:showVal val="0"/>
          <c:showCatName val="0"/>
          <c:showSerName val="0"/>
          <c:showPercent val="0"/>
          <c:showBubbleSize val="0"/>
        </c:dLbls>
        <c:axId val="651934728"/>
        <c:axId val="651935712"/>
      </c:scatterChart>
      <c:valAx>
        <c:axId val="651934728"/>
        <c:scaling>
          <c:orientation val="minMax"/>
          <c:max val="0.75000000000000011"/>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Δ47</a:t>
                </a:r>
              </a:p>
              <a:p>
                <a:pPr>
                  <a:defRPr/>
                </a:pPr>
                <a:r>
                  <a:rPr lang="en-US"/>
                  <a:t>(Brand parameters,</a:t>
                </a:r>
                <a:r>
                  <a:rPr lang="en-US" baseline="0"/>
                  <a:t> Petersen et al., 2019)</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1935712"/>
        <c:crosses val="autoZero"/>
        <c:crossBetween val="midCat"/>
      </c:valAx>
      <c:valAx>
        <c:axId val="651935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temperature</a:t>
                </a:r>
                <a:r>
                  <a:rPr lang="en-US"/>
                  <a:t> (°C)</a:t>
                </a:r>
              </a:p>
              <a:p>
                <a:pPr>
                  <a:defRPr/>
                </a:pPr>
                <a:r>
                  <a:rPr lang="en-US"/>
                  <a:t>(D47,</a:t>
                </a:r>
                <a:r>
                  <a:rPr lang="en-US" baseline="0"/>
                  <a:t> Petersen et al. 2019 calibration)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19347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438148</xdr:colOff>
      <xdr:row>19</xdr:row>
      <xdr:rowOff>123823</xdr:rowOff>
    </xdr:from>
    <xdr:to>
      <xdr:col>15</xdr:col>
      <xdr:colOff>438150</xdr:colOff>
      <xdr:row>42</xdr:row>
      <xdr:rowOff>114299</xdr:rowOff>
    </xdr:to>
    <xdr:graphicFrame macro="">
      <xdr:nvGraphicFramePr>
        <xdr:cNvPr id="4" name="Chart 3">
          <a:extLst>
            <a:ext uri="{FF2B5EF4-FFF2-40B4-BE49-F238E27FC236}">
              <a16:creationId xmlns:a16="http://schemas.microsoft.com/office/drawing/2014/main" id="{8EED97FC-1485-4F9C-AF1F-A52CCE72C7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ubs.usgs.gov/sir/2009/5256/" TargetMode="External"/><Relationship Id="rId2" Type="http://schemas.openxmlformats.org/officeDocument/2006/relationships/hyperlink" Target="https://pubs.usgs.gov/of/2006/1326/pdf/of06-1326_508.pdf" TargetMode="External"/><Relationship Id="rId1" Type="http://schemas.openxmlformats.org/officeDocument/2006/relationships/hyperlink" Target="https://pubs.usgs.gov/of/2006/1326/pdf/of06-1326_508.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6"/>
  <sheetViews>
    <sheetView tabSelected="1" topLeftCell="J1" zoomScaleNormal="100" workbookViewId="0">
      <selection activeCell="J1" sqref="J1"/>
    </sheetView>
  </sheetViews>
  <sheetFormatPr defaultRowHeight="15" x14ac:dyDescent="0.25"/>
  <cols>
    <col min="1" max="1" width="32.5703125" customWidth="1"/>
    <col min="2" max="2" width="12.5703125" bestFit="1" customWidth="1"/>
    <col min="3" max="3" width="8" customWidth="1"/>
    <col min="4" max="4" width="11" customWidth="1"/>
    <col min="5" max="5" width="6.7109375" style="1" bestFit="1" customWidth="1"/>
    <col min="6" max="6" width="8" style="1" customWidth="1"/>
    <col min="7" max="7" width="5.5703125" style="1" customWidth="1"/>
    <col min="8" max="8" width="11.5703125" bestFit="1" customWidth="1"/>
    <col min="9" max="9" width="16.7109375" bestFit="1" customWidth="1"/>
    <col min="10" max="11" width="14" style="1" customWidth="1"/>
    <col min="12" max="12" width="6.28515625" style="1" customWidth="1"/>
    <col min="13" max="13" width="6.5703125" style="1" customWidth="1"/>
    <col min="14" max="14" width="12.7109375" style="1" customWidth="1"/>
    <col min="15" max="15" width="15.42578125" style="1" bestFit="1" customWidth="1"/>
    <col min="16" max="16" width="13.5703125" style="1" customWidth="1"/>
    <col min="17" max="17" width="3.140625" style="1" bestFit="1" customWidth="1"/>
    <col min="18" max="18" width="11.28515625" style="395" bestFit="1" customWidth="1"/>
    <col min="19" max="19" width="8" style="1" customWidth="1"/>
    <col min="20" max="20" width="11.140625" customWidth="1"/>
    <col min="21" max="21" width="42.42578125" bestFit="1" customWidth="1"/>
    <col min="22" max="22" width="42.42578125" customWidth="1"/>
  </cols>
  <sheetData>
    <row r="1" spans="1:22" x14ac:dyDescent="0.25">
      <c r="A1" s="58" t="s">
        <v>1364</v>
      </c>
      <c r="H1" s="76"/>
      <c r="I1" s="76"/>
      <c r="J1" s="80"/>
      <c r="K1" s="80"/>
      <c r="L1" s="80"/>
      <c r="M1" s="91"/>
      <c r="N1" s="80"/>
      <c r="O1" s="80"/>
      <c r="P1" s="80"/>
      <c r="Q1" s="80"/>
      <c r="R1" s="148"/>
      <c r="S1" s="80"/>
      <c r="T1" s="76"/>
      <c r="U1" s="76"/>
      <c r="V1" s="76"/>
    </row>
    <row r="2" spans="1:22" s="4" customFormat="1" ht="65.25" x14ac:dyDescent="0.35">
      <c r="A2" s="6" t="s">
        <v>87</v>
      </c>
      <c r="B2" s="6" t="s">
        <v>0</v>
      </c>
      <c r="C2" s="6" t="s">
        <v>1</v>
      </c>
      <c r="D2" s="6" t="s">
        <v>801</v>
      </c>
      <c r="E2" s="7" t="s">
        <v>88</v>
      </c>
      <c r="F2" s="7" t="s">
        <v>89</v>
      </c>
      <c r="G2" s="7" t="s">
        <v>2</v>
      </c>
      <c r="H2" s="6" t="s">
        <v>3</v>
      </c>
      <c r="I2" s="6" t="s">
        <v>4</v>
      </c>
      <c r="J2" s="7" t="s">
        <v>305</v>
      </c>
      <c r="K2" s="7" t="s">
        <v>304</v>
      </c>
      <c r="L2" s="7" t="s">
        <v>5</v>
      </c>
      <c r="M2" s="7" t="s">
        <v>6</v>
      </c>
      <c r="N2" s="7" t="s">
        <v>90</v>
      </c>
      <c r="O2" s="7" t="s">
        <v>297</v>
      </c>
      <c r="P2" s="7" t="s">
        <v>298</v>
      </c>
      <c r="Q2" s="7" t="s">
        <v>111</v>
      </c>
      <c r="R2" s="396" t="s">
        <v>113</v>
      </c>
      <c r="S2" s="7" t="s">
        <v>7</v>
      </c>
      <c r="T2" s="85" t="s">
        <v>335</v>
      </c>
      <c r="U2" s="84" t="s">
        <v>799</v>
      </c>
      <c r="V2" s="394"/>
    </row>
    <row r="3" spans="1:22" x14ac:dyDescent="0.25">
      <c r="A3" s="76" t="s">
        <v>81</v>
      </c>
      <c r="B3" s="79" t="s">
        <v>9</v>
      </c>
      <c r="C3" s="76" t="s">
        <v>10</v>
      </c>
      <c r="D3" s="76">
        <v>2</v>
      </c>
      <c r="E3" s="80">
        <v>34.99</v>
      </c>
      <c r="F3" s="80">
        <v>-107.80995299999999</v>
      </c>
      <c r="G3" s="80" t="s">
        <v>11</v>
      </c>
      <c r="H3" s="76" t="s">
        <v>82</v>
      </c>
      <c r="I3" s="76" t="s">
        <v>13</v>
      </c>
      <c r="J3" s="81">
        <v>0.6</v>
      </c>
      <c r="K3" s="81">
        <v>-4.96</v>
      </c>
      <c r="L3" s="82">
        <v>99.8</v>
      </c>
      <c r="M3" s="82">
        <v>168</v>
      </c>
      <c r="N3" s="80">
        <v>3</v>
      </c>
      <c r="O3" s="80" t="s">
        <v>99</v>
      </c>
      <c r="P3" s="80" t="s">
        <v>108</v>
      </c>
      <c r="Q3" s="80">
        <v>5</v>
      </c>
      <c r="R3" s="83" t="s">
        <v>1337</v>
      </c>
      <c r="S3" s="94" t="s">
        <v>21</v>
      </c>
      <c r="T3" s="80" t="s">
        <v>289</v>
      </c>
      <c r="U3" s="76" t="s">
        <v>332</v>
      </c>
      <c r="V3" s="76"/>
    </row>
    <row r="4" spans="1:22" x14ac:dyDescent="0.25">
      <c r="A4" s="76" t="s">
        <v>48</v>
      </c>
      <c r="B4" s="79" t="s">
        <v>30</v>
      </c>
      <c r="C4" s="76" t="s">
        <v>31</v>
      </c>
      <c r="D4" s="76">
        <v>2</v>
      </c>
      <c r="E4" s="80">
        <v>37.17</v>
      </c>
      <c r="F4" s="80">
        <v>-108.87</v>
      </c>
      <c r="G4" s="80" t="s">
        <v>49</v>
      </c>
      <c r="H4" s="76" t="s">
        <v>50</v>
      </c>
      <c r="I4" s="76" t="s">
        <v>33</v>
      </c>
      <c r="J4" s="81">
        <v>5.04</v>
      </c>
      <c r="K4" s="81">
        <v>-3.78</v>
      </c>
      <c r="L4" s="80">
        <v>44.75</v>
      </c>
      <c r="M4" s="80">
        <v>134.63999999999999</v>
      </c>
      <c r="N4" s="149">
        <v>1.5</v>
      </c>
      <c r="O4" s="80" t="s">
        <v>293</v>
      </c>
      <c r="P4" s="92" t="s">
        <v>294</v>
      </c>
      <c r="Q4" s="80">
        <v>3</v>
      </c>
      <c r="R4" s="83" t="s">
        <v>1338</v>
      </c>
      <c r="S4" s="149" t="s">
        <v>15</v>
      </c>
      <c r="T4" s="80" t="s">
        <v>290</v>
      </c>
      <c r="U4" s="76" t="s">
        <v>800</v>
      </c>
      <c r="V4" s="76"/>
    </row>
    <row r="5" spans="1:22" x14ac:dyDescent="0.25">
      <c r="A5" s="76" t="s">
        <v>56</v>
      </c>
      <c r="B5" s="79" t="s">
        <v>30</v>
      </c>
      <c r="C5" s="76" t="s">
        <v>31</v>
      </c>
      <c r="D5" s="76">
        <v>2</v>
      </c>
      <c r="E5" s="80">
        <v>37.17</v>
      </c>
      <c r="F5" s="80">
        <v>-108.87</v>
      </c>
      <c r="G5" s="80" t="s">
        <v>49</v>
      </c>
      <c r="H5" s="76" t="s">
        <v>50</v>
      </c>
      <c r="I5" s="76" t="s">
        <v>33</v>
      </c>
      <c r="J5" s="81">
        <v>3.4</v>
      </c>
      <c r="K5" s="81">
        <v>-5.93</v>
      </c>
      <c r="L5" s="82">
        <v>314.2</v>
      </c>
      <c r="M5" s="150">
        <v>1975.6</v>
      </c>
      <c r="N5" s="83" t="s">
        <v>112</v>
      </c>
      <c r="O5" s="83" t="s">
        <v>112</v>
      </c>
      <c r="P5" s="83" t="s">
        <v>112</v>
      </c>
      <c r="Q5" s="83" t="s">
        <v>112</v>
      </c>
      <c r="R5" s="83" t="s">
        <v>112</v>
      </c>
      <c r="S5" s="83" t="s">
        <v>112</v>
      </c>
      <c r="T5" s="80" t="s">
        <v>112</v>
      </c>
      <c r="U5" s="76" t="s">
        <v>802</v>
      </c>
      <c r="V5" s="76"/>
    </row>
    <row r="6" spans="1:22" x14ac:dyDescent="0.25">
      <c r="A6" s="76" t="s">
        <v>60</v>
      </c>
      <c r="B6" s="79" t="s">
        <v>30</v>
      </c>
      <c r="C6" s="76" t="s">
        <v>31</v>
      </c>
      <c r="D6" s="76">
        <v>3</v>
      </c>
      <c r="E6" s="80">
        <v>37.07</v>
      </c>
      <c r="F6" s="80">
        <v>-111.62</v>
      </c>
      <c r="G6" s="80" t="s">
        <v>43</v>
      </c>
      <c r="H6" s="76" t="s">
        <v>44</v>
      </c>
      <c r="I6" s="76" t="s">
        <v>45</v>
      </c>
      <c r="J6" s="81">
        <v>6.5</v>
      </c>
      <c r="K6" s="81">
        <v>-3.14</v>
      </c>
      <c r="L6" s="82">
        <v>58.8</v>
      </c>
      <c r="M6" s="82">
        <v>181.3</v>
      </c>
      <c r="N6" s="80">
        <v>3</v>
      </c>
      <c r="O6" s="83" t="s">
        <v>112</v>
      </c>
      <c r="P6" s="83" t="s">
        <v>112</v>
      </c>
      <c r="Q6" s="83" t="s">
        <v>112</v>
      </c>
      <c r="R6" s="83" t="s">
        <v>112</v>
      </c>
      <c r="S6" s="83" t="s">
        <v>112</v>
      </c>
      <c r="T6" s="80" t="s">
        <v>112</v>
      </c>
      <c r="U6" s="76" t="s">
        <v>803</v>
      </c>
      <c r="V6" s="76"/>
    </row>
    <row r="7" spans="1:22" x14ac:dyDescent="0.25">
      <c r="A7" s="76" t="s">
        <v>281</v>
      </c>
      <c r="B7" s="79" t="s">
        <v>30</v>
      </c>
      <c r="C7" s="76" t="s">
        <v>31</v>
      </c>
      <c r="D7" s="76">
        <v>3</v>
      </c>
      <c r="E7" s="80">
        <v>37.07</v>
      </c>
      <c r="F7" s="80">
        <v>-111.62</v>
      </c>
      <c r="G7" s="80" t="s">
        <v>43</v>
      </c>
      <c r="H7" s="76" t="s">
        <v>44</v>
      </c>
      <c r="I7" s="76" t="s">
        <v>45</v>
      </c>
      <c r="J7" s="81">
        <v>6.5</v>
      </c>
      <c r="K7" s="81">
        <v>-3.14</v>
      </c>
      <c r="L7" s="80">
        <v>27.6</v>
      </c>
      <c r="M7" s="80">
        <v>170</v>
      </c>
      <c r="N7" s="80">
        <v>3</v>
      </c>
      <c r="O7" s="80" t="s">
        <v>295</v>
      </c>
      <c r="P7" s="80" t="s">
        <v>296</v>
      </c>
      <c r="Q7" s="80">
        <v>3</v>
      </c>
      <c r="R7" s="83" t="s">
        <v>1339</v>
      </c>
      <c r="S7" s="94" t="s">
        <v>21</v>
      </c>
      <c r="T7" s="80" t="s">
        <v>290</v>
      </c>
      <c r="U7" s="76" t="s">
        <v>331</v>
      </c>
      <c r="V7" s="76"/>
    </row>
    <row r="8" spans="1:22" x14ac:dyDescent="0.25">
      <c r="A8" s="76" t="s">
        <v>76</v>
      </c>
      <c r="B8" s="79" t="s">
        <v>30</v>
      </c>
      <c r="C8" s="76" t="s">
        <v>31</v>
      </c>
      <c r="D8" s="76">
        <v>3</v>
      </c>
      <c r="E8" s="80">
        <v>37.07</v>
      </c>
      <c r="F8" s="80">
        <v>-111.62</v>
      </c>
      <c r="G8" s="80" t="s">
        <v>43</v>
      </c>
      <c r="H8" s="76" t="s">
        <v>44</v>
      </c>
      <c r="I8" s="76" t="s">
        <v>45</v>
      </c>
      <c r="J8" s="81">
        <v>3.97</v>
      </c>
      <c r="K8" s="81">
        <v>-3.49</v>
      </c>
      <c r="L8" s="82">
        <v>27.6</v>
      </c>
      <c r="M8" s="82">
        <v>45.3</v>
      </c>
      <c r="N8" s="80">
        <v>2</v>
      </c>
      <c r="O8" s="80" t="s">
        <v>301</v>
      </c>
      <c r="P8" s="80" t="s">
        <v>302</v>
      </c>
      <c r="Q8" s="80">
        <v>2</v>
      </c>
      <c r="R8" s="83" t="s">
        <v>303</v>
      </c>
      <c r="S8" s="80" t="s">
        <v>15</v>
      </c>
      <c r="T8" s="80" t="s">
        <v>289</v>
      </c>
      <c r="U8" s="76" t="s">
        <v>842</v>
      </c>
      <c r="V8" s="76"/>
    </row>
    <row r="9" spans="1:22" x14ac:dyDescent="0.25">
      <c r="A9" s="76" t="s">
        <v>76</v>
      </c>
      <c r="B9" s="79" t="s">
        <v>30</v>
      </c>
      <c r="C9" s="76" t="s">
        <v>31</v>
      </c>
      <c r="D9" s="76">
        <v>3</v>
      </c>
      <c r="E9" s="80">
        <v>37.07</v>
      </c>
      <c r="F9" s="80">
        <v>-111.62</v>
      </c>
      <c r="G9" s="80" t="s">
        <v>43</v>
      </c>
      <c r="H9" s="76" t="s">
        <v>44</v>
      </c>
      <c r="I9" s="76" t="s">
        <v>45</v>
      </c>
      <c r="J9" s="81">
        <v>3.97</v>
      </c>
      <c r="K9" s="81">
        <v>-3.49</v>
      </c>
      <c r="L9" s="80">
        <v>27.7</v>
      </c>
      <c r="M9" s="80">
        <v>52.3</v>
      </c>
      <c r="N9" s="80">
        <v>2</v>
      </c>
      <c r="O9" s="80" t="s">
        <v>299</v>
      </c>
      <c r="P9" s="80" t="s">
        <v>300</v>
      </c>
      <c r="Q9" s="80">
        <v>3</v>
      </c>
      <c r="R9" s="83" t="s">
        <v>1340</v>
      </c>
      <c r="S9" s="94" t="s">
        <v>21</v>
      </c>
      <c r="T9" s="80" t="s">
        <v>290</v>
      </c>
      <c r="U9" s="76" t="s">
        <v>331</v>
      </c>
      <c r="V9" s="76"/>
    </row>
    <row r="10" spans="1:22" x14ac:dyDescent="0.25">
      <c r="A10" s="76" t="s">
        <v>79</v>
      </c>
      <c r="B10" s="79" t="s">
        <v>9</v>
      </c>
      <c r="C10" s="76" t="s">
        <v>10</v>
      </c>
      <c r="D10" s="76">
        <v>2</v>
      </c>
      <c r="E10" s="80">
        <v>35.01</v>
      </c>
      <c r="F10" s="80">
        <v>-107.81</v>
      </c>
      <c r="G10" s="80" t="s">
        <v>11</v>
      </c>
      <c r="H10" s="76" t="s">
        <v>82</v>
      </c>
      <c r="I10" s="76" t="s">
        <v>33</v>
      </c>
      <c r="J10" s="81">
        <v>0.55000000000000004</v>
      </c>
      <c r="K10" s="81">
        <v>-5.07</v>
      </c>
      <c r="L10" s="82">
        <v>119.7</v>
      </c>
      <c r="M10" s="82">
        <v>159.69999999999999</v>
      </c>
      <c r="N10" s="80">
        <v>2</v>
      </c>
      <c r="O10" s="80" t="s">
        <v>97</v>
      </c>
      <c r="P10" s="80" t="s">
        <v>107</v>
      </c>
      <c r="Q10" s="80">
        <v>3</v>
      </c>
      <c r="R10" s="83" t="s">
        <v>1341</v>
      </c>
      <c r="S10" s="94" t="s">
        <v>21</v>
      </c>
      <c r="T10" s="80" t="s">
        <v>289</v>
      </c>
      <c r="U10" s="76" t="s">
        <v>332</v>
      </c>
      <c r="V10" s="76"/>
    </row>
    <row r="11" spans="1:22" x14ac:dyDescent="0.25">
      <c r="A11" s="77" t="s">
        <v>83</v>
      </c>
      <c r="B11" s="79" t="s">
        <v>9</v>
      </c>
      <c r="C11" s="77" t="s">
        <v>10</v>
      </c>
      <c r="D11" s="77">
        <v>2</v>
      </c>
      <c r="E11" s="92">
        <v>35.01</v>
      </c>
      <c r="F11" s="92">
        <v>-107.81</v>
      </c>
      <c r="G11" s="92" t="s">
        <v>11</v>
      </c>
      <c r="H11" s="77" t="s">
        <v>82</v>
      </c>
      <c r="I11" s="77" t="s">
        <v>33</v>
      </c>
      <c r="J11" s="151">
        <v>0.72</v>
      </c>
      <c r="K11" s="151">
        <v>-5.29</v>
      </c>
      <c r="L11" s="152">
        <v>94.4</v>
      </c>
      <c r="M11" s="152">
        <v>124.7</v>
      </c>
      <c r="N11" s="92">
        <v>3</v>
      </c>
      <c r="O11" s="92" t="s">
        <v>100</v>
      </c>
      <c r="P11" s="92" t="s">
        <v>109</v>
      </c>
      <c r="Q11" s="92">
        <v>5</v>
      </c>
      <c r="R11" s="93" t="s">
        <v>1342</v>
      </c>
      <c r="S11" s="94" t="s">
        <v>21</v>
      </c>
      <c r="T11" s="80" t="s">
        <v>289</v>
      </c>
      <c r="U11" s="76" t="s">
        <v>332</v>
      </c>
      <c r="V11" s="76"/>
    </row>
    <row r="12" spans="1:22" x14ac:dyDescent="0.25">
      <c r="A12" s="76" t="s">
        <v>65</v>
      </c>
      <c r="B12" s="79" t="s">
        <v>30</v>
      </c>
      <c r="C12" s="76" t="s">
        <v>31</v>
      </c>
      <c r="D12" s="76">
        <v>2</v>
      </c>
      <c r="E12" s="80">
        <v>35.450000000000003</v>
      </c>
      <c r="F12" s="80">
        <v>-107.99</v>
      </c>
      <c r="G12" s="80" t="s">
        <v>11</v>
      </c>
      <c r="H12" s="76" t="s">
        <v>12</v>
      </c>
      <c r="I12" s="76" t="s">
        <v>33</v>
      </c>
      <c r="J12" s="81">
        <v>2.09</v>
      </c>
      <c r="K12" s="81">
        <v>-3.52</v>
      </c>
      <c r="L12" s="82">
        <v>66.7</v>
      </c>
      <c r="M12" s="82">
        <v>85.9</v>
      </c>
      <c r="N12" s="83" t="s">
        <v>112</v>
      </c>
      <c r="O12" s="83" t="s">
        <v>112</v>
      </c>
      <c r="P12" s="83" t="s">
        <v>112</v>
      </c>
      <c r="Q12" s="83" t="s">
        <v>112</v>
      </c>
      <c r="R12" s="83" t="s">
        <v>112</v>
      </c>
      <c r="S12" s="83" t="s">
        <v>112</v>
      </c>
      <c r="T12" s="80" t="s">
        <v>112</v>
      </c>
      <c r="U12" s="77" t="s">
        <v>330</v>
      </c>
      <c r="V12" s="77"/>
    </row>
    <row r="13" spans="1:22" s="9" customFormat="1" x14ac:dyDescent="0.25">
      <c r="A13" s="76" t="s">
        <v>71</v>
      </c>
      <c r="B13" s="79" t="s">
        <v>30</v>
      </c>
      <c r="C13" s="76" t="s">
        <v>31</v>
      </c>
      <c r="D13" s="76">
        <v>2</v>
      </c>
      <c r="E13" s="80">
        <v>35.450000000000003</v>
      </c>
      <c r="F13" s="80">
        <v>-107.99</v>
      </c>
      <c r="G13" s="80" t="s">
        <v>11</v>
      </c>
      <c r="H13" s="76" t="s">
        <v>12</v>
      </c>
      <c r="I13" s="76" t="s">
        <v>33</v>
      </c>
      <c r="J13" s="81">
        <v>2.69</v>
      </c>
      <c r="K13" s="81">
        <v>-3.93</v>
      </c>
      <c r="L13" s="82">
        <v>96.6</v>
      </c>
      <c r="M13" s="82">
        <v>123.1</v>
      </c>
      <c r="N13" s="83" t="s">
        <v>112</v>
      </c>
      <c r="O13" s="83" t="s">
        <v>112</v>
      </c>
      <c r="P13" s="83" t="s">
        <v>112</v>
      </c>
      <c r="Q13" s="83" t="s">
        <v>112</v>
      </c>
      <c r="R13" s="83" t="s">
        <v>112</v>
      </c>
      <c r="S13" s="83" t="s">
        <v>112</v>
      </c>
      <c r="T13" s="80" t="s">
        <v>112</v>
      </c>
      <c r="U13" s="77" t="s">
        <v>330</v>
      </c>
      <c r="V13" s="77"/>
    </row>
    <row r="14" spans="1:22" x14ac:dyDescent="0.25">
      <c r="A14" s="76" t="s">
        <v>8</v>
      </c>
      <c r="B14" s="79" t="s">
        <v>9</v>
      </c>
      <c r="C14" s="76" t="s">
        <v>10</v>
      </c>
      <c r="D14" s="76">
        <v>2</v>
      </c>
      <c r="E14" s="80">
        <v>35.51</v>
      </c>
      <c r="F14" s="80">
        <v>-108.17</v>
      </c>
      <c r="G14" s="80" t="s">
        <v>11</v>
      </c>
      <c r="H14" s="76" t="s">
        <v>12</v>
      </c>
      <c r="I14" s="76" t="s">
        <v>13</v>
      </c>
      <c r="J14" s="81">
        <v>-0.75</v>
      </c>
      <c r="K14" s="81">
        <v>-6.97</v>
      </c>
      <c r="L14" s="82">
        <v>277.60000000000002</v>
      </c>
      <c r="M14" s="82">
        <v>610.9</v>
      </c>
      <c r="N14" s="83" t="s">
        <v>112</v>
      </c>
      <c r="O14" s="83" t="s">
        <v>112</v>
      </c>
      <c r="P14" s="83" t="s">
        <v>112</v>
      </c>
      <c r="Q14" s="83" t="s">
        <v>112</v>
      </c>
      <c r="R14" s="83" t="s">
        <v>112</v>
      </c>
      <c r="S14" s="83" t="s">
        <v>112</v>
      </c>
      <c r="T14" s="80" t="s">
        <v>112</v>
      </c>
      <c r="U14" s="76" t="s">
        <v>802</v>
      </c>
      <c r="V14" s="76"/>
    </row>
    <row r="15" spans="1:22" x14ac:dyDescent="0.25">
      <c r="A15" s="77" t="s">
        <v>78</v>
      </c>
      <c r="B15" s="79" t="s">
        <v>9</v>
      </c>
      <c r="C15" s="77" t="s">
        <v>10</v>
      </c>
      <c r="D15" s="77">
        <v>2</v>
      </c>
      <c r="E15" s="92">
        <v>35.51</v>
      </c>
      <c r="F15" s="92">
        <v>-108.17</v>
      </c>
      <c r="G15" s="92" t="s">
        <v>11</v>
      </c>
      <c r="H15" s="77" t="s">
        <v>12</v>
      </c>
      <c r="I15" s="77" t="s">
        <v>33</v>
      </c>
      <c r="J15" s="151">
        <v>-0.84</v>
      </c>
      <c r="K15" s="151">
        <v>-6.67</v>
      </c>
      <c r="L15" s="152">
        <v>318.10000000000002</v>
      </c>
      <c r="M15" s="152">
        <v>684.2</v>
      </c>
      <c r="N15" s="92">
        <v>2</v>
      </c>
      <c r="O15" s="92" t="s">
        <v>96</v>
      </c>
      <c r="P15" s="92" t="s">
        <v>106</v>
      </c>
      <c r="Q15" s="92">
        <v>6</v>
      </c>
      <c r="R15" s="93" t="s">
        <v>1343</v>
      </c>
      <c r="S15" s="92" t="s">
        <v>15</v>
      </c>
      <c r="T15" s="80" t="s">
        <v>289</v>
      </c>
      <c r="U15" s="76" t="s">
        <v>802</v>
      </c>
      <c r="V15" s="76"/>
    </row>
    <row r="16" spans="1:22" x14ac:dyDescent="0.25">
      <c r="A16" s="76" t="s">
        <v>29</v>
      </c>
      <c r="B16" s="79" t="s">
        <v>30</v>
      </c>
      <c r="C16" s="76" t="s">
        <v>31</v>
      </c>
      <c r="D16" s="77">
        <v>2</v>
      </c>
      <c r="E16" s="80">
        <v>33.89</v>
      </c>
      <c r="F16" s="80">
        <v>-106.75</v>
      </c>
      <c r="G16" s="80" t="s">
        <v>11</v>
      </c>
      <c r="H16" s="76" t="s">
        <v>32</v>
      </c>
      <c r="I16" s="76" t="s">
        <v>33</v>
      </c>
      <c r="J16" s="81">
        <v>6.61</v>
      </c>
      <c r="K16" s="81">
        <v>-3.18</v>
      </c>
      <c r="L16" s="82">
        <v>87.6</v>
      </c>
      <c r="M16" s="82">
        <v>103.2</v>
      </c>
      <c r="N16" s="80">
        <v>3</v>
      </c>
      <c r="O16" s="80">
        <v>0.65139999999999998</v>
      </c>
      <c r="P16" s="80">
        <v>38.9</v>
      </c>
      <c r="Q16" s="80">
        <v>1</v>
      </c>
      <c r="R16" s="83" t="s">
        <v>116</v>
      </c>
      <c r="S16" s="80" t="s">
        <v>15</v>
      </c>
      <c r="T16" s="80" t="s">
        <v>289</v>
      </c>
      <c r="U16" s="76" t="s">
        <v>292</v>
      </c>
      <c r="V16" s="76"/>
    </row>
    <row r="17" spans="1:22" x14ac:dyDescent="0.25">
      <c r="A17" s="76" t="s">
        <v>39</v>
      </c>
      <c r="B17" s="79" t="s">
        <v>30</v>
      </c>
      <c r="C17" s="76" t="s">
        <v>31</v>
      </c>
      <c r="D17" s="77">
        <v>2</v>
      </c>
      <c r="E17" s="80">
        <v>33.89</v>
      </c>
      <c r="F17" s="80">
        <v>-106.75</v>
      </c>
      <c r="G17" s="80" t="s">
        <v>11</v>
      </c>
      <c r="H17" s="76" t="s">
        <v>32</v>
      </c>
      <c r="I17" s="76" t="s">
        <v>33</v>
      </c>
      <c r="J17" s="81">
        <v>4.99</v>
      </c>
      <c r="K17" s="81">
        <v>-5.29</v>
      </c>
      <c r="L17" s="82">
        <v>315.39999999999998</v>
      </c>
      <c r="M17" s="82">
        <v>444.3</v>
      </c>
      <c r="N17" s="83" t="s">
        <v>112</v>
      </c>
      <c r="O17" s="83" t="s">
        <v>112</v>
      </c>
      <c r="P17" s="83" t="s">
        <v>112</v>
      </c>
      <c r="Q17" s="83" t="s">
        <v>112</v>
      </c>
      <c r="R17" s="83" t="s">
        <v>112</v>
      </c>
      <c r="S17" s="83" t="s">
        <v>112</v>
      </c>
      <c r="T17" s="80" t="s">
        <v>112</v>
      </c>
      <c r="U17" s="76" t="s">
        <v>802</v>
      </c>
      <c r="V17" s="76"/>
    </row>
    <row r="18" spans="1:22" x14ac:dyDescent="0.25">
      <c r="A18" s="76" t="s">
        <v>51</v>
      </c>
      <c r="B18" s="79" t="s">
        <v>30</v>
      </c>
      <c r="C18" s="76" t="s">
        <v>31</v>
      </c>
      <c r="D18" s="77">
        <v>2</v>
      </c>
      <c r="E18" s="80">
        <v>33.89</v>
      </c>
      <c r="F18" s="80">
        <v>-106.75</v>
      </c>
      <c r="G18" s="80" t="s">
        <v>11</v>
      </c>
      <c r="H18" s="76" t="s">
        <v>32</v>
      </c>
      <c r="I18" s="76" t="s">
        <v>33</v>
      </c>
      <c r="J18" s="81">
        <v>5.08</v>
      </c>
      <c r="K18" s="81">
        <v>-4.54</v>
      </c>
      <c r="L18" s="82">
        <v>87.9</v>
      </c>
      <c r="M18" s="82">
        <v>119</v>
      </c>
      <c r="N18" s="83" t="s">
        <v>112</v>
      </c>
      <c r="O18" s="83" t="s">
        <v>112</v>
      </c>
      <c r="P18" s="83" t="s">
        <v>112</v>
      </c>
      <c r="Q18" s="83" t="s">
        <v>112</v>
      </c>
      <c r="R18" s="83" t="s">
        <v>112</v>
      </c>
      <c r="S18" s="83" t="s">
        <v>112</v>
      </c>
      <c r="T18" s="80" t="s">
        <v>112</v>
      </c>
      <c r="U18" s="76" t="s">
        <v>330</v>
      </c>
      <c r="V18" s="76"/>
    </row>
    <row r="19" spans="1:22" x14ac:dyDescent="0.25">
      <c r="A19" s="76" t="s">
        <v>63</v>
      </c>
      <c r="B19" s="79" t="s">
        <v>30</v>
      </c>
      <c r="C19" s="76" t="s">
        <v>31</v>
      </c>
      <c r="D19" s="77">
        <v>2</v>
      </c>
      <c r="E19" s="80">
        <v>34.39</v>
      </c>
      <c r="F19" s="80">
        <v>-107.37</v>
      </c>
      <c r="G19" s="80" t="s">
        <v>11</v>
      </c>
      <c r="H19" s="76" t="s">
        <v>32</v>
      </c>
      <c r="I19" s="76" t="s">
        <v>33</v>
      </c>
      <c r="J19" s="81">
        <v>4.25</v>
      </c>
      <c r="K19" s="81">
        <v>-4.26</v>
      </c>
      <c r="L19" s="82">
        <v>202.3</v>
      </c>
      <c r="M19" s="82">
        <v>122</v>
      </c>
      <c r="N19" s="83" t="s">
        <v>112</v>
      </c>
      <c r="O19" s="83" t="s">
        <v>112</v>
      </c>
      <c r="P19" s="83" t="s">
        <v>112</v>
      </c>
      <c r="Q19" s="83" t="s">
        <v>112</v>
      </c>
      <c r="R19" s="83" t="s">
        <v>112</v>
      </c>
      <c r="S19" s="83" t="s">
        <v>112</v>
      </c>
      <c r="T19" s="80" t="s">
        <v>112</v>
      </c>
      <c r="U19" s="76" t="s">
        <v>802</v>
      </c>
      <c r="V19" s="76"/>
    </row>
    <row r="20" spans="1:22" x14ac:dyDescent="0.25">
      <c r="A20" s="76" t="s">
        <v>72</v>
      </c>
      <c r="B20" s="79" t="s">
        <v>30</v>
      </c>
      <c r="C20" s="76" t="s">
        <v>31</v>
      </c>
      <c r="D20" s="77">
        <v>2</v>
      </c>
      <c r="E20" s="80">
        <v>34.39</v>
      </c>
      <c r="F20" s="80">
        <v>-107.37</v>
      </c>
      <c r="G20" s="80" t="s">
        <v>11</v>
      </c>
      <c r="H20" s="76" t="s">
        <v>32</v>
      </c>
      <c r="I20" s="76" t="s">
        <v>33</v>
      </c>
      <c r="J20" s="81">
        <v>3.69</v>
      </c>
      <c r="K20" s="81">
        <v>-4.68</v>
      </c>
      <c r="L20" s="82">
        <v>241.6</v>
      </c>
      <c r="M20" s="82">
        <v>483.8</v>
      </c>
      <c r="N20" s="80">
        <v>1</v>
      </c>
      <c r="O20" s="80">
        <v>0.3352</v>
      </c>
      <c r="P20" s="80">
        <v>431.1</v>
      </c>
      <c r="Q20" s="80">
        <v>1</v>
      </c>
      <c r="R20" s="83" t="s">
        <v>115</v>
      </c>
      <c r="S20" s="80" t="s">
        <v>15</v>
      </c>
      <c r="T20" s="80" t="s">
        <v>289</v>
      </c>
      <c r="U20" s="76" t="s">
        <v>1335</v>
      </c>
      <c r="V20" s="76"/>
    </row>
    <row r="21" spans="1:22" x14ac:dyDescent="0.25">
      <c r="A21" s="76" t="s">
        <v>129</v>
      </c>
      <c r="B21" s="79" t="s">
        <v>30</v>
      </c>
      <c r="C21" s="76" t="s">
        <v>31</v>
      </c>
      <c r="D21" s="77">
        <v>2</v>
      </c>
      <c r="E21" s="80">
        <v>34.29</v>
      </c>
      <c r="F21" s="80">
        <v>-109.05</v>
      </c>
      <c r="G21" s="80" t="s">
        <v>35</v>
      </c>
      <c r="H21" s="76" t="s">
        <v>36</v>
      </c>
      <c r="I21" s="76" t="s">
        <v>47</v>
      </c>
      <c r="J21" s="81">
        <v>4.51</v>
      </c>
      <c r="K21" s="81">
        <v>-3.8</v>
      </c>
      <c r="L21" s="82">
        <v>84.3</v>
      </c>
      <c r="M21" s="82">
        <v>140.9</v>
      </c>
      <c r="N21" s="80">
        <v>3.5</v>
      </c>
      <c r="O21" s="83" t="s">
        <v>112</v>
      </c>
      <c r="P21" s="83" t="s">
        <v>112</v>
      </c>
      <c r="Q21" s="83" t="s">
        <v>112</v>
      </c>
      <c r="R21" s="83" t="s">
        <v>112</v>
      </c>
      <c r="S21" s="83" t="s">
        <v>112</v>
      </c>
      <c r="T21" s="80" t="s">
        <v>112</v>
      </c>
      <c r="U21" s="76" t="s">
        <v>803</v>
      </c>
      <c r="V21" s="76"/>
    </row>
    <row r="22" spans="1:22" x14ac:dyDescent="0.25">
      <c r="A22" s="76" t="s">
        <v>1089</v>
      </c>
      <c r="B22" s="79" t="s">
        <v>30</v>
      </c>
      <c r="C22" s="76" t="s">
        <v>31</v>
      </c>
      <c r="D22" s="76">
        <v>2</v>
      </c>
      <c r="E22" s="80">
        <v>34.29</v>
      </c>
      <c r="F22" s="80">
        <v>-109.05</v>
      </c>
      <c r="G22" s="80" t="s">
        <v>35</v>
      </c>
      <c r="H22" s="76" t="s">
        <v>36</v>
      </c>
      <c r="I22" s="76" t="s">
        <v>47</v>
      </c>
      <c r="J22" s="81">
        <v>4.51</v>
      </c>
      <c r="K22" s="81">
        <v>-3.8</v>
      </c>
      <c r="L22" s="82">
        <v>71</v>
      </c>
      <c r="M22" s="80">
        <v>150.19999999999999</v>
      </c>
      <c r="N22" s="80">
        <v>3.5</v>
      </c>
      <c r="O22" s="92" t="s">
        <v>307</v>
      </c>
      <c r="P22" s="92" t="s">
        <v>306</v>
      </c>
      <c r="Q22" s="80">
        <v>2</v>
      </c>
      <c r="R22" s="93" t="s">
        <v>1344</v>
      </c>
      <c r="S22" s="94" t="s">
        <v>21</v>
      </c>
      <c r="T22" s="80" t="s">
        <v>290</v>
      </c>
      <c r="U22" s="76" t="s">
        <v>332</v>
      </c>
      <c r="V22" s="76"/>
    </row>
    <row r="23" spans="1:22" x14ac:dyDescent="0.25">
      <c r="A23" s="76" t="s">
        <v>136</v>
      </c>
      <c r="B23" s="79" t="s">
        <v>30</v>
      </c>
      <c r="C23" s="76" t="s">
        <v>31</v>
      </c>
      <c r="D23" s="76">
        <v>2</v>
      </c>
      <c r="E23" s="80">
        <v>34.29</v>
      </c>
      <c r="F23" s="80">
        <v>-109.05</v>
      </c>
      <c r="G23" s="80" t="s">
        <v>35</v>
      </c>
      <c r="H23" s="76" t="s">
        <v>36</v>
      </c>
      <c r="I23" s="76" t="s">
        <v>47</v>
      </c>
      <c r="J23" s="81">
        <v>4.45</v>
      </c>
      <c r="K23" s="81">
        <v>-3.9</v>
      </c>
      <c r="L23" s="82">
        <v>148</v>
      </c>
      <c r="M23" s="82">
        <v>118.3</v>
      </c>
      <c r="N23" s="80">
        <v>3</v>
      </c>
      <c r="O23" s="92" t="s">
        <v>310</v>
      </c>
      <c r="P23" s="92" t="s">
        <v>804</v>
      </c>
      <c r="Q23" s="80">
        <v>2</v>
      </c>
      <c r="R23" s="93" t="s">
        <v>1345</v>
      </c>
      <c r="S23" s="92" t="s">
        <v>15</v>
      </c>
      <c r="T23" s="80" t="s">
        <v>289</v>
      </c>
      <c r="U23" s="76" t="s">
        <v>842</v>
      </c>
      <c r="V23" s="76"/>
    </row>
    <row r="24" spans="1:22" x14ac:dyDescent="0.25">
      <c r="A24" s="76" t="s">
        <v>1090</v>
      </c>
      <c r="B24" s="79" t="s">
        <v>30</v>
      </c>
      <c r="C24" s="76" t="s">
        <v>31</v>
      </c>
      <c r="D24" s="76">
        <v>2</v>
      </c>
      <c r="E24" s="80">
        <v>34.29</v>
      </c>
      <c r="F24" s="80">
        <v>-109.05</v>
      </c>
      <c r="G24" s="80" t="s">
        <v>35</v>
      </c>
      <c r="H24" s="76" t="s">
        <v>36</v>
      </c>
      <c r="I24" s="76" t="s">
        <v>47</v>
      </c>
      <c r="J24" s="81">
        <v>4.45</v>
      </c>
      <c r="K24" s="81">
        <v>-3.9</v>
      </c>
      <c r="L24" s="80">
        <v>55.7</v>
      </c>
      <c r="M24" s="80">
        <v>57.3</v>
      </c>
      <c r="N24" s="80">
        <v>3</v>
      </c>
      <c r="O24" s="92" t="s">
        <v>308</v>
      </c>
      <c r="P24" s="80" t="s">
        <v>309</v>
      </c>
      <c r="Q24" s="80">
        <v>3</v>
      </c>
      <c r="R24" s="93" t="s">
        <v>1346</v>
      </c>
      <c r="S24" s="94" t="s">
        <v>21</v>
      </c>
      <c r="T24" s="80" t="s">
        <v>290</v>
      </c>
      <c r="U24" s="76" t="s">
        <v>332</v>
      </c>
      <c r="V24" s="76"/>
    </row>
    <row r="25" spans="1:22" x14ac:dyDescent="0.25">
      <c r="A25" s="76" t="s">
        <v>40</v>
      </c>
      <c r="B25" s="79" t="s">
        <v>30</v>
      </c>
      <c r="C25" s="76" t="s">
        <v>31</v>
      </c>
      <c r="D25" s="76">
        <v>2</v>
      </c>
      <c r="E25" s="80">
        <v>33.119999999999997</v>
      </c>
      <c r="F25" s="153">
        <v>-107.2</v>
      </c>
      <c r="G25" s="80" t="s">
        <v>11</v>
      </c>
      <c r="H25" s="76" t="s">
        <v>41</v>
      </c>
      <c r="I25" s="76" t="s">
        <v>33</v>
      </c>
      <c r="J25" s="81">
        <v>4.5599999999999996</v>
      </c>
      <c r="K25" s="81">
        <v>-10.28</v>
      </c>
      <c r="L25" s="82">
        <v>59.5</v>
      </c>
      <c r="M25" s="82">
        <v>520.29999999999995</v>
      </c>
      <c r="N25" s="83" t="s">
        <v>112</v>
      </c>
      <c r="O25" s="83" t="s">
        <v>112</v>
      </c>
      <c r="P25" s="83" t="s">
        <v>112</v>
      </c>
      <c r="Q25" s="83" t="s">
        <v>112</v>
      </c>
      <c r="R25" s="83" t="s">
        <v>112</v>
      </c>
      <c r="S25" s="83" t="s">
        <v>112</v>
      </c>
      <c r="T25" s="80" t="s">
        <v>112</v>
      </c>
      <c r="U25" s="76" t="s">
        <v>802</v>
      </c>
      <c r="V25" s="76"/>
    </row>
    <row r="26" spans="1:22" x14ac:dyDescent="0.25">
      <c r="A26" s="76" t="s">
        <v>55</v>
      </c>
      <c r="B26" s="79" t="s">
        <v>30</v>
      </c>
      <c r="C26" s="76" t="s">
        <v>31</v>
      </c>
      <c r="D26" s="76">
        <v>2</v>
      </c>
      <c r="E26" s="80">
        <v>33.119999999999997</v>
      </c>
      <c r="F26" s="153">
        <v>-107.2</v>
      </c>
      <c r="G26" s="80" t="s">
        <v>11</v>
      </c>
      <c r="H26" s="76" t="s">
        <v>41</v>
      </c>
      <c r="I26" s="76" t="s">
        <v>33</v>
      </c>
      <c r="J26" s="81">
        <v>5.05</v>
      </c>
      <c r="K26" s="81">
        <v>-10.08</v>
      </c>
      <c r="L26" s="82">
        <v>64</v>
      </c>
      <c r="M26" s="82">
        <v>382.8</v>
      </c>
      <c r="N26" s="83" t="s">
        <v>112</v>
      </c>
      <c r="O26" s="83" t="s">
        <v>112</v>
      </c>
      <c r="P26" s="83" t="s">
        <v>112</v>
      </c>
      <c r="Q26" s="83" t="s">
        <v>112</v>
      </c>
      <c r="R26" s="83" t="s">
        <v>112</v>
      </c>
      <c r="S26" s="83" t="s">
        <v>112</v>
      </c>
      <c r="T26" s="80" t="s">
        <v>112</v>
      </c>
      <c r="U26" s="76" t="s">
        <v>803</v>
      </c>
      <c r="V26" s="76"/>
    </row>
    <row r="27" spans="1:22" x14ac:dyDescent="0.25">
      <c r="A27" s="76" t="s">
        <v>283</v>
      </c>
      <c r="B27" s="79" t="s">
        <v>30</v>
      </c>
      <c r="C27" s="76" t="s">
        <v>31</v>
      </c>
      <c r="D27" s="76">
        <v>2</v>
      </c>
      <c r="E27" s="80">
        <v>33.119999999999997</v>
      </c>
      <c r="F27" s="153">
        <v>-107.2</v>
      </c>
      <c r="G27" s="80" t="s">
        <v>11</v>
      </c>
      <c r="H27" s="76" t="s">
        <v>41</v>
      </c>
      <c r="I27" s="76" t="s">
        <v>33</v>
      </c>
      <c r="J27" s="81">
        <v>5.05</v>
      </c>
      <c r="K27" s="81">
        <v>-10.08</v>
      </c>
      <c r="L27" s="80">
        <v>56.8</v>
      </c>
      <c r="M27" s="80">
        <v>499.4</v>
      </c>
      <c r="N27" s="80">
        <v>2</v>
      </c>
      <c r="O27" s="92" t="s">
        <v>311</v>
      </c>
      <c r="P27" s="80" t="s">
        <v>312</v>
      </c>
      <c r="Q27" s="80">
        <v>3</v>
      </c>
      <c r="R27" s="93" t="s">
        <v>1347</v>
      </c>
      <c r="S27" s="83" t="s">
        <v>15</v>
      </c>
      <c r="T27" s="80" t="s">
        <v>290</v>
      </c>
      <c r="U27" s="76" t="s">
        <v>802</v>
      </c>
      <c r="V27" s="76"/>
    </row>
    <row r="28" spans="1:22" x14ac:dyDescent="0.25">
      <c r="A28" s="76" t="s">
        <v>66</v>
      </c>
      <c r="B28" s="79" t="s">
        <v>67</v>
      </c>
      <c r="C28" s="76" t="s">
        <v>10</v>
      </c>
      <c r="D28" s="76" t="s">
        <v>14</v>
      </c>
      <c r="E28" s="80">
        <v>32.81</v>
      </c>
      <c r="F28" s="80">
        <v>-97.05</v>
      </c>
      <c r="G28" s="80" t="s">
        <v>53</v>
      </c>
      <c r="H28" s="76" t="s">
        <v>68</v>
      </c>
      <c r="I28" s="76" t="s">
        <v>69</v>
      </c>
      <c r="J28" s="81">
        <v>1.33</v>
      </c>
      <c r="K28" s="81">
        <v>-8.2799999999999994</v>
      </c>
      <c r="L28" s="82">
        <v>405</v>
      </c>
      <c r="M28" s="150">
        <v>1591.5</v>
      </c>
      <c r="N28" s="83" t="s">
        <v>112</v>
      </c>
      <c r="O28" s="83" t="s">
        <v>112</v>
      </c>
      <c r="P28" s="83" t="s">
        <v>112</v>
      </c>
      <c r="Q28" s="83" t="s">
        <v>112</v>
      </c>
      <c r="R28" s="83" t="s">
        <v>112</v>
      </c>
      <c r="S28" s="83" t="s">
        <v>112</v>
      </c>
      <c r="T28" s="80" t="s">
        <v>112</v>
      </c>
      <c r="U28" s="76" t="s">
        <v>802</v>
      </c>
      <c r="V28" s="76"/>
    </row>
    <row r="29" spans="1:22" x14ac:dyDescent="0.25">
      <c r="A29" s="76" t="s">
        <v>70</v>
      </c>
      <c r="B29" s="79" t="s">
        <v>67</v>
      </c>
      <c r="C29" s="76" t="s">
        <v>10</v>
      </c>
      <c r="D29" s="76" t="s">
        <v>14</v>
      </c>
      <c r="E29" s="80">
        <v>32.81</v>
      </c>
      <c r="F29" s="80">
        <v>-97.05</v>
      </c>
      <c r="G29" s="80" t="s">
        <v>53</v>
      </c>
      <c r="H29" s="76" t="s">
        <v>68</v>
      </c>
      <c r="I29" s="76" t="s">
        <v>69</v>
      </c>
      <c r="J29" s="81">
        <v>1.21</v>
      </c>
      <c r="K29" s="81">
        <v>-8.5299999999999994</v>
      </c>
      <c r="L29" s="82">
        <v>485.5</v>
      </c>
      <c r="M29" s="82">
        <v>829.1</v>
      </c>
      <c r="N29" s="83" t="s">
        <v>112</v>
      </c>
      <c r="O29" s="83" t="s">
        <v>112</v>
      </c>
      <c r="P29" s="83" t="s">
        <v>112</v>
      </c>
      <c r="Q29" s="83" t="s">
        <v>112</v>
      </c>
      <c r="R29" s="83" t="s">
        <v>112</v>
      </c>
      <c r="S29" s="83" t="s">
        <v>112</v>
      </c>
      <c r="T29" s="80" t="s">
        <v>112</v>
      </c>
      <c r="U29" s="76" t="s">
        <v>802</v>
      </c>
      <c r="V29" s="76"/>
    </row>
    <row r="30" spans="1:22" x14ac:dyDescent="0.25">
      <c r="A30" s="76" t="s">
        <v>77</v>
      </c>
      <c r="B30" s="79" t="s">
        <v>67</v>
      </c>
      <c r="C30" s="76" t="s">
        <v>10</v>
      </c>
      <c r="D30" s="76" t="s">
        <v>14</v>
      </c>
      <c r="E30" s="80">
        <v>32.81</v>
      </c>
      <c r="F30" s="80">
        <v>-97.05</v>
      </c>
      <c r="G30" s="80" t="s">
        <v>53</v>
      </c>
      <c r="H30" s="76" t="s">
        <v>68</v>
      </c>
      <c r="I30" s="76" t="s">
        <v>69</v>
      </c>
      <c r="J30" s="81">
        <v>0.3</v>
      </c>
      <c r="K30" s="81">
        <v>-8.11</v>
      </c>
      <c r="L30" s="82">
        <v>644.20000000000005</v>
      </c>
      <c r="M30" s="150">
        <v>1409.2</v>
      </c>
      <c r="N30" s="80">
        <v>3</v>
      </c>
      <c r="O30" s="80" t="s">
        <v>95</v>
      </c>
      <c r="P30" s="80" t="s">
        <v>105</v>
      </c>
      <c r="Q30" s="80">
        <v>4</v>
      </c>
      <c r="R30" s="83" t="s">
        <v>1348</v>
      </c>
      <c r="S30" s="80" t="s">
        <v>15</v>
      </c>
      <c r="T30" s="80" t="s">
        <v>289</v>
      </c>
      <c r="U30" s="76" t="s">
        <v>802</v>
      </c>
      <c r="V30" s="76"/>
    </row>
    <row r="31" spans="1:22" x14ac:dyDescent="0.25">
      <c r="A31" s="76" t="s">
        <v>61</v>
      </c>
      <c r="B31" s="79" t="s">
        <v>30</v>
      </c>
      <c r="C31" s="76" t="s">
        <v>31</v>
      </c>
      <c r="D31" s="76">
        <v>2</v>
      </c>
      <c r="E31" s="80">
        <v>37.92</v>
      </c>
      <c r="F31" s="80">
        <v>-108.68</v>
      </c>
      <c r="G31" s="80" t="s">
        <v>49</v>
      </c>
      <c r="H31" s="76" t="s">
        <v>62</v>
      </c>
      <c r="I31" s="76" t="s">
        <v>33</v>
      </c>
      <c r="J31" s="81">
        <v>3.93</v>
      </c>
      <c r="K31" s="81">
        <v>-4.4400000000000004</v>
      </c>
      <c r="L31" s="82">
        <v>326.2</v>
      </c>
      <c r="M31" s="82">
        <v>583.4</v>
      </c>
      <c r="N31" s="83" t="s">
        <v>112</v>
      </c>
      <c r="O31" s="83" t="s">
        <v>112</v>
      </c>
      <c r="P31" s="83" t="s">
        <v>112</v>
      </c>
      <c r="Q31" s="83" t="s">
        <v>112</v>
      </c>
      <c r="R31" s="83" t="s">
        <v>112</v>
      </c>
      <c r="S31" s="83" t="s">
        <v>112</v>
      </c>
      <c r="T31" s="80" t="s">
        <v>112</v>
      </c>
      <c r="U31" s="76" t="s">
        <v>802</v>
      </c>
      <c r="V31" s="76"/>
    </row>
    <row r="32" spans="1:22" x14ac:dyDescent="0.25">
      <c r="A32" s="76" t="s">
        <v>64</v>
      </c>
      <c r="B32" s="79" t="s">
        <v>30</v>
      </c>
      <c r="C32" s="76" t="s">
        <v>31</v>
      </c>
      <c r="D32" s="76">
        <v>2</v>
      </c>
      <c r="E32" s="80">
        <v>37.92</v>
      </c>
      <c r="F32" s="80">
        <v>-108.68</v>
      </c>
      <c r="G32" s="80" t="s">
        <v>49</v>
      </c>
      <c r="H32" s="76" t="s">
        <v>62</v>
      </c>
      <c r="I32" s="76" t="s">
        <v>33</v>
      </c>
      <c r="J32" s="81">
        <v>5.21</v>
      </c>
      <c r="K32" s="81">
        <v>-3.42</v>
      </c>
      <c r="L32" s="82">
        <v>43.4</v>
      </c>
      <c r="M32" s="82">
        <v>85</v>
      </c>
      <c r="N32" s="83" t="s">
        <v>112</v>
      </c>
      <c r="O32" s="83" t="s">
        <v>112</v>
      </c>
      <c r="P32" s="83" t="s">
        <v>112</v>
      </c>
      <c r="Q32" s="83" t="s">
        <v>112</v>
      </c>
      <c r="R32" s="83" t="s">
        <v>112</v>
      </c>
      <c r="S32" s="83" t="s">
        <v>112</v>
      </c>
      <c r="T32" s="80" t="s">
        <v>112</v>
      </c>
      <c r="U32" s="76" t="s">
        <v>330</v>
      </c>
      <c r="V32" s="76"/>
    </row>
    <row r="33" spans="1:22" x14ac:dyDescent="0.25">
      <c r="A33" s="77" t="s">
        <v>86</v>
      </c>
      <c r="B33" s="79" t="s">
        <v>30</v>
      </c>
      <c r="C33" s="77" t="s">
        <v>31</v>
      </c>
      <c r="D33" s="77">
        <v>2</v>
      </c>
      <c r="E33" s="92">
        <v>37.92</v>
      </c>
      <c r="F33" s="92">
        <v>-108.68</v>
      </c>
      <c r="G33" s="92" t="s">
        <v>49</v>
      </c>
      <c r="H33" s="77" t="s">
        <v>62</v>
      </c>
      <c r="I33" s="77" t="s">
        <v>33</v>
      </c>
      <c r="J33" s="151">
        <v>3.93</v>
      </c>
      <c r="K33" s="151">
        <v>-4.46</v>
      </c>
      <c r="L33" s="152">
        <v>69.599999999999994</v>
      </c>
      <c r="M33" s="152">
        <v>96.9</v>
      </c>
      <c r="N33" s="92">
        <v>1</v>
      </c>
      <c r="O33" s="92">
        <v>0.63529999999999998</v>
      </c>
      <c r="P33" s="92">
        <v>45.4</v>
      </c>
      <c r="Q33" s="92">
        <v>1</v>
      </c>
      <c r="R33" s="93" t="s">
        <v>114</v>
      </c>
      <c r="S33" s="94" t="s">
        <v>15</v>
      </c>
      <c r="T33" s="80" t="s">
        <v>289</v>
      </c>
      <c r="U33" s="76" t="s">
        <v>800</v>
      </c>
      <c r="V33" s="76"/>
    </row>
    <row r="34" spans="1:22" s="9" customFormat="1" x14ac:dyDescent="0.25">
      <c r="A34" s="76" t="s">
        <v>16</v>
      </c>
      <c r="B34" s="79" t="s">
        <v>23</v>
      </c>
      <c r="C34" s="76" t="s">
        <v>10</v>
      </c>
      <c r="D34" s="77">
        <v>1</v>
      </c>
      <c r="E34" s="80">
        <v>44.45</v>
      </c>
      <c r="F34" s="153">
        <v>-104.9</v>
      </c>
      <c r="G34" s="80" t="s">
        <v>18</v>
      </c>
      <c r="H34" s="76" t="s">
        <v>19</v>
      </c>
      <c r="I34" s="76" t="s">
        <v>20</v>
      </c>
      <c r="J34" s="81">
        <v>1.34</v>
      </c>
      <c r="K34" s="81">
        <v>-3.2</v>
      </c>
      <c r="L34" s="82">
        <v>37.6</v>
      </c>
      <c r="M34" s="82">
        <v>156.1</v>
      </c>
      <c r="N34" s="80">
        <v>3</v>
      </c>
      <c r="O34" s="83" t="s">
        <v>112</v>
      </c>
      <c r="P34" s="83" t="s">
        <v>112</v>
      </c>
      <c r="Q34" s="83" t="s">
        <v>112</v>
      </c>
      <c r="R34" s="83" t="s">
        <v>112</v>
      </c>
      <c r="S34" s="83" t="s">
        <v>112</v>
      </c>
      <c r="T34" s="80" t="s">
        <v>112</v>
      </c>
      <c r="U34" s="76" t="s">
        <v>803</v>
      </c>
      <c r="V34" s="76"/>
    </row>
    <row r="35" spans="1:22" s="9" customFormat="1" x14ac:dyDescent="0.25">
      <c r="A35" s="76" t="s">
        <v>284</v>
      </c>
      <c r="B35" s="79" t="s">
        <v>23</v>
      </c>
      <c r="C35" s="76" t="s">
        <v>10</v>
      </c>
      <c r="D35" s="76">
        <v>1</v>
      </c>
      <c r="E35" s="80">
        <v>44.45</v>
      </c>
      <c r="F35" s="153">
        <v>-104.9</v>
      </c>
      <c r="G35" s="80" t="s">
        <v>18</v>
      </c>
      <c r="H35" s="76" t="s">
        <v>19</v>
      </c>
      <c r="I35" s="76" t="s">
        <v>20</v>
      </c>
      <c r="J35" s="81">
        <v>1.34</v>
      </c>
      <c r="K35" s="81">
        <v>-3.2</v>
      </c>
      <c r="L35" s="80">
        <v>16.8</v>
      </c>
      <c r="M35" s="80">
        <v>180.3</v>
      </c>
      <c r="N35" s="80">
        <v>3</v>
      </c>
      <c r="O35" s="92" t="s">
        <v>313</v>
      </c>
      <c r="P35" s="92" t="s">
        <v>314</v>
      </c>
      <c r="Q35" s="80">
        <v>3</v>
      </c>
      <c r="R35" s="93" t="s">
        <v>1349</v>
      </c>
      <c r="S35" s="154" t="s">
        <v>21</v>
      </c>
      <c r="T35" s="80" t="s">
        <v>290</v>
      </c>
      <c r="U35" s="77" t="s">
        <v>333</v>
      </c>
      <c r="V35" s="77"/>
    </row>
    <row r="36" spans="1:22" s="9" customFormat="1" x14ac:dyDescent="0.25">
      <c r="A36" s="76" t="s">
        <v>26</v>
      </c>
      <c r="B36" s="79" t="s">
        <v>23</v>
      </c>
      <c r="C36" s="76" t="s">
        <v>10</v>
      </c>
      <c r="D36" s="77">
        <v>1</v>
      </c>
      <c r="E36" s="80">
        <v>44.45</v>
      </c>
      <c r="F36" s="153">
        <v>-104.9</v>
      </c>
      <c r="G36" s="80" t="s">
        <v>18</v>
      </c>
      <c r="H36" s="76" t="s">
        <v>19</v>
      </c>
      <c r="I36" s="76" t="s">
        <v>20</v>
      </c>
      <c r="J36" s="81">
        <v>2.4300000000000002</v>
      </c>
      <c r="K36" s="81">
        <v>-3.02</v>
      </c>
      <c r="L36" s="82">
        <v>12.9</v>
      </c>
      <c r="M36" s="82">
        <v>22.3</v>
      </c>
      <c r="N36" s="80">
        <v>3.5</v>
      </c>
      <c r="O36" s="80">
        <v>0.74570000000000003</v>
      </c>
      <c r="P36" s="80">
        <v>7.1</v>
      </c>
      <c r="Q36" s="80">
        <v>1</v>
      </c>
      <c r="R36" s="80">
        <v>-4.96</v>
      </c>
      <c r="S36" s="94" t="s">
        <v>15</v>
      </c>
      <c r="T36" s="80" t="s">
        <v>289</v>
      </c>
      <c r="U36" s="76" t="s">
        <v>842</v>
      </c>
      <c r="V36" s="76"/>
    </row>
    <row r="37" spans="1:22" s="9" customFormat="1" x14ac:dyDescent="0.25">
      <c r="A37" s="76" t="s">
        <v>285</v>
      </c>
      <c r="B37" s="79" t="s">
        <v>23</v>
      </c>
      <c r="C37" s="76" t="s">
        <v>10</v>
      </c>
      <c r="D37" s="76">
        <v>1</v>
      </c>
      <c r="E37" s="80">
        <v>44.45</v>
      </c>
      <c r="F37" s="153">
        <v>-104.9</v>
      </c>
      <c r="G37" s="80" t="s">
        <v>18</v>
      </c>
      <c r="H37" s="76" t="s">
        <v>19</v>
      </c>
      <c r="I37" s="76" t="s">
        <v>20</v>
      </c>
      <c r="J37" s="81">
        <v>2.4300000000000002</v>
      </c>
      <c r="K37" s="81">
        <v>-3.02</v>
      </c>
      <c r="L37" s="80">
        <v>6.9</v>
      </c>
      <c r="M37" s="80">
        <v>37.799999999999997</v>
      </c>
      <c r="N37" s="80">
        <v>3.5</v>
      </c>
      <c r="O37" s="92" t="s">
        <v>315</v>
      </c>
      <c r="P37" s="92" t="s">
        <v>316</v>
      </c>
      <c r="Q37" s="80">
        <v>3</v>
      </c>
      <c r="R37" s="93" t="s">
        <v>1350</v>
      </c>
      <c r="S37" s="94" t="s">
        <v>21</v>
      </c>
      <c r="T37" s="80" t="s">
        <v>290</v>
      </c>
      <c r="U37" s="77" t="s">
        <v>333</v>
      </c>
      <c r="V37" s="77"/>
    </row>
    <row r="38" spans="1:22" x14ac:dyDescent="0.25">
      <c r="A38" s="76" t="s">
        <v>80</v>
      </c>
      <c r="B38" s="79" t="s">
        <v>23</v>
      </c>
      <c r="C38" s="76" t="s">
        <v>10</v>
      </c>
      <c r="D38" s="77">
        <v>1</v>
      </c>
      <c r="E38" s="80">
        <v>44.58</v>
      </c>
      <c r="F38" s="80">
        <v>-108.16</v>
      </c>
      <c r="G38" s="80" t="s">
        <v>18</v>
      </c>
      <c r="H38" s="76" t="s">
        <v>24</v>
      </c>
      <c r="I38" s="76" t="s">
        <v>25</v>
      </c>
      <c r="J38" s="81">
        <v>2.2599999999999998</v>
      </c>
      <c r="K38" s="81">
        <v>-4.4000000000000004</v>
      </c>
      <c r="L38" s="82">
        <v>23.4</v>
      </c>
      <c r="M38" s="82">
        <v>92</v>
      </c>
      <c r="N38" s="80">
        <v>3</v>
      </c>
      <c r="O38" s="80" t="s">
        <v>98</v>
      </c>
      <c r="P38" s="80" t="s">
        <v>120</v>
      </c>
      <c r="Q38" s="80">
        <v>3</v>
      </c>
      <c r="R38" s="83" t="s">
        <v>1351</v>
      </c>
      <c r="S38" s="94" t="s">
        <v>21</v>
      </c>
      <c r="T38" s="92" t="s">
        <v>289</v>
      </c>
      <c r="U38" s="77" t="s">
        <v>333</v>
      </c>
      <c r="V38" s="77"/>
    </row>
    <row r="39" spans="1:22" x14ac:dyDescent="0.25">
      <c r="A39" s="77" t="s">
        <v>276</v>
      </c>
      <c r="B39" s="79" t="s">
        <v>30</v>
      </c>
      <c r="C39" s="77" t="s">
        <v>31</v>
      </c>
      <c r="D39" s="77">
        <v>3</v>
      </c>
      <c r="E39" s="155">
        <v>35.96</v>
      </c>
      <c r="F39" s="92">
        <v>-110.84</v>
      </c>
      <c r="G39" s="92" t="s">
        <v>35</v>
      </c>
      <c r="H39" s="77" t="s">
        <v>38</v>
      </c>
      <c r="I39" s="77" t="s">
        <v>33</v>
      </c>
      <c r="J39" s="151">
        <v>5.0199999999999996</v>
      </c>
      <c r="K39" s="151">
        <v>-3.19</v>
      </c>
      <c r="L39" s="152">
        <v>55.3</v>
      </c>
      <c r="M39" s="152">
        <v>67.400000000000006</v>
      </c>
      <c r="N39" s="92">
        <v>2</v>
      </c>
      <c r="O39" s="93" t="s">
        <v>112</v>
      </c>
      <c r="P39" s="93" t="s">
        <v>112</v>
      </c>
      <c r="Q39" s="93" t="s">
        <v>112</v>
      </c>
      <c r="R39" s="93" t="s">
        <v>112</v>
      </c>
      <c r="S39" s="93" t="s">
        <v>112</v>
      </c>
      <c r="T39" s="80" t="s">
        <v>112</v>
      </c>
      <c r="U39" s="76" t="s">
        <v>803</v>
      </c>
      <c r="V39" s="76"/>
    </row>
    <row r="40" spans="1:22" x14ac:dyDescent="0.25">
      <c r="A40" s="77" t="s">
        <v>277</v>
      </c>
      <c r="B40" s="79" t="s">
        <v>30</v>
      </c>
      <c r="C40" s="77" t="s">
        <v>31</v>
      </c>
      <c r="D40" s="77">
        <v>3</v>
      </c>
      <c r="E40" s="155">
        <v>35.96</v>
      </c>
      <c r="F40" s="92">
        <v>-110.84</v>
      </c>
      <c r="G40" s="92" t="s">
        <v>35</v>
      </c>
      <c r="H40" s="77" t="s">
        <v>38</v>
      </c>
      <c r="I40" s="77" t="s">
        <v>33</v>
      </c>
      <c r="J40" s="151">
        <v>5.0199999999999996</v>
      </c>
      <c r="K40" s="151">
        <v>-3.19</v>
      </c>
      <c r="L40" s="152">
        <v>166</v>
      </c>
      <c r="M40" s="152">
        <v>672.4</v>
      </c>
      <c r="N40" s="92">
        <v>2</v>
      </c>
      <c r="O40" s="92" t="s">
        <v>320</v>
      </c>
      <c r="P40" s="92" t="s">
        <v>319</v>
      </c>
      <c r="Q40" s="92">
        <v>2</v>
      </c>
      <c r="R40" s="93" t="s">
        <v>1352</v>
      </c>
      <c r="S40" s="92" t="s">
        <v>15</v>
      </c>
      <c r="T40" s="80" t="s">
        <v>289</v>
      </c>
      <c r="U40" s="76" t="s">
        <v>802</v>
      </c>
      <c r="V40" s="76"/>
    </row>
    <row r="41" spans="1:22" x14ac:dyDescent="0.25">
      <c r="A41" s="76" t="s">
        <v>54</v>
      </c>
      <c r="B41" s="79" t="s">
        <v>30</v>
      </c>
      <c r="C41" s="76" t="s">
        <v>31</v>
      </c>
      <c r="D41" s="77">
        <v>3</v>
      </c>
      <c r="E41" s="153">
        <v>35.96</v>
      </c>
      <c r="F41" s="80">
        <v>-110.84</v>
      </c>
      <c r="G41" s="80" t="s">
        <v>35</v>
      </c>
      <c r="H41" s="76" t="s">
        <v>38</v>
      </c>
      <c r="I41" s="76" t="s">
        <v>33</v>
      </c>
      <c r="J41" s="81">
        <v>5.72</v>
      </c>
      <c r="K41" s="81">
        <v>-3.02</v>
      </c>
      <c r="L41" s="82">
        <v>33.799999999999997</v>
      </c>
      <c r="M41" s="82">
        <v>23.4</v>
      </c>
      <c r="N41" s="80">
        <v>2</v>
      </c>
      <c r="O41" s="83" t="s">
        <v>112</v>
      </c>
      <c r="P41" s="83" t="s">
        <v>112</v>
      </c>
      <c r="Q41" s="83" t="s">
        <v>112</v>
      </c>
      <c r="R41" s="83" t="s">
        <v>112</v>
      </c>
      <c r="S41" s="83" t="s">
        <v>112</v>
      </c>
      <c r="T41" s="80" t="s">
        <v>112</v>
      </c>
      <c r="U41" s="76" t="s">
        <v>803</v>
      </c>
      <c r="V41" s="76"/>
    </row>
    <row r="42" spans="1:22" x14ac:dyDescent="0.25">
      <c r="A42" s="76" t="s">
        <v>286</v>
      </c>
      <c r="B42" s="79" t="s">
        <v>30</v>
      </c>
      <c r="C42" s="76" t="s">
        <v>31</v>
      </c>
      <c r="D42" s="76">
        <v>3</v>
      </c>
      <c r="E42" s="153">
        <v>35.96</v>
      </c>
      <c r="F42" s="80">
        <v>-110.84</v>
      </c>
      <c r="G42" s="80" t="s">
        <v>35</v>
      </c>
      <c r="H42" s="76" t="s">
        <v>38</v>
      </c>
      <c r="I42" s="76" t="s">
        <v>33</v>
      </c>
      <c r="J42" s="81">
        <v>5.72</v>
      </c>
      <c r="K42" s="81">
        <v>-3.02</v>
      </c>
      <c r="L42" s="80">
        <v>29.2</v>
      </c>
      <c r="M42" s="80">
        <v>37.200000000000003</v>
      </c>
      <c r="N42" s="80">
        <v>2</v>
      </c>
      <c r="O42" s="92" t="s">
        <v>317</v>
      </c>
      <c r="P42" s="92" t="s">
        <v>318</v>
      </c>
      <c r="Q42" s="80">
        <v>3</v>
      </c>
      <c r="R42" s="93" t="s">
        <v>1353</v>
      </c>
      <c r="S42" s="154" t="s">
        <v>21</v>
      </c>
      <c r="T42" s="80" t="s">
        <v>290</v>
      </c>
      <c r="U42" s="77" t="s">
        <v>334</v>
      </c>
      <c r="V42" s="77"/>
    </row>
    <row r="43" spans="1:22" x14ac:dyDescent="0.25">
      <c r="A43" s="76" t="s">
        <v>34</v>
      </c>
      <c r="B43" s="79" t="s">
        <v>30</v>
      </c>
      <c r="C43" s="76" t="s">
        <v>31</v>
      </c>
      <c r="D43" s="76">
        <v>3</v>
      </c>
      <c r="E43" s="80">
        <v>36.18</v>
      </c>
      <c r="F43" s="80">
        <v>-109.88</v>
      </c>
      <c r="G43" s="80" t="s">
        <v>35</v>
      </c>
      <c r="H43" s="76" t="s">
        <v>36</v>
      </c>
      <c r="I43" s="76" t="s">
        <v>33</v>
      </c>
      <c r="J43" s="81">
        <v>4.21</v>
      </c>
      <c r="K43" s="81">
        <v>-3.69</v>
      </c>
      <c r="L43" s="82">
        <v>102</v>
      </c>
      <c r="M43" s="82">
        <v>137.80000000000001</v>
      </c>
      <c r="N43" s="83">
        <v>3.5</v>
      </c>
      <c r="O43" s="83" t="s">
        <v>112</v>
      </c>
      <c r="P43" s="83" t="s">
        <v>112</v>
      </c>
      <c r="Q43" s="83" t="s">
        <v>112</v>
      </c>
      <c r="R43" s="83" t="s">
        <v>112</v>
      </c>
      <c r="S43" s="83" t="s">
        <v>112</v>
      </c>
      <c r="T43" s="80" t="s">
        <v>112</v>
      </c>
      <c r="U43" s="76" t="s">
        <v>803</v>
      </c>
      <c r="V43" s="76"/>
    </row>
    <row r="44" spans="1:22" s="4" customFormat="1" x14ac:dyDescent="0.25">
      <c r="A44" s="76" t="s">
        <v>287</v>
      </c>
      <c r="B44" s="79" t="s">
        <v>30</v>
      </c>
      <c r="C44" s="76" t="s">
        <v>31</v>
      </c>
      <c r="D44" s="76">
        <v>3</v>
      </c>
      <c r="E44" s="80">
        <v>36.18</v>
      </c>
      <c r="F44" s="80">
        <v>-109.88</v>
      </c>
      <c r="G44" s="80" t="s">
        <v>35</v>
      </c>
      <c r="H44" s="76" t="s">
        <v>36</v>
      </c>
      <c r="I44" s="76" t="s">
        <v>33</v>
      </c>
      <c r="J44" s="81">
        <v>4.21</v>
      </c>
      <c r="K44" s="81">
        <v>-3.69</v>
      </c>
      <c r="L44" s="80">
        <v>71.099999999999994</v>
      </c>
      <c r="M44" s="80">
        <v>361.2</v>
      </c>
      <c r="N44" s="80">
        <v>3.5</v>
      </c>
      <c r="O44" s="92" t="s">
        <v>326</v>
      </c>
      <c r="P44" s="92" t="s">
        <v>321</v>
      </c>
      <c r="Q44" s="92">
        <v>3</v>
      </c>
      <c r="R44" s="93" t="s">
        <v>1354</v>
      </c>
      <c r="S44" s="94" t="s">
        <v>21</v>
      </c>
      <c r="T44" s="80" t="s">
        <v>290</v>
      </c>
      <c r="U44" s="77" t="s">
        <v>334</v>
      </c>
      <c r="V44" s="77"/>
    </row>
    <row r="45" spans="1:22" x14ac:dyDescent="0.25">
      <c r="A45" s="77" t="s">
        <v>52</v>
      </c>
      <c r="B45" s="79" t="s">
        <v>30</v>
      </c>
      <c r="C45" s="77" t="s">
        <v>31</v>
      </c>
      <c r="D45" s="77">
        <v>3</v>
      </c>
      <c r="E45" s="92">
        <v>36.18</v>
      </c>
      <c r="F45" s="92">
        <v>-109.88</v>
      </c>
      <c r="G45" s="92" t="s">
        <v>35</v>
      </c>
      <c r="H45" s="77" t="s">
        <v>36</v>
      </c>
      <c r="I45" s="77" t="s">
        <v>33</v>
      </c>
      <c r="J45" s="151">
        <v>3.67</v>
      </c>
      <c r="K45" s="151">
        <v>-3.81</v>
      </c>
      <c r="L45" s="152">
        <v>74.900000000000006</v>
      </c>
      <c r="M45" s="152">
        <v>129.69999999999999</v>
      </c>
      <c r="N45" s="92">
        <v>3</v>
      </c>
      <c r="O45" s="92" t="s">
        <v>91</v>
      </c>
      <c r="P45" s="92" t="s">
        <v>102</v>
      </c>
      <c r="Q45" s="92">
        <v>4</v>
      </c>
      <c r="R45" s="93" t="s">
        <v>1355</v>
      </c>
      <c r="S45" s="94" t="s">
        <v>21</v>
      </c>
      <c r="T45" s="80" t="s">
        <v>289</v>
      </c>
      <c r="U45" s="77" t="s">
        <v>334</v>
      </c>
      <c r="V45" s="77"/>
    </row>
    <row r="46" spans="1:22" x14ac:dyDescent="0.25">
      <c r="A46" s="76" t="s">
        <v>85</v>
      </c>
      <c r="B46" s="79" t="s">
        <v>30</v>
      </c>
      <c r="C46" s="76" t="s">
        <v>31</v>
      </c>
      <c r="D46" s="76">
        <v>2</v>
      </c>
      <c r="E46" s="80">
        <v>39.21</v>
      </c>
      <c r="F46" s="80">
        <v>-108.87</v>
      </c>
      <c r="G46" s="80" t="s">
        <v>49</v>
      </c>
      <c r="H46" s="76" t="s">
        <v>59</v>
      </c>
      <c r="I46" s="76" t="s">
        <v>33</v>
      </c>
      <c r="J46" s="81">
        <v>1.45</v>
      </c>
      <c r="K46" s="81">
        <v>-4.04</v>
      </c>
      <c r="L46" s="150">
        <v>1078.4000000000001</v>
      </c>
      <c r="M46" s="150">
        <v>1360.4</v>
      </c>
      <c r="N46" s="80">
        <v>2</v>
      </c>
      <c r="O46" s="92" t="s">
        <v>324</v>
      </c>
      <c r="P46" s="92" t="s">
        <v>325</v>
      </c>
      <c r="Q46" s="92">
        <v>2</v>
      </c>
      <c r="R46" s="93" t="s">
        <v>1356</v>
      </c>
      <c r="S46" s="80" t="s">
        <v>15</v>
      </c>
      <c r="T46" s="80" t="s">
        <v>289</v>
      </c>
      <c r="U46" s="76" t="s">
        <v>802</v>
      </c>
      <c r="V46" s="76"/>
    </row>
    <row r="47" spans="1:22" x14ac:dyDescent="0.25">
      <c r="A47" s="76" t="s">
        <v>58</v>
      </c>
      <c r="B47" s="79" t="s">
        <v>30</v>
      </c>
      <c r="C47" s="76" t="s">
        <v>31</v>
      </c>
      <c r="D47" s="76">
        <v>2</v>
      </c>
      <c r="E47" s="80">
        <v>39.21</v>
      </c>
      <c r="F47" s="80">
        <v>-108.87</v>
      </c>
      <c r="G47" s="80" t="s">
        <v>49</v>
      </c>
      <c r="H47" s="76" t="s">
        <v>59</v>
      </c>
      <c r="I47" s="76" t="s">
        <v>33</v>
      </c>
      <c r="J47" s="81">
        <v>3.06</v>
      </c>
      <c r="K47" s="81">
        <v>-4.28</v>
      </c>
      <c r="L47" s="82">
        <v>573.6</v>
      </c>
      <c r="M47" s="82">
        <v>848.1</v>
      </c>
      <c r="N47" s="83" t="s">
        <v>112</v>
      </c>
      <c r="O47" s="83" t="s">
        <v>112</v>
      </c>
      <c r="P47" s="83" t="s">
        <v>112</v>
      </c>
      <c r="Q47" s="83" t="s">
        <v>112</v>
      </c>
      <c r="R47" s="83" t="s">
        <v>112</v>
      </c>
      <c r="S47" s="83" t="s">
        <v>112</v>
      </c>
      <c r="T47" s="80" t="s">
        <v>112</v>
      </c>
      <c r="U47" s="76" t="s">
        <v>802</v>
      </c>
      <c r="V47" s="76"/>
    </row>
    <row r="48" spans="1:22" x14ac:dyDescent="0.25">
      <c r="A48" s="77" t="s">
        <v>27</v>
      </c>
      <c r="B48" s="79" t="s">
        <v>23</v>
      </c>
      <c r="C48" s="77" t="s">
        <v>10</v>
      </c>
      <c r="D48" s="77">
        <v>1</v>
      </c>
      <c r="E48" s="92">
        <v>42.53</v>
      </c>
      <c r="F48" s="92">
        <v>-106.58</v>
      </c>
      <c r="G48" s="92" t="s">
        <v>18</v>
      </c>
      <c r="H48" s="77" t="s">
        <v>28</v>
      </c>
      <c r="I48" s="77" t="s">
        <v>25</v>
      </c>
      <c r="J48" s="151">
        <v>1.91</v>
      </c>
      <c r="K48" s="151">
        <v>-5.21</v>
      </c>
      <c r="L48" s="152">
        <v>87.4</v>
      </c>
      <c r="M48" s="152">
        <v>55</v>
      </c>
      <c r="N48" s="92">
        <v>3</v>
      </c>
      <c r="O48" s="80">
        <v>0.59840000000000004</v>
      </c>
      <c r="P48" s="80">
        <v>62.3</v>
      </c>
      <c r="Q48" s="80">
        <v>1</v>
      </c>
      <c r="R48" s="80">
        <v>3.37</v>
      </c>
      <c r="S48" s="94" t="s">
        <v>21</v>
      </c>
      <c r="T48" s="92" t="s">
        <v>289</v>
      </c>
      <c r="U48" s="76" t="s">
        <v>842</v>
      </c>
      <c r="V48" s="76"/>
    </row>
    <row r="49" spans="1:22" x14ac:dyDescent="0.25">
      <c r="A49" s="76" t="s">
        <v>27</v>
      </c>
      <c r="B49" s="79" t="s">
        <v>23</v>
      </c>
      <c r="C49" s="77" t="s">
        <v>10</v>
      </c>
      <c r="D49" s="77">
        <v>1</v>
      </c>
      <c r="E49" s="92">
        <v>42.53</v>
      </c>
      <c r="F49" s="92">
        <v>-106.58</v>
      </c>
      <c r="G49" s="92" t="s">
        <v>18</v>
      </c>
      <c r="H49" s="77" t="s">
        <v>28</v>
      </c>
      <c r="I49" s="77" t="s">
        <v>25</v>
      </c>
      <c r="J49" s="151">
        <v>1.91</v>
      </c>
      <c r="K49" s="151">
        <v>-5.21</v>
      </c>
      <c r="L49" s="152">
        <v>87.4</v>
      </c>
      <c r="M49" s="152">
        <v>55</v>
      </c>
      <c r="N49" s="80">
        <v>3</v>
      </c>
      <c r="O49" s="92" t="s">
        <v>322</v>
      </c>
      <c r="P49" s="92" t="s">
        <v>323</v>
      </c>
      <c r="Q49" s="92">
        <v>3</v>
      </c>
      <c r="R49" s="93" t="s">
        <v>1357</v>
      </c>
      <c r="S49" s="80" t="s">
        <v>21</v>
      </c>
      <c r="T49" s="80" t="s">
        <v>290</v>
      </c>
      <c r="U49" s="77" t="s">
        <v>333</v>
      </c>
      <c r="V49" s="77"/>
    </row>
    <row r="50" spans="1:22" x14ac:dyDescent="0.25">
      <c r="A50" s="76" t="s">
        <v>46</v>
      </c>
      <c r="B50" s="79" t="s">
        <v>23</v>
      </c>
      <c r="C50" s="76" t="s">
        <v>10</v>
      </c>
      <c r="D50" s="76">
        <v>1</v>
      </c>
      <c r="E50" s="80">
        <v>42.53</v>
      </c>
      <c r="F50" s="80">
        <v>-106.58</v>
      </c>
      <c r="G50" s="80" t="s">
        <v>18</v>
      </c>
      <c r="H50" s="76" t="s">
        <v>28</v>
      </c>
      <c r="I50" s="76" t="s">
        <v>25</v>
      </c>
      <c r="J50" s="81">
        <v>1.99</v>
      </c>
      <c r="K50" s="81">
        <v>-5.41</v>
      </c>
      <c r="L50" s="82">
        <v>399.3</v>
      </c>
      <c r="M50" s="82">
        <v>194.4</v>
      </c>
      <c r="N50" s="83" t="s">
        <v>112</v>
      </c>
      <c r="O50" s="83" t="s">
        <v>112</v>
      </c>
      <c r="P50" s="83" t="s">
        <v>112</v>
      </c>
      <c r="Q50" s="83" t="s">
        <v>112</v>
      </c>
      <c r="R50" s="83" t="s">
        <v>112</v>
      </c>
      <c r="S50" s="83" t="s">
        <v>112</v>
      </c>
      <c r="T50" s="80" t="s">
        <v>112</v>
      </c>
      <c r="U50" s="76" t="s">
        <v>802</v>
      </c>
      <c r="V50" s="76"/>
    </row>
    <row r="51" spans="1:22" x14ac:dyDescent="0.25">
      <c r="A51" s="76" t="s">
        <v>84</v>
      </c>
      <c r="B51" s="79" t="s">
        <v>30</v>
      </c>
      <c r="C51" s="76" t="s">
        <v>31</v>
      </c>
      <c r="D51" s="76">
        <v>2</v>
      </c>
      <c r="E51" s="153">
        <v>38.700000000000003</v>
      </c>
      <c r="F51" s="153">
        <v>-107.9</v>
      </c>
      <c r="G51" s="80" t="s">
        <v>49</v>
      </c>
      <c r="H51" s="76" t="s">
        <v>74</v>
      </c>
      <c r="I51" s="76" t="s">
        <v>33</v>
      </c>
      <c r="J51" s="81">
        <v>0.06</v>
      </c>
      <c r="K51" s="81">
        <v>-4.0999999999999996</v>
      </c>
      <c r="L51" s="82">
        <v>399.7</v>
      </c>
      <c r="M51" s="150">
        <v>1739.6</v>
      </c>
      <c r="N51" s="80">
        <v>3</v>
      </c>
      <c r="O51" s="80" t="s">
        <v>101</v>
      </c>
      <c r="P51" s="80" t="s">
        <v>110</v>
      </c>
      <c r="Q51" s="80">
        <v>3</v>
      </c>
      <c r="R51" s="83" t="s">
        <v>1358</v>
      </c>
      <c r="S51" s="80" t="s">
        <v>15</v>
      </c>
      <c r="T51" s="80" t="s">
        <v>289</v>
      </c>
      <c r="U51" s="76" t="s">
        <v>802</v>
      </c>
      <c r="V51" s="76"/>
    </row>
    <row r="52" spans="1:22" x14ac:dyDescent="0.25">
      <c r="A52" s="76" t="s">
        <v>73</v>
      </c>
      <c r="B52" s="79" t="s">
        <v>30</v>
      </c>
      <c r="C52" s="76" t="s">
        <v>31</v>
      </c>
      <c r="D52" s="76">
        <v>2</v>
      </c>
      <c r="E52" s="153">
        <v>38.700000000000003</v>
      </c>
      <c r="F52" s="153">
        <v>-107.9</v>
      </c>
      <c r="G52" s="80" t="s">
        <v>49</v>
      </c>
      <c r="H52" s="76" t="s">
        <v>74</v>
      </c>
      <c r="I52" s="76" t="s">
        <v>33</v>
      </c>
      <c r="J52" s="81">
        <v>1.1200000000000001</v>
      </c>
      <c r="K52" s="81">
        <v>-4</v>
      </c>
      <c r="L52" s="82">
        <v>48.3</v>
      </c>
      <c r="M52" s="82">
        <v>125.9</v>
      </c>
      <c r="N52" s="80">
        <v>2</v>
      </c>
      <c r="O52" s="80" t="s">
        <v>93</v>
      </c>
      <c r="P52" s="80" t="s">
        <v>104</v>
      </c>
      <c r="Q52" s="80">
        <v>4</v>
      </c>
      <c r="R52" s="83" t="s">
        <v>1359</v>
      </c>
      <c r="S52" s="94" t="s">
        <v>21</v>
      </c>
      <c r="T52" s="80" t="s">
        <v>289</v>
      </c>
      <c r="U52" s="76" t="s">
        <v>332</v>
      </c>
      <c r="V52" s="76"/>
    </row>
    <row r="53" spans="1:22" x14ac:dyDescent="0.25">
      <c r="A53" s="76" t="s">
        <v>42</v>
      </c>
      <c r="B53" s="79" t="s">
        <v>30</v>
      </c>
      <c r="C53" s="76" t="s">
        <v>31</v>
      </c>
      <c r="D53" s="76">
        <v>3</v>
      </c>
      <c r="E53" s="80">
        <v>37.54</v>
      </c>
      <c r="F53" s="80">
        <v>-111.44</v>
      </c>
      <c r="G53" s="80" t="s">
        <v>43</v>
      </c>
      <c r="H53" s="76" t="s">
        <v>44</v>
      </c>
      <c r="I53" s="76" t="s">
        <v>45</v>
      </c>
      <c r="J53" s="81">
        <v>3.44</v>
      </c>
      <c r="K53" s="81">
        <v>-5</v>
      </c>
      <c r="L53" s="82">
        <v>141.1</v>
      </c>
      <c r="M53" s="82">
        <v>282.5</v>
      </c>
      <c r="N53" s="83">
        <v>1</v>
      </c>
      <c r="O53" s="83" t="s">
        <v>112</v>
      </c>
      <c r="P53" s="83" t="s">
        <v>112</v>
      </c>
      <c r="Q53" s="83" t="s">
        <v>112</v>
      </c>
      <c r="R53" s="83" t="s">
        <v>112</v>
      </c>
      <c r="S53" s="83" t="s">
        <v>112</v>
      </c>
      <c r="T53" s="80" t="s">
        <v>112</v>
      </c>
      <c r="U53" s="76" t="s">
        <v>800</v>
      </c>
      <c r="V53" s="76"/>
    </row>
    <row r="54" spans="1:22" x14ac:dyDescent="0.25">
      <c r="A54" s="76" t="s">
        <v>279</v>
      </c>
      <c r="B54" s="79" t="s">
        <v>30</v>
      </c>
      <c r="C54" s="76" t="s">
        <v>31</v>
      </c>
      <c r="D54" s="76">
        <v>3</v>
      </c>
      <c r="E54" s="80">
        <v>37.54</v>
      </c>
      <c r="F54" s="80">
        <v>-111.44</v>
      </c>
      <c r="G54" s="80" t="s">
        <v>43</v>
      </c>
      <c r="H54" s="76" t="s">
        <v>44</v>
      </c>
      <c r="I54" s="76" t="s">
        <v>45</v>
      </c>
      <c r="J54" s="81">
        <v>3.44</v>
      </c>
      <c r="K54" s="81">
        <v>-5</v>
      </c>
      <c r="L54" s="82">
        <v>108</v>
      </c>
      <c r="M54" s="80">
        <v>229.7</v>
      </c>
      <c r="N54" s="80">
        <v>1</v>
      </c>
      <c r="O54" s="92" t="s">
        <v>329</v>
      </c>
      <c r="P54" s="93" t="s">
        <v>805</v>
      </c>
      <c r="Q54" s="92">
        <v>3</v>
      </c>
      <c r="R54" s="93" t="s">
        <v>1360</v>
      </c>
      <c r="S54" s="83" t="s">
        <v>15</v>
      </c>
      <c r="T54" s="80" t="s">
        <v>290</v>
      </c>
      <c r="U54" s="76" t="s">
        <v>800</v>
      </c>
      <c r="V54" s="76"/>
    </row>
    <row r="55" spans="1:22" x14ac:dyDescent="0.25">
      <c r="A55" s="77" t="s">
        <v>57</v>
      </c>
      <c r="B55" s="79" t="s">
        <v>30</v>
      </c>
      <c r="C55" s="77" t="s">
        <v>31</v>
      </c>
      <c r="D55" s="77">
        <v>3</v>
      </c>
      <c r="E55" s="92">
        <v>37.54</v>
      </c>
      <c r="F55" s="92">
        <v>-111.44</v>
      </c>
      <c r="G55" s="92" t="s">
        <v>43</v>
      </c>
      <c r="H55" s="77" t="s">
        <v>44</v>
      </c>
      <c r="I55" s="77" t="s">
        <v>45</v>
      </c>
      <c r="J55" s="151">
        <v>6.9</v>
      </c>
      <c r="K55" s="151">
        <v>-2.59</v>
      </c>
      <c r="L55" s="152">
        <v>19.100000000000001</v>
      </c>
      <c r="M55" s="152">
        <v>21.5</v>
      </c>
      <c r="N55" s="92">
        <v>4</v>
      </c>
      <c r="O55" s="92" t="s">
        <v>92</v>
      </c>
      <c r="P55" s="92" t="s">
        <v>103</v>
      </c>
      <c r="Q55" s="92">
        <v>5</v>
      </c>
      <c r="R55" s="93" t="s">
        <v>1361</v>
      </c>
      <c r="S55" s="94" t="s">
        <v>21</v>
      </c>
      <c r="T55" s="80" t="s">
        <v>289</v>
      </c>
      <c r="U55" s="77" t="s">
        <v>334</v>
      </c>
      <c r="V55" s="77"/>
    </row>
    <row r="56" spans="1:22" x14ac:dyDescent="0.25">
      <c r="A56" s="77" t="s">
        <v>75</v>
      </c>
      <c r="B56" s="79" t="s">
        <v>23</v>
      </c>
      <c r="C56" s="77" t="s">
        <v>10</v>
      </c>
      <c r="D56" s="77">
        <v>1</v>
      </c>
      <c r="E56" s="92">
        <v>44.58</v>
      </c>
      <c r="F56" s="92">
        <v>-108.16</v>
      </c>
      <c r="G56" s="92" t="s">
        <v>18</v>
      </c>
      <c r="H56" s="77" t="s">
        <v>24</v>
      </c>
      <c r="I56" s="77" t="s">
        <v>25</v>
      </c>
      <c r="J56" s="151">
        <v>2.15</v>
      </c>
      <c r="K56" s="151">
        <v>-4.5599999999999996</v>
      </c>
      <c r="L56" s="152">
        <v>43.6</v>
      </c>
      <c r="M56" s="152">
        <v>598.70000000000005</v>
      </c>
      <c r="N56" s="92">
        <v>3</v>
      </c>
      <c r="O56" s="92" t="s">
        <v>94</v>
      </c>
      <c r="P56" s="92" t="s">
        <v>118</v>
      </c>
      <c r="Q56" s="92">
        <v>6</v>
      </c>
      <c r="R56" s="93" t="s">
        <v>1362</v>
      </c>
      <c r="S56" s="80" t="s">
        <v>15</v>
      </c>
      <c r="T56" s="80" t="s">
        <v>289</v>
      </c>
      <c r="U56" s="76" t="s">
        <v>802</v>
      </c>
      <c r="V56" s="76"/>
    </row>
    <row r="57" spans="1:22" x14ac:dyDescent="0.25">
      <c r="A57" s="76" t="s">
        <v>22</v>
      </c>
      <c r="B57" s="79" t="s">
        <v>23</v>
      </c>
      <c r="C57" s="76" t="s">
        <v>10</v>
      </c>
      <c r="D57" s="77">
        <v>1</v>
      </c>
      <c r="E57" s="80">
        <v>44.58</v>
      </c>
      <c r="F57" s="80">
        <v>-108.16</v>
      </c>
      <c r="G57" s="80" t="s">
        <v>18</v>
      </c>
      <c r="H57" s="76" t="s">
        <v>24</v>
      </c>
      <c r="I57" s="76" t="s">
        <v>25</v>
      </c>
      <c r="J57" s="81">
        <v>2.46</v>
      </c>
      <c r="K57" s="81">
        <v>-4.42</v>
      </c>
      <c r="L57" s="82">
        <v>37.799999999999997</v>
      </c>
      <c r="M57" s="82">
        <v>149.1</v>
      </c>
      <c r="N57" s="83">
        <v>2</v>
      </c>
      <c r="O57" s="83" t="s">
        <v>112</v>
      </c>
      <c r="P57" s="83" t="s">
        <v>112</v>
      </c>
      <c r="Q57" s="83" t="s">
        <v>112</v>
      </c>
      <c r="R57" s="83" t="s">
        <v>112</v>
      </c>
      <c r="S57" s="83" t="s">
        <v>112</v>
      </c>
      <c r="T57" s="80" t="s">
        <v>112</v>
      </c>
      <c r="U57" s="76" t="s">
        <v>803</v>
      </c>
      <c r="V57" s="76"/>
    </row>
    <row r="58" spans="1:22" x14ac:dyDescent="0.25">
      <c r="A58" s="76" t="s">
        <v>280</v>
      </c>
      <c r="B58" s="79" t="s">
        <v>23</v>
      </c>
      <c r="C58" s="76" t="s">
        <v>10</v>
      </c>
      <c r="D58" s="77">
        <v>1</v>
      </c>
      <c r="E58" s="80">
        <v>44.58</v>
      </c>
      <c r="F58" s="80">
        <v>-108.16</v>
      </c>
      <c r="G58" s="80" t="s">
        <v>18</v>
      </c>
      <c r="H58" s="76" t="s">
        <v>24</v>
      </c>
      <c r="I58" s="76" t="s">
        <v>25</v>
      </c>
      <c r="J58" s="81">
        <v>2.46</v>
      </c>
      <c r="K58" s="81">
        <v>-4.42</v>
      </c>
      <c r="L58" s="92">
        <v>55.6</v>
      </c>
      <c r="M58" s="92">
        <v>275.2</v>
      </c>
      <c r="N58" s="92">
        <v>2</v>
      </c>
      <c r="O58" s="92" t="s">
        <v>327</v>
      </c>
      <c r="P58" s="92" t="s">
        <v>328</v>
      </c>
      <c r="Q58" s="92">
        <v>3</v>
      </c>
      <c r="R58" s="93" t="s">
        <v>1363</v>
      </c>
      <c r="S58" s="94" t="s">
        <v>21</v>
      </c>
      <c r="T58" s="80" t="s">
        <v>290</v>
      </c>
      <c r="U58" s="77" t="s">
        <v>333</v>
      </c>
      <c r="V58" s="77"/>
    </row>
    <row r="59" spans="1:22" s="76" customFormat="1" x14ac:dyDescent="0.25">
      <c r="B59" s="79"/>
      <c r="D59" s="77"/>
      <c r="E59" s="80"/>
      <c r="F59" s="80"/>
      <c r="G59" s="80"/>
      <c r="J59" s="81"/>
      <c r="K59" s="81"/>
      <c r="L59" s="92"/>
      <c r="M59" s="92"/>
      <c r="N59" s="92"/>
      <c r="O59" s="92"/>
      <c r="P59" s="92"/>
      <c r="Q59" s="92"/>
      <c r="R59" s="93"/>
      <c r="S59" s="94"/>
      <c r="T59" s="80"/>
      <c r="U59" s="77"/>
      <c r="V59" s="77"/>
    </row>
    <row r="60" spans="1:22" s="76" customFormat="1" x14ac:dyDescent="0.25">
      <c r="A60" s="77" t="s">
        <v>838</v>
      </c>
      <c r="B60" s="79"/>
      <c r="D60" s="77"/>
      <c r="E60" s="80"/>
      <c r="F60" s="80"/>
      <c r="G60" s="80"/>
      <c r="J60" s="81"/>
      <c r="K60" s="81"/>
      <c r="L60" s="92"/>
      <c r="M60" s="92"/>
      <c r="N60" s="92"/>
      <c r="O60" s="92"/>
      <c r="P60" s="92"/>
      <c r="Q60" s="92"/>
      <c r="R60" s="93"/>
      <c r="S60" s="94"/>
      <c r="T60" s="80"/>
      <c r="U60" s="77"/>
      <c r="V60" s="77"/>
    </row>
    <row r="62" spans="1:22" x14ac:dyDescent="0.25">
      <c r="A62" s="156"/>
    </row>
    <row r="63" spans="1:22" x14ac:dyDescent="0.25">
      <c r="A63" s="76"/>
    </row>
    <row r="64" spans="1:22" x14ac:dyDescent="0.25">
      <c r="A64" s="76"/>
    </row>
    <row r="65" spans="1:19" x14ac:dyDescent="0.25">
      <c r="A65" s="76"/>
    </row>
    <row r="66" spans="1:19" x14ac:dyDescent="0.25">
      <c r="A66" s="76"/>
    </row>
    <row r="67" spans="1:19" x14ac:dyDescent="0.25">
      <c r="A67" s="76"/>
    </row>
    <row r="68" spans="1:19" x14ac:dyDescent="0.25">
      <c r="A68" s="76"/>
    </row>
    <row r="69" spans="1:19" x14ac:dyDescent="0.25">
      <c r="A69" s="76"/>
    </row>
    <row r="70" spans="1:19" x14ac:dyDescent="0.25">
      <c r="A70" s="76"/>
    </row>
    <row r="71" spans="1:19" x14ac:dyDescent="0.25">
      <c r="A71" s="76"/>
    </row>
    <row r="72" spans="1:19" x14ac:dyDescent="0.25">
      <c r="A72" s="76"/>
    </row>
    <row r="73" spans="1:19" x14ac:dyDescent="0.25">
      <c r="A73" s="76"/>
    </row>
    <row r="74" spans="1:19" x14ac:dyDescent="0.25">
      <c r="A74" s="76"/>
    </row>
    <row r="75" spans="1:19" x14ac:dyDescent="0.25">
      <c r="A75" s="76"/>
    </row>
    <row r="76" spans="1:19" x14ac:dyDescent="0.25">
      <c r="B76" s="1"/>
      <c r="C76" s="1"/>
      <c r="D76" s="1"/>
      <c r="E76"/>
      <c r="F76"/>
      <c r="H76" s="1"/>
      <c r="I76" s="1"/>
      <c r="O76" s="8"/>
      <c r="Q76"/>
      <c r="R76" s="76"/>
      <c r="S76"/>
    </row>
    <row r="77" spans="1:19" x14ac:dyDescent="0.25">
      <c r="B77" s="1"/>
      <c r="C77" s="1"/>
      <c r="D77" s="1"/>
      <c r="E77"/>
      <c r="F77"/>
      <c r="H77" s="1"/>
      <c r="I77" s="1"/>
      <c r="O77" s="8"/>
      <c r="Q77"/>
      <c r="R77" s="76"/>
      <c r="S77"/>
    </row>
    <row r="78" spans="1:19" x14ac:dyDescent="0.25">
      <c r="B78" s="1"/>
      <c r="C78" s="1"/>
      <c r="D78" s="1"/>
      <c r="E78"/>
      <c r="F78"/>
      <c r="H78" s="1"/>
      <c r="I78" s="1"/>
      <c r="O78" s="8"/>
      <c r="Q78"/>
      <c r="R78" s="76"/>
      <c r="S78"/>
    </row>
    <row r="79" spans="1:19" x14ac:dyDescent="0.25">
      <c r="B79" s="1"/>
      <c r="C79" s="1"/>
      <c r="D79" s="1"/>
      <c r="E79"/>
      <c r="F79"/>
      <c r="H79" s="1"/>
      <c r="I79" s="1"/>
      <c r="O79" s="8"/>
      <c r="Q79"/>
      <c r="R79" s="76"/>
      <c r="S79"/>
    </row>
    <row r="80" spans="1:19" x14ac:dyDescent="0.25">
      <c r="B80" s="1"/>
      <c r="C80" s="1"/>
      <c r="D80" s="1"/>
      <c r="E80"/>
      <c r="F80"/>
      <c r="H80" s="1"/>
      <c r="I80" s="1"/>
      <c r="O80" s="8"/>
      <c r="Q80"/>
      <c r="R80" s="76"/>
      <c r="S80"/>
    </row>
    <row r="81" spans="2:19" x14ac:dyDescent="0.25">
      <c r="B81" s="1"/>
      <c r="C81" s="1"/>
      <c r="D81" s="1"/>
      <c r="E81"/>
      <c r="F81"/>
      <c r="H81" s="1"/>
      <c r="I81" s="1"/>
      <c r="O81" s="8"/>
      <c r="Q81"/>
      <c r="R81" s="76"/>
      <c r="S81"/>
    </row>
    <row r="82" spans="2:19" x14ac:dyDescent="0.25">
      <c r="B82" s="1"/>
      <c r="C82" s="1"/>
      <c r="D82" s="1"/>
      <c r="E82"/>
      <c r="F82"/>
      <c r="H82" s="1"/>
      <c r="I82" s="1"/>
      <c r="O82" s="8"/>
      <c r="Q82"/>
      <c r="R82" s="76"/>
      <c r="S82"/>
    </row>
    <row r="83" spans="2:19" x14ac:dyDescent="0.25">
      <c r="B83" s="1"/>
      <c r="C83" s="1"/>
      <c r="D83" s="1"/>
      <c r="E83"/>
      <c r="F83"/>
      <c r="H83" s="1"/>
      <c r="I83" s="1"/>
      <c r="O83" s="8"/>
      <c r="Q83"/>
      <c r="R83" s="76"/>
      <c r="S83"/>
    </row>
    <row r="84" spans="2:19" x14ac:dyDescent="0.25">
      <c r="B84" s="1"/>
      <c r="C84" s="1"/>
      <c r="D84" s="1"/>
      <c r="E84"/>
      <c r="F84"/>
      <c r="H84" s="1"/>
      <c r="I84" s="1"/>
      <c r="O84" s="8"/>
      <c r="Q84"/>
      <c r="R84" s="76"/>
      <c r="S84"/>
    </row>
    <row r="85" spans="2:19" x14ac:dyDescent="0.25">
      <c r="B85" s="1"/>
      <c r="C85" s="1"/>
      <c r="D85" s="1"/>
      <c r="E85"/>
      <c r="F85"/>
      <c r="H85" s="1"/>
      <c r="I85" s="1"/>
      <c r="O85" s="8"/>
      <c r="Q85"/>
      <c r="R85" s="76"/>
      <c r="S85"/>
    </row>
    <row r="86" spans="2:19" x14ac:dyDescent="0.25">
      <c r="B86" s="1"/>
      <c r="C86" s="1"/>
      <c r="D86" s="1"/>
      <c r="E86"/>
      <c r="F86"/>
      <c r="H86" s="1"/>
      <c r="I86" s="1"/>
      <c r="O86" s="8"/>
      <c r="Q86"/>
      <c r="R86" s="76"/>
      <c r="S86"/>
    </row>
  </sheetData>
  <sortState xmlns:xlrd2="http://schemas.microsoft.com/office/spreadsheetml/2017/richdata2" ref="A3:S41">
    <sortCondition ref="A3:A41"/>
  </sortState>
  <conditionalFormatting sqref="Q2 Q6 Q10 Q14:Q15 N3 N5 N8:N20 N23:N43 O28:Q43 N45:Q48 T48 N50:Q75 N87:Q1048576 K76:N86">
    <cfRule type="cellIs" dxfId="29" priority="37" operator="lessThan">
      <formula>2</formula>
    </cfRule>
  </conditionalFormatting>
  <conditionalFormatting sqref="N2 O6:P6 O10:P10 O14:P15">
    <cfRule type="cellIs" dxfId="28" priority="36" operator="lessThan">
      <formula>2</formula>
    </cfRule>
  </conditionalFormatting>
  <conditionalFormatting sqref="L3 L5:L6 L8:L21 L23:L43 L45:L48 L50:L57">
    <cfRule type="cellIs" dxfId="27" priority="35" operator="greaterThan">
      <formula>200</formula>
    </cfRule>
  </conditionalFormatting>
  <conditionalFormatting sqref="M3 M5:M6 M8:M21 M23:M43 M45:M48 M50:M57">
    <cfRule type="cellIs" dxfId="26" priority="34" operator="greaterThan">
      <formula>400</formula>
    </cfRule>
  </conditionalFormatting>
  <conditionalFormatting sqref="S46:S48 S50:S75 S87:S1048576 P76:P86">
    <cfRule type="cellIs" dxfId="25" priority="33" operator="equal">
      <formula>"BAD"</formula>
    </cfRule>
  </conditionalFormatting>
  <conditionalFormatting sqref="S3 S5:S6 S23 S8:S21 S25:S43 S45:S48 S50:S57">
    <cfRule type="cellIs" dxfId="24" priority="28" operator="equal">
      <formula>"Bad"</formula>
    </cfRule>
  </conditionalFormatting>
  <conditionalFormatting sqref="Q3 Q5:Q6 Q8:Q21 T23 Q23:Q43 Q45:Q48 Q50:Q57 T48 R43 R50 R53:R54 R12">
    <cfRule type="cellIs" dxfId="23" priority="27" operator="lessThan">
      <formula>3</formula>
    </cfRule>
  </conditionalFormatting>
  <conditionalFormatting sqref="R47">
    <cfRule type="cellIs" dxfId="22" priority="26" operator="lessThan">
      <formula>3</formula>
    </cfRule>
  </conditionalFormatting>
  <conditionalFormatting sqref="R57">
    <cfRule type="cellIs" dxfId="21" priority="23" operator="lessThan">
      <formula>3</formula>
    </cfRule>
  </conditionalFormatting>
  <conditionalFormatting sqref="R5">
    <cfRule type="cellIs" dxfId="20" priority="22" operator="lessThan">
      <formula>3</formula>
    </cfRule>
  </conditionalFormatting>
  <conditionalFormatting sqref="R6">
    <cfRule type="cellIs" dxfId="19" priority="21" operator="lessThan">
      <formula>3</formula>
    </cfRule>
  </conditionalFormatting>
  <conditionalFormatting sqref="R13">
    <cfRule type="cellIs" dxfId="18" priority="19" operator="lessThan">
      <formula>3</formula>
    </cfRule>
  </conditionalFormatting>
  <conditionalFormatting sqref="R14">
    <cfRule type="cellIs" dxfId="17" priority="18" operator="lessThan">
      <formula>3</formula>
    </cfRule>
  </conditionalFormatting>
  <conditionalFormatting sqref="R17">
    <cfRule type="cellIs" dxfId="16" priority="17" operator="lessThan">
      <formula>3</formula>
    </cfRule>
  </conditionalFormatting>
  <conditionalFormatting sqref="R18">
    <cfRule type="cellIs" dxfId="15" priority="16" operator="lessThan">
      <formula>3</formula>
    </cfRule>
  </conditionalFormatting>
  <conditionalFormatting sqref="R19">
    <cfRule type="cellIs" dxfId="14" priority="15" operator="lessThan">
      <formula>3</formula>
    </cfRule>
  </conditionalFormatting>
  <conditionalFormatting sqref="R21">
    <cfRule type="cellIs" dxfId="13" priority="14" operator="lessThan">
      <formula>3</formula>
    </cfRule>
  </conditionalFormatting>
  <conditionalFormatting sqref="R25">
    <cfRule type="cellIs" dxfId="12" priority="13" operator="lessThan">
      <formula>3</formula>
    </cfRule>
  </conditionalFormatting>
  <conditionalFormatting sqref="R29">
    <cfRule type="cellIs" dxfId="11" priority="12" operator="lessThan">
      <formula>3</formula>
    </cfRule>
  </conditionalFormatting>
  <conditionalFormatting sqref="R28">
    <cfRule type="cellIs" dxfId="10" priority="11" operator="lessThan">
      <formula>3</formula>
    </cfRule>
  </conditionalFormatting>
  <conditionalFormatting sqref="R26:R27">
    <cfRule type="cellIs" dxfId="9" priority="10" operator="lessThan">
      <formula>3</formula>
    </cfRule>
  </conditionalFormatting>
  <conditionalFormatting sqref="R31">
    <cfRule type="cellIs" dxfId="8" priority="9" operator="lessThan">
      <formula>3</formula>
    </cfRule>
  </conditionalFormatting>
  <conditionalFormatting sqref="R32">
    <cfRule type="cellIs" dxfId="7" priority="8" operator="lessThan">
      <formula>3</formula>
    </cfRule>
  </conditionalFormatting>
  <conditionalFormatting sqref="R34:R35">
    <cfRule type="cellIs" dxfId="6" priority="7" operator="lessThan">
      <formula>3</formula>
    </cfRule>
  </conditionalFormatting>
  <conditionalFormatting sqref="R39">
    <cfRule type="cellIs" dxfId="5" priority="6" operator="lessThan">
      <formula>3</formula>
    </cfRule>
  </conditionalFormatting>
  <conditionalFormatting sqref="R41:R42">
    <cfRule type="cellIs" dxfId="4" priority="5" operator="lessThan">
      <formula>3</formula>
    </cfRule>
  </conditionalFormatting>
  <conditionalFormatting sqref="L49">
    <cfRule type="cellIs" dxfId="3" priority="2" operator="greaterThan">
      <formula>200</formula>
    </cfRule>
  </conditionalFormatting>
  <conditionalFormatting sqref="M49">
    <cfRule type="cellIs" dxfId="2" priority="1" operator="greaterThan">
      <formula>400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367-3258-4C03-96EB-ECFC9E6B1184}">
  <dimension ref="A1:AL61"/>
  <sheetViews>
    <sheetView zoomScale="60" zoomScaleNormal="60" workbookViewId="0">
      <selection activeCell="V2" sqref="A1:XFD1048576"/>
    </sheetView>
  </sheetViews>
  <sheetFormatPr defaultRowHeight="15" x14ac:dyDescent="0.25"/>
  <cols>
    <col min="1" max="1" width="17.5703125" customWidth="1"/>
    <col min="2" max="2" width="12.42578125" bestFit="1" customWidth="1"/>
    <col min="4" max="4" width="9.7109375" customWidth="1"/>
    <col min="5" max="5" width="10.140625" bestFit="1" customWidth="1"/>
    <col min="6" max="6" width="3.28515625" customWidth="1"/>
    <col min="7" max="7" width="12.42578125" bestFit="1" customWidth="1"/>
    <col min="8" max="8" width="11" bestFit="1" customWidth="1"/>
    <col min="9" max="9" width="12.5703125" customWidth="1"/>
    <col min="10" max="10" width="12" customWidth="1"/>
    <col min="14" max="14" width="11.85546875" customWidth="1"/>
    <col min="17" max="17" width="14.28515625" customWidth="1"/>
    <col min="18" max="19" width="10.7109375" customWidth="1"/>
    <col min="20" max="20" width="11" customWidth="1"/>
    <col min="21" max="21" width="4.140625" customWidth="1"/>
    <col min="22" max="24" width="15.140625" customWidth="1"/>
    <col min="25" max="25" width="15.140625" style="76" customWidth="1"/>
    <col min="26" max="26" width="12" customWidth="1"/>
    <col min="27" max="27" width="22.5703125" customWidth="1"/>
    <col min="28" max="28" width="24.5703125" customWidth="1"/>
    <col min="30" max="30" width="25.5703125" customWidth="1"/>
    <col min="31" max="31" width="16.5703125" bestFit="1" customWidth="1"/>
    <col min="32" max="32" width="16.140625" bestFit="1" customWidth="1"/>
    <col min="34" max="34" width="16.5703125" bestFit="1" customWidth="1"/>
    <col min="36" max="36" width="19.28515625" customWidth="1"/>
  </cols>
  <sheetData>
    <row r="1" spans="1:36" x14ac:dyDescent="0.25">
      <c r="A1" s="58" t="s">
        <v>1365</v>
      </c>
      <c r="D1" s="1"/>
      <c r="E1" s="1"/>
      <c r="F1" s="1"/>
      <c r="G1" s="1"/>
      <c r="H1" s="1"/>
      <c r="I1" s="1"/>
      <c r="V1" s="167" t="s">
        <v>1373</v>
      </c>
      <c r="W1" s="167"/>
      <c r="X1" s="167"/>
      <c r="Y1" s="370"/>
      <c r="Z1" s="397" t="s">
        <v>1326</v>
      </c>
      <c r="AA1" s="398"/>
      <c r="AB1" s="399"/>
    </row>
    <row r="2" spans="1:36" ht="52.5" x14ac:dyDescent="0.35">
      <c r="A2" s="11" t="s">
        <v>117</v>
      </c>
      <c r="B2" s="11" t="s">
        <v>0</v>
      </c>
      <c r="C2" s="6" t="s">
        <v>1</v>
      </c>
      <c r="D2" s="11" t="s">
        <v>288</v>
      </c>
      <c r="E2" s="7" t="s">
        <v>806</v>
      </c>
      <c r="F2" s="12" t="s">
        <v>111</v>
      </c>
      <c r="G2" s="7" t="s">
        <v>845</v>
      </c>
      <c r="H2" s="12" t="s">
        <v>812</v>
      </c>
      <c r="I2" s="7" t="s">
        <v>846</v>
      </c>
      <c r="J2" s="12" t="s">
        <v>813</v>
      </c>
      <c r="K2" s="12" t="s">
        <v>1079</v>
      </c>
      <c r="L2" s="7" t="s">
        <v>814</v>
      </c>
      <c r="M2" s="7" t="s">
        <v>815</v>
      </c>
      <c r="N2" s="7" t="s">
        <v>1330</v>
      </c>
      <c r="O2" s="6" t="s">
        <v>810</v>
      </c>
      <c r="P2" s="6" t="s">
        <v>811</v>
      </c>
      <c r="Q2" s="7" t="s">
        <v>843</v>
      </c>
      <c r="R2" s="7" t="s">
        <v>1336</v>
      </c>
      <c r="S2" s="7" t="s">
        <v>817</v>
      </c>
      <c r="T2" s="7" t="s">
        <v>816</v>
      </c>
      <c r="V2" s="161" t="s">
        <v>5</v>
      </c>
      <c r="W2" s="161" t="s">
        <v>6</v>
      </c>
      <c r="X2" s="161" t="s">
        <v>807</v>
      </c>
      <c r="Y2" s="371"/>
      <c r="Z2" s="374" t="s">
        <v>1325</v>
      </c>
      <c r="AA2" s="375" t="s">
        <v>1327</v>
      </c>
      <c r="AB2" s="145" t="s">
        <v>1329</v>
      </c>
    </row>
    <row r="3" spans="1:36" ht="16.5" x14ac:dyDescent="0.25">
      <c r="A3" t="s">
        <v>284</v>
      </c>
      <c r="B3" s="5" t="s">
        <v>23</v>
      </c>
      <c r="C3" t="s">
        <v>10</v>
      </c>
      <c r="D3" t="s">
        <v>290</v>
      </c>
      <c r="E3" s="96">
        <v>1</v>
      </c>
      <c r="F3" s="1">
        <v>3</v>
      </c>
      <c r="G3" s="1">
        <v>1.48</v>
      </c>
      <c r="H3" s="2">
        <v>0.02</v>
      </c>
      <c r="I3" s="2">
        <v>-3.11</v>
      </c>
      <c r="J3" s="2">
        <v>0.08</v>
      </c>
      <c r="K3" s="95">
        <v>0.6875</v>
      </c>
      <c r="L3" s="95">
        <v>8.9999999999999993E-3</v>
      </c>
      <c r="M3" s="95">
        <v>8.6599999999999993E-3</v>
      </c>
      <c r="N3" s="3">
        <v>25.6</v>
      </c>
      <c r="O3" s="1">
        <v>3.1</v>
      </c>
      <c r="P3" s="3">
        <v>3</v>
      </c>
      <c r="Q3" s="2">
        <v>-0.62</v>
      </c>
      <c r="R3" s="392">
        <v>0.70615289999999997</v>
      </c>
      <c r="S3" s="3">
        <v>23.1042057646121</v>
      </c>
      <c r="T3" s="2">
        <v>-1.11208882821677</v>
      </c>
      <c r="V3" s="162">
        <v>16.8</v>
      </c>
      <c r="W3" s="162">
        <v>180.3</v>
      </c>
      <c r="X3" s="163">
        <v>3</v>
      </c>
      <c r="Y3" s="153"/>
      <c r="Z3" s="122">
        <f t="shared" ref="Z3:Z19" si="0">1.03091*I3+30.91</f>
        <v>27.703869900000001</v>
      </c>
      <c r="AA3" s="112">
        <f t="shared" ref="AA3:AA19" si="1">(18.03*10^3/(1000*LN((1000+$Z3)/(1000-1))+32.42))-273.15</f>
        <v>23.652036731665703</v>
      </c>
      <c r="AB3" s="376">
        <f>$N3-AA3</f>
        <v>1.9479632683342984</v>
      </c>
      <c r="AF3" s="379"/>
      <c r="AG3" s="379"/>
      <c r="AH3" s="379"/>
    </row>
    <row r="4" spans="1:36" ht="16.5" x14ac:dyDescent="0.25">
      <c r="A4" t="s">
        <v>285</v>
      </c>
      <c r="B4" s="5" t="s">
        <v>23</v>
      </c>
      <c r="C4" t="s">
        <v>10</v>
      </c>
      <c r="D4" t="s">
        <v>290</v>
      </c>
      <c r="E4" s="96">
        <v>1</v>
      </c>
      <c r="F4" s="1">
        <v>3</v>
      </c>
      <c r="G4" s="1">
        <v>2.52</v>
      </c>
      <c r="H4" s="2">
        <v>7.0000000000000007E-2</v>
      </c>
      <c r="I4" s="2">
        <v>-3.24</v>
      </c>
      <c r="J4" s="2">
        <v>0.11</v>
      </c>
      <c r="K4" s="95">
        <v>0.68659999999999999</v>
      </c>
      <c r="L4" s="95">
        <v>5.1999999999999998E-3</v>
      </c>
      <c r="M4" s="95">
        <v>8.6599999999999993E-3</v>
      </c>
      <c r="N4" s="3">
        <v>25.8</v>
      </c>
      <c r="O4" s="1">
        <v>1.9</v>
      </c>
      <c r="P4" s="3">
        <v>3</v>
      </c>
      <c r="Q4" s="2">
        <v>-0.7</v>
      </c>
      <c r="R4" s="392">
        <v>0.71524359999999998</v>
      </c>
      <c r="S4" s="3">
        <v>23.403906605808999</v>
      </c>
      <c r="T4" s="2">
        <v>-1.1809003638018101</v>
      </c>
      <c r="V4" s="162">
        <v>6.9</v>
      </c>
      <c r="W4" s="162">
        <v>37.799999999999997</v>
      </c>
      <c r="X4" s="163">
        <v>3.5</v>
      </c>
      <c r="Y4" s="153"/>
      <c r="Z4" s="122">
        <f t="shared" si="0"/>
        <v>27.5698516</v>
      </c>
      <c r="AA4" s="112">
        <f t="shared" si="1"/>
        <v>24.290588060078392</v>
      </c>
      <c r="AB4" s="376">
        <f t="shared" ref="AB4:AB19" si="2">$N4-AA4</f>
        <v>1.509411939921609</v>
      </c>
      <c r="AF4" s="379"/>
      <c r="AG4" s="379"/>
      <c r="AH4" s="379"/>
    </row>
    <row r="5" spans="1:36" ht="16.5" x14ac:dyDescent="0.25">
      <c r="A5" t="s">
        <v>80</v>
      </c>
      <c r="B5" s="5" t="s">
        <v>23</v>
      </c>
      <c r="C5" t="s">
        <v>10</v>
      </c>
      <c r="D5" t="s">
        <v>289</v>
      </c>
      <c r="E5" s="96">
        <v>1</v>
      </c>
      <c r="F5" s="1">
        <v>3</v>
      </c>
      <c r="G5" s="1">
        <v>2.27</v>
      </c>
      <c r="H5" s="2">
        <v>0.04</v>
      </c>
      <c r="I5" s="2">
        <v>-4.3899999999999997</v>
      </c>
      <c r="J5" s="2">
        <v>0.16</v>
      </c>
      <c r="K5" s="95">
        <v>0.66679999999999995</v>
      </c>
      <c r="L5" s="95">
        <v>7.1000000000000004E-3</v>
      </c>
      <c r="M5" s="95">
        <v>1.443E-2</v>
      </c>
      <c r="N5" s="3">
        <v>33</v>
      </c>
      <c r="O5" s="1">
        <v>2.6</v>
      </c>
      <c r="P5" s="3">
        <v>5.4</v>
      </c>
      <c r="Q5" s="2">
        <v>-0.43</v>
      </c>
      <c r="R5" s="392">
        <v>1.1993171</v>
      </c>
      <c r="S5" s="3">
        <v>30.2364112002079</v>
      </c>
      <c r="T5" s="2">
        <v>-0.96674807174201804</v>
      </c>
      <c r="V5" s="162">
        <v>23.38</v>
      </c>
      <c r="W5" s="162">
        <v>91.99</v>
      </c>
      <c r="X5" s="163">
        <v>3</v>
      </c>
      <c r="Y5" s="153"/>
      <c r="Z5" s="122">
        <f t="shared" si="0"/>
        <v>26.384305099999999</v>
      </c>
      <c r="AA5" s="112">
        <f t="shared" si="1"/>
        <v>30.065072028732743</v>
      </c>
      <c r="AB5" s="376">
        <f t="shared" si="2"/>
        <v>2.9349279712672569</v>
      </c>
      <c r="AF5" s="379"/>
      <c r="AG5" s="379"/>
      <c r="AH5" s="379"/>
    </row>
    <row r="6" spans="1:36" ht="16.5" x14ac:dyDescent="0.25">
      <c r="A6" t="s">
        <v>27</v>
      </c>
      <c r="B6" s="5" t="s">
        <v>23</v>
      </c>
      <c r="C6" t="s">
        <v>10</v>
      </c>
      <c r="D6" t="s">
        <v>290</v>
      </c>
      <c r="E6" s="96">
        <v>1</v>
      </c>
      <c r="F6" s="1">
        <v>3</v>
      </c>
      <c r="G6" s="1">
        <v>1.91</v>
      </c>
      <c r="H6" s="2">
        <v>0.06</v>
      </c>
      <c r="I6" s="2">
        <v>-5.71</v>
      </c>
      <c r="J6" s="2">
        <v>0.09</v>
      </c>
      <c r="K6" s="95">
        <v>0.65339999999999998</v>
      </c>
      <c r="L6" s="95">
        <v>1.03E-2</v>
      </c>
      <c r="M6" s="95">
        <v>8.6599999999999993E-3</v>
      </c>
      <c r="N6" s="3">
        <v>38.299999999999997</v>
      </c>
      <c r="O6" s="1">
        <v>4.0999999999999996</v>
      </c>
      <c r="P6" s="3">
        <v>3.4</v>
      </c>
      <c r="Q6" s="2">
        <v>-0.78</v>
      </c>
      <c r="R6" s="392">
        <v>0.85180630000000002</v>
      </c>
      <c r="S6" s="3">
        <v>35.137726505693998</v>
      </c>
      <c r="T6" s="2">
        <v>-1.34739083077272</v>
      </c>
      <c r="V6" s="162">
        <v>87.38</v>
      </c>
      <c r="W6" s="162">
        <v>55.04</v>
      </c>
      <c r="X6" s="163">
        <v>3</v>
      </c>
      <c r="Y6" s="153"/>
      <c r="Z6" s="122">
        <f t="shared" si="0"/>
        <v>25.023503900000001</v>
      </c>
      <c r="AA6" s="112">
        <f t="shared" si="1"/>
        <v>36.984625234964938</v>
      </c>
      <c r="AB6" s="376">
        <f t="shared" si="2"/>
        <v>1.3153747650350596</v>
      </c>
      <c r="AF6" s="379"/>
      <c r="AG6" s="379"/>
      <c r="AH6" s="379"/>
      <c r="AI6" s="9"/>
    </row>
    <row r="7" spans="1:36" s="9" customFormat="1" ht="16.5" x14ac:dyDescent="0.25">
      <c r="A7" s="9" t="s">
        <v>280</v>
      </c>
      <c r="B7" s="5" t="s">
        <v>23</v>
      </c>
      <c r="C7" s="9" t="s">
        <v>10</v>
      </c>
      <c r="D7" s="9" t="s">
        <v>290</v>
      </c>
      <c r="E7" s="96">
        <v>1</v>
      </c>
      <c r="F7" s="10">
        <v>3</v>
      </c>
      <c r="G7" s="10">
        <v>2.4900000000000002</v>
      </c>
      <c r="H7" s="258">
        <v>0.04</v>
      </c>
      <c r="I7" s="258">
        <v>-4.63</v>
      </c>
      <c r="J7" s="258">
        <v>0.12</v>
      </c>
      <c r="K7" s="259">
        <v>0.6714</v>
      </c>
      <c r="L7" s="259">
        <v>6.7999999999999996E-3</v>
      </c>
      <c r="M7" s="259">
        <v>8.6599999999999993E-3</v>
      </c>
      <c r="N7" s="260">
        <v>31.3</v>
      </c>
      <c r="O7" s="10">
        <v>2.5</v>
      </c>
      <c r="P7" s="260">
        <v>3.2</v>
      </c>
      <c r="Q7" s="258">
        <v>-1.01</v>
      </c>
      <c r="R7" s="392">
        <v>0.7426256</v>
      </c>
      <c r="S7" s="260">
        <v>28.607003631731999</v>
      </c>
      <c r="T7" s="258">
        <v>-1.5276289595638</v>
      </c>
      <c r="V7" s="261">
        <v>55.6</v>
      </c>
      <c r="W7" s="261">
        <v>275.2</v>
      </c>
      <c r="X7" s="262">
        <v>2</v>
      </c>
      <c r="Y7" s="153"/>
      <c r="Z7" s="122">
        <f t="shared" si="0"/>
        <v>26.136886700000002</v>
      </c>
      <c r="AA7" s="112">
        <f t="shared" si="1"/>
        <v>31.299439816407585</v>
      </c>
      <c r="AB7" s="376">
        <f t="shared" si="2"/>
        <v>5.6018359241605253E-4</v>
      </c>
      <c r="AF7" s="379"/>
      <c r="AG7" s="379"/>
      <c r="AH7" s="379"/>
      <c r="AI7"/>
      <c r="AJ7"/>
    </row>
    <row r="8" spans="1:36" s="358" customFormat="1" ht="16.5" x14ac:dyDescent="0.25">
      <c r="A8" s="358" t="s">
        <v>81</v>
      </c>
      <c r="B8" s="359" t="s">
        <v>9</v>
      </c>
      <c r="C8" s="358" t="s">
        <v>10</v>
      </c>
      <c r="D8" s="358" t="s">
        <v>289</v>
      </c>
      <c r="E8" s="360">
        <v>2</v>
      </c>
      <c r="F8" s="361">
        <v>5</v>
      </c>
      <c r="G8" s="361">
        <v>0.65</v>
      </c>
      <c r="H8" s="362">
        <v>7.0000000000000007E-2</v>
      </c>
      <c r="I8" s="362">
        <v>-4.93</v>
      </c>
      <c r="J8" s="362">
        <v>0.03</v>
      </c>
      <c r="K8" s="364">
        <v>0.63270000000000004</v>
      </c>
      <c r="L8" s="364">
        <v>3.8E-3</v>
      </c>
      <c r="M8" s="364">
        <v>1.1180000000000001E-2</v>
      </c>
      <c r="N8" s="363">
        <v>46.6</v>
      </c>
      <c r="O8" s="361">
        <v>1.6</v>
      </c>
      <c r="P8" s="363">
        <v>4.75</v>
      </c>
      <c r="Q8" s="361">
        <v>1.53</v>
      </c>
      <c r="R8" s="393">
        <v>0.86938570000000004</v>
      </c>
      <c r="S8" s="363">
        <v>43.199150871676302</v>
      </c>
      <c r="T8" s="362">
        <v>0.92653141378411896</v>
      </c>
      <c r="V8" s="162">
        <v>99.8</v>
      </c>
      <c r="W8" s="162">
        <v>168</v>
      </c>
      <c r="X8" s="163">
        <v>3</v>
      </c>
      <c r="Y8" s="362"/>
      <c r="Z8" s="372">
        <f t="shared" si="0"/>
        <v>25.827613700000001</v>
      </c>
      <c r="AA8" s="373">
        <f t="shared" si="1"/>
        <v>32.857029343414638</v>
      </c>
      <c r="AB8" s="377">
        <f t="shared" si="2"/>
        <v>13.742970656585364</v>
      </c>
      <c r="AF8" s="391"/>
      <c r="AG8" s="391"/>
      <c r="AH8" s="391"/>
    </row>
    <row r="9" spans="1:36" s="365" customFormat="1" ht="16.5" x14ac:dyDescent="0.25">
      <c r="A9" s="365" t="s">
        <v>79</v>
      </c>
      <c r="B9" s="359" t="s">
        <v>9</v>
      </c>
      <c r="C9" s="365" t="s">
        <v>10</v>
      </c>
      <c r="D9" s="365" t="s">
        <v>289</v>
      </c>
      <c r="E9" s="360">
        <v>2</v>
      </c>
      <c r="F9" s="366">
        <v>3</v>
      </c>
      <c r="G9" s="366">
        <v>0.56000000000000005</v>
      </c>
      <c r="H9" s="367">
        <v>0.05</v>
      </c>
      <c r="I9" s="367">
        <v>-5.07</v>
      </c>
      <c r="J9" s="367">
        <v>0.12</v>
      </c>
      <c r="K9" s="368">
        <v>0.64970000000000006</v>
      </c>
      <c r="L9" s="368">
        <v>1.8800000000000001E-2</v>
      </c>
      <c r="M9" s="368">
        <v>1.443E-2</v>
      </c>
      <c r="N9" s="369">
        <v>40.1</v>
      </c>
      <c r="O9" s="366">
        <v>7.6</v>
      </c>
      <c r="P9" s="369">
        <v>5.8</v>
      </c>
      <c r="Q9" s="367">
        <v>0.17</v>
      </c>
      <c r="R9" s="393">
        <v>1.5179708000000001</v>
      </c>
      <c r="S9" s="369">
        <v>36.533468836711201</v>
      </c>
      <c r="T9" s="367">
        <v>-0.44190785345904299</v>
      </c>
      <c r="V9" s="261">
        <v>119.74</v>
      </c>
      <c r="W9" s="261">
        <v>159.69</v>
      </c>
      <c r="X9" s="262">
        <v>2</v>
      </c>
      <c r="Y9" s="362"/>
      <c r="Z9" s="372">
        <f t="shared" si="0"/>
        <v>25.683286299999999</v>
      </c>
      <c r="AA9" s="373">
        <f t="shared" si="1"/>
        <v>33.589533992158294</v>
      </c>
      <c r="AB9" s="377">
        <f t="shared" si="2"/>
        <v>6.5104660078417069</v>
      </c>
      <c r="AF9" s="391"/>
      <c r="AG9" s="391"/>
      <c r="AH9" s="391"/>
      <c r="AI9" s="358"/>
      <c r="AJ9" s="358"/>
    </row>
    <row r="10" spans="1:36" s="358" customFormat="1" ht="16.5" x14ac:dyDescent="0.25">
      <c r="A10" s="358" t="s">
        <v>83</v>
      </c>
      <c r="B10" s="359" t="s">
        <v>9</v>
      </c>
      <c r="C10" s="358" t="s">
        <v>10</v>
      </c>
      <c r="D10" s="358" t="s">
        <v>289</v>
      </c>
      <c r="E10" s="360">
        <v>2</v>
      </c>
      <c r="F10" s="361">
        <v>5</v>
      </c>
      <c r="G10" s="362">
        <v>0.7</v>
      </c>
      <c r="H10" s="362">
        <v>0.04</v>
      </c>
      <c r="I10" s="362">
        <v>-5.31</v>
      </c>
      <c r="J10" s="362">
        <v>0.09</v>
      </c>
      <c r="K10" s="364">
        <v>0.67210000000000003</v>
      </c>
      <c r="L10" s="364">
        <v>5.8999999999999999E-3</v>
      </c>
      <c r="M10" s="364">
        <v>1.1180000000000001E-2</v>
      </c>
      <c r="N10" s="363">
        <v>31.1</v>
      </c>
      <c r="O10" s="361">
        <v>2.2000000000000002</v>
      </c>
      <c r="P10" s="363">
        <v>4.1500000000000004</v>
      </c>
      <c r="Q10" s="362">
        <v>-1.74</v>
      </c>
      <c r="R10" s="393">
        <v>0.89760499999999999</v>
      </c>
      <c r="S10" s="363">
        <v>28.3613445777636</v>
      </c>
      <c r="T10" s="362">
        <v>-2.25830315633414</v>
      </c>
      <c r="V10" s="162">
        <v>94.4</v>
      </c>
      <c r="W10" s="162">
        <v>124.7</v>
      </c>
      <c r="X10" s="163">
        <v>3</v>
      </c>
      <c r="Y10" s="362"/>
      <c r="Z10" s="372">
        <f t="shared" si="0"/>
        <v>25.435867900000002</v>
      </c>
      <c r="AA10" s="373">
        <f t="shared" si="1"/>
        <v>34.853691095749127</v>
      </c>
      <c r="AB10" s="377">
        <f t="shared" si="2"/>
        <v>-3.7536910957491259</v>
      </c>
      <c r="AF10" s="391"/>
      <c r="AG10" s="391"/>
      <c r="AH10" s="391"/>
      <c r="AI10" s="365"/>
    </row>
    <row r="11" spans="1:36" s="358" customFormat="1" ht="16.5" x14ac:dyDescent="0.25">
      <c r="A11" s="358" t="s">
        <v>1089</v>
      </c>
      <c r="B11" s="359" t="s">
        <v>30</v>
      </c>
      <c r="C11" s="358" t="s">
        <v>31</v>
      </c>
      <c r="D11" s="358" t="s">
        <v>290</v>
      </c>
      <c r="E11" s="360">
        <v>2</v>
      </c>
      <c r="F11" s="366">
        <v>2</v>
      </c>
      <c r="G11" s="361">
        <v>4.51</v>
      </c>
      <c r="H11" s="362">
        <v>0.14000000000000001</v>
      </c>
      <c r="I11" s="362">
        <v>-3.91</v>
      </c>
      <c r="J11" s="362">
        <v>0.21</v>
      </c>
      <c r="K11" s="364">
        <v>0.63719999999999999</v>
      </c>
      <c r="L11" s="364">
        <v>1.21E-2</v>
      </c>
      <c r="M11" s="364">
        <v>1.061E-2</v>
      </c>
      <c r="N11" s="363">
        <v>44.8</v>
      </c>
      <c r="O11" s="363">
        <v>5</v>
      </c>
      <c r="P11" s="363">
        <v>4.45</v>
      </c>
      <c r="Q11" s="362">
        <v>2.2200000000000002</v>
      </c>
      <c r="R11" s="393">
        <v>1.1052687999999999</v>
      </c>
      <c r="S11" s="363">
        <v>41.3929175224945</v>
      </c>
      <c r="T11" s="362">
        <v>1.62415103861247</v>
      </c>
      <c r="V11" s="162">
        <v>71</v>
      </c>
      <c r="W11" s="162">
        <v>150.19999999999999</v>
      </c>
      <c r="X11" s="163">
        <v>3.5</v>
      </c>
      <c r="Y11" s="362"/>
      <c r="Z11" s="372">
        <f t="shared" si="0"/>
        <v>26.8791419</v>
      </c>
      <c r="AA11" s="373">
        <f t="shared" si="1"/>
        <v>27.626997394833495</v>
      </c>
      <c r="AB11" s="377">
        <f t="shared" si="2"/>
        <v>17.173002605166502</v>
      </c>
      <c r="AF11" s="391"/>
      <c r="AG11" s="391"/>
      <c r="AH11" s="391"/>
    </row>
    <row r="12" spans="1:36" s="358" customFormat="1" ht="16.5" x14ac:dyDescent="0.25">
      <c r="A12" s="358" t="s">
        <v>1090</v>
      </c>
      <c r="B12" s="359" t="s">
        <v>30</v>
      </c>
      <c r="C12" s="358" t="s">
        <v>31</v>
      </c>
      <c r="D12" s="358" t="s">
        <v>290</v>
      </c>
      <c r="E12" s="360">
        <v>2</v>
      </c>
      <c r="F12" s="361">
        <v>3</v>
      </c>
      <c r="G12" s="361">
        <v>2.02</v>
      </c>
      <c r="H12" s="362">
        <v>0.7</v>
      </c>
      <c r="I12" s="362">
        <v>-4.72</v>
      </c>
      <c r="J12" s="362">
        <v>0.25</v>
      </c>
      <c r="K12" s="364">
        <v>0.62290000000000001</v>
      </c>
      <c r="L12" s="364">
        <v>9.5999999999999992E-3</v>
      </c>
      <c r="M12" s="364">
        <v>8.6599999999999993E-3</v>
      </c>
      <c r="N12" s="363">
        <v>51</v>
      </c>
      <c r="O12" s="361">
        <v>4.2</v>
      </c>
      <c r="P12" s="363">
        <v>3.85</v>
      </c>
      <c r="Q12" s="362">
        <v>2.4900000000000002</v>
      </c>
      <c r="R12" s="393">
        <v>0.97470239999999997</v>
      </c>
      <c r="S12" s="363">
        <v>47.242906595959298</v>
      </c>
      <c r="T12" s="362">
        <v>1.85770009379485</v>
      </c>
      <c r="V12" s="162">
        <v>55.7</v>
      </c>
      <c r="W12" s="162">
        <v>57.3</v>
      </c>
      <c r="X12" s="163">
        <v>3</v>
      </c>
      <c r="Y12" s="362"/>
      <c r="Z12" s="372">
        <f t="shared" si="0"/>
        <v>26.044104799999999</v>
      </c>
      <c r="AA12" s="373">
        <f t="shared" si="1"/>
        <v>31.765000009182529</v>
      </c>
      <c r="AB12" s="377">
        <f t="shared" si="2"/>
        <v>19.234999990817471</v>
      </c>
      <c r="AF12" s="391"/>
      <c r="AG12" s="391"/>
      <c r="AH12" s="391"/>
    </row>
    <row r="13" spans="1:36" s="358" customFormat="1" ht="16.5" x14ac:dyDescent="0.25">
      <c r="A13" s="358" t="s">
        <v>73</v>
      </c>
      <c r="B13" s="359" t="s">
        <v>30</v>
      </c>
      <c r="C13" s="358" t="s">
        <v>31</v>
      </c>
      <c r="D13" s="358" t="s">
        <v>289</v>
      </c>
      <c r="E13" s="360">
        <v>2</v>
      </c>
      <c r="F13" s="361">
        <v>4</v>
      </c>
      <c r="G13" s="361">
        <v>1.1200000000000001</v>
      </c>
      <c r="H13" s="362">
        <v>0.67</v>
      </c>
      <c r="I13" s="362">
        <v>-3.99</v>
      </c>
      <c r="J13" s="362">
        <v>0.36</v>
      </c>
      <c r="K13" s="364">
        <v>0.64080000000000004</v>
      </c>
      <c r="L13" s="364">
        <v>4.5999999999999999E-3</v>
      </c>
      <c r="M13" s="364">
        <v>1.2500000000000001E-2</v>
      </c>
      <c r="N13" s="363">
        <v>43.2</v>
      </c>
      <c r="O13" s="361">
        <v>1.9</v>
      </c>
      <c r="P13" s="363">
        <v>5.2</v>
      </c>
      <c r="Q13" s="362">
        <v>1.87</v>
      </c>
      <c r="R13" s="393">
        <v>1.3008177000000001</v>
      </c>
      <c r="S13" s="363">
        <v>39.9699968018517</v>
      </c>
      <c r="T13" s="362">
        <v>1.2833126733246401</v>
      </c>
      <c r="V13" s="162">
        <v>48.33</v>
      </c>
      <c r="W13" s="162">
        <v>125.9</v>
      </c>
      <c r="X13" s="163">
        <v>3</v>
      </c>
      <c r="Y13" s="362"/>
      <c r="Z13" s="372">
        <f t="shared" si="0"/>
        <v>26.796669099999999</v>
      </c>
      <c r="AA13" s="373">
        <f t="shared" si="1"/>
        <v>28.030535584618406</v>
      </c>
      <c r="AB13" s="377">
        <f t="shared" si="2"/>
        <v>15.169464415381597</v>
      </c>
      <c r="AF13" s="391"/>
      <c r="AG13" s="391"/>
      <c r="AH13" s="391"/>
    </row>
    <row r="14" spans="1:36" ht="16.5" x14ac:dyDescent="0.25">
      <c r="A14" t="s">
        <v>281</v>
      </c>
      <c r="B14" s="5" t="s">
        <v>30</v>
      </c>
      <c r="C14" t="s">
        <v>31</v>
      </c>
      <c r="D14" t="s">
        <v>290</v>
      </c>
      <c r="E14" s="98">
        <v>3</v>
      </c>
      <c r="F14" s="1">
        <v>3</v>
      </c>
      <c r="G14" s="1">
        <v>5.57</v>
      </c>
      <c r="H14" s="2">
        <v>0.11</v>
      </c>
      <c r="I14" s="2">
        <v>-3.72</v>
      </c>
      <c r="J14" s="2">
        <v>0.17</v>
      </c>
      <c r="K14" s="95">
        <v>0.67059999999999997</v>
      </c>
      <c r="L14" s="95">
        <v>1.0200000000000001E-2</v>
      </c>
      <c r="M14" s="95">
        <v>8.6599999999999993E-3</v>
      </c>
      <c r="N14" s="3">
        <v>31.7</v>
      </c>
      <c r="O14" s="1">
        <v>3.7</v>
      </c>
      <c r="P14" s="3">
        <v>3.2</v>
      </c>
      <c r="Q14" s="2">
        <v>-0.03</v>
      </c>
      <c r="R14" s="392">
        <v>0.88831269999999996</v>
      </c>
      <c r="S14" s="3">
        <v>28.888493435134102</v>
      </c>
      <c r="T14" s="2">
        <v>-0.55926504312117198</v>
      </c>
      <c r="V14" s="162">
        <v>27.6</v>
      </c>
      <c r="W14" s="162">
        <v>170</v>
      </c>
      <c r="X14" s="163">
        <v>3</v>
      </c>
      <c r="Y14" s="153"/>
      <c r="Z14" s="122">
        <f t="shared" si="0"/>
        <v>27.075014799999998</v>
      </c>
      <c r="AA14" s="112">
        <f t="shared" si="1"/>
        <v>26.673043237540696</v>
      </c>
      <c r="AB14" s="376">
        <f t="shared" si="2"/>
        <v>5.026956762459303</v>
      </c>
      <c r="AF14" s="379"/>
      <c r="AG14" s="379"/>
      <c r="AH14" s="379"/>
    </row>
    <row r="15" spans="1:36" s="9" customFormat="1" ht="16.5" x14ac:dyDescent="0.25">
      <c r="A15" s="9" t="s">
        <v>282</v>
      </c>
      <c r="B15" s="5" t="s">
        <v>30</v>
      </c>
      <c r="C15" s="9" t="s">
        <v>31</v>
      </c>
      <c r="D15" s="9" t="s">
        <v>290</v>
      </c>
      <c r="E15" s="98">
        <v>3</v>
      </c>
      <c r="F15" s="10">
        <v>3</v>
      </c>
      <c r="G15" s="10">
        <v>4.3099999999999996</v>
      </c>
      <c r="H15" s="258">
        <v>0.02</v>
      </c>
      <c r="I15" s="258">
        <v>-3.84</v>
      </c>
      <c r="J15" s="258">
        <v>0.04</v>
      </c>
      <c r="K15" s="259">
        <v>0.65690000000000004</v>
      </c>
      <c r="L15" s="259">
        <v>6.3E-3</v>
      </c>
      <c r="M15" s="259">
        <v>8.6599999999999993E-3</v>
      </c>
      <c r="N15" s="260">
        <v>36.799999999999997</v>
      </c>
      <c r="O15" s="10">
        <v>2.4</v>
      </c>
      <c r="P15" s="260">
        <v>3.35</v>
      </c>
      <c r="Q15" s="258">
        <v>0.83</v>
      </c>
      <c r="R15" s="392">
        <v>0.6697649</v>
      </c>
      <c r="S15" s="260">
        <v>33.834650758629799</v>
      </c>
      <c r="T15" s="258">
        <v>0.281679512929145</v>
      </c>
      <c r="V15" s="261">
        <v>27.7</v>
      </c>
      <c r="W15" s="261">
        <v>52.3</v>
      </c>
      <c r="X15" s="262">
        <v>2</v>
      </c>
      <c r="Y15" s="153"/>
      <c r="Z15" s="122">
        <f t="shared" si="0"/>
        <v>26.951305600000001</v>
      </c>
      <c r="AA15" s="112">
        <f t="shared" si="1"/>
        <v>27.274813984887885</v>
      </c>
      <c r="AB15" s="376">
        <f t="shared" si="2"/>
        <v>9.5251860151121122</v>
      </c>
      <c r="AF15" s="379"/>
      <c r="AG15" s="379"/>
      <c r="AH15" s="379"/>
      <c r="AI15"/>
      <c r="AJ15"/>
    </row>
    <row r="16" spans="1:36" s="9" customFormat="1" ht="16.5" x14ac:dyDescent="0.25">
      <c r="A16" s="9" t="s">
        <v>286</v>
      </c>
      <c r="B16" s="5" t="s">
        <v>30</v>
      </c>
      <c r="C16" s="9" t="s">
        <v>31</v>
      </c>
      <c r="D16" s="9" t="s">
        <v>290</v>
      </c>
      <c r="E16" s="98">
        <v>3</v>
      </c>
      <c r="F16" s="10">
        <v>3</v>
      </c>
      <c r="G16" s="10">
        <v>5.57</v>
      </c>
      <c r="H16" s="258">
        <v>7.0000000000000007E-2</v>
      </c>
      <c r="I16" s="258">
        <v>-3.33</v>
      </c>
      <c r="J16" s="258">
        <v>0.17</v>
      </c>
      <c r="K16" s="259">
        <v>0.6583</v>
      </c>
      <c r="L16" s="259">
        <v>5.8999999999999999E-3</v>
      </c>
      <c r="M16" s="259">
        <v>8.6599999999999993E-3</v>
      </c>
      <c r="N16" s="260">
        <v>36.200000000000003</v>
      </c>
      <c r="O16" s="10">
        <v>2.2999999999999998</v>
      </c>
      <c r="P16" s="260">
        <v>3.35</v>
      </c>
      <c r="Q16" s="258">
        <v>1.24</v>
      </c>
      <c r="R16" s="392">
        <v>0.80254669999999995</v>
      </c>
      <c r="S16" s="260">
        <v>33.318027588036799</v>
      </c>
      <c r="T16" s="258">
        <v>0.69493846320142405</v>
      </c>
      <c r="V16" s="261">
        <v>29.2</v>
      </c>
      <c r="W16" s="261">
        <v>37.200000000000003</v>
      </c>
      <c r="X16" s="262">
        <v>2</v>
      </c>
      <c r="Y16" s="153"/>
      <c r="Z16" s="122">
        <f t="shared" si="0"/>
        <v>27.477069700000001</v>
      </c>
      <c r="AA16" s="112">
        <f t="shared" si="1"/>
        <v>24.734323042038625</v>
      </c>
      <c r="AB16" s="376">
        <f t="shared" si="2"/>
        <v>11.465676957961378</v>
      </c>
      <c r="AF16" s="379"/>
      <c r="AG16" s="379"/>
      <c r="AH16" s="379"/>
      <c r="AJ16"/>
    </row>
    <row r="17" spans="1:38" ht="16.5" x14ac:dyDescent="0.25">
      <c r="A17" t="s">
        <v>287</v>
      </c>
      <c r="B17" s="5" t="s">
        <v>30</v>
      </c>
      <c r="C17" t="s">
        <v>31</v>
      </c>
      <c r="D17" t="s">
        <v>290</v>
      </c>
      <c r="E17" s="98">
        <v>3</v>
      </c>
      <c r="F17" s="1">
        <v>3</v>
      </c>
      <c r="G17" s="1">
        <v>4.2300000000000004</v>
      </c>
      <c r="H17" s="2">
        <v>0.01</v>
      </c>
      <c r="I17" s="2">
        <v>-3.77</v>
      </c>
      <c r="J17" s="2">
        <v>0.1</v>
      </c>
      <c r="K17" s="95">
        <v>0.67820000000000003</v>
      </c>
      <c r="L17" s="95">
        <v>7.7000000000000002E-3</v>
      </c>
      <c r="M17" s="95">
        <v>8.6599999999999993E-3</v>
      </c>
      <c r="N17" s="3">
        <v>28.8</v>
      </c>
      <c r="O17" s="1">
        <v>2.7</v>
      </c>
      <c r="P17" s="3">
        <v>3.1</v>
      </c>
      <c r="Q17" s="2">
        <v>-0.63</v>
      </c>
      <c r="R17" s="392">
        <v>0.71342729999999999</v>
      </c>
      <c r="S17" s="3">
        <v>26.2456927453694</v>
      </c>
      <c r="T17" s="2">
        <v>-1.1363351027410999</v>
      </c>
      <c r="V17" s="162">
        <v>71.099999999999994</v>
      </c>
      <c r="W17" s="162">
        <v>361.2</v>
      </c>
      <c r="X17" s="163">
        <v>3.5</v>
      </c>
      <c r="Y17" s="153"/>
      <c r="Z17" s="122">
        <f t="shared" si="0"/>
        <v>27.023469300000002</v>
      </c>
      <c r="AA17" s="112">
        <f t="shared" si="1"/>
        <v>26.923479022200468</v>
      </c>
      <c r="AB17" s="376">
        <f t="shared" si="2"/>
        <v>1.8765209777995331</v>
      </c>
      <c r="AF17" s="379"/>
      <c r="AG17" s="379"/>
      <c r="AH17" s="379"/>
    </row>
    <row r="18" spans="1:38" ht="16.5" x14ac:dyDescent="0.25">
      <c r="A18" t="s">
        <v>52</v>
      </c>
      <c r="B18" s="5" t="s">
        <v>30</v>
      </c>
      <c r="C18" t="s">
        <v>31</v>
      </c>
      <c r="D18" t="s">
        <v>289</v>
      </c>
      <c r="E18" s="98">
        <v>3</v>
      </c>
      <c r="F18" s="1">
        <v>4</v>
      </c>
      <c r="G18" s="1">
        <v>4.1399999999999997</v>
      </c>
      <c r="H18" s="2">
        <v>0.02</v>
      </c>
      <c r="I18" s="2">
        <v>-4.13</v>
      </c>
      <c r="J18" s="2">
        <v>0.12</v>
      </c>
      <c r="K18" s="95">
        <v>0.6804</v>
      </c>
      <c r="L18" s="95">
        <v>8.8999999999999999E-3</v>
      </c>
      <c r="M18" s="95">
        <v>1.2500000000000001E-2</v>
      </c>
      <c r="N18" s="3">
        <v>28.1</v>
      </c>
      <c r="O18" s="1">
        <v>3.1</v>
      </c>
      <c r="P18" s="3">
        <v>4.45</v>
      </c>
      <c r="Q18" s="2">
        <v>-1.1399999999999999</v>
      </c>
      <c r="R18" s="392">
        <v>1.0034426999999999</v>
      </c>
      <c r="S18" s="3">
        <v>25.4935269755224</v>
      </c>
      <c r="T18" s="2">
        <v>-1.6485981330585</v>
      </c>
      <c r="V18" s="162">
        <v>74.87</v>
      </c>
      <c r="W18" s="162">
        <v>129.66</v>
      </c>
      <c r="X18" s="163">
        <v>3</v>
      </c>
      <c r="Y18" s="153"/>
      <c r="Z18" s="122">
        <f t="shared" si="0"/>
        <v>26.652341700000001</v>
      </c>
      <c r="AA18" s="112">
        <f t="shared" si="1"/>
        <v>28.739417545872413</v>
      </c>
      <c r="AB18" s="376">
        <f t="shared" si="2"/>
        <v>-0.63941754587241206</v>
      </c>
      <c r="AF18" s="379"/>
      <c r="AG18" s="379"/>
      <c r="AH18" s="379"/>
      <c r="AI18" s="9"/>
    </row>
    <row r="19" spans="1:38" ht="16.5" x14ac:dyDescent="0.25">
      <c r="A19" t="s">
        <v>57</v>
      </c>
      <c r="B19" s="5" t="s">
        <v>30</v>
      </c>
      <c r="C19" t="s">
        <v>31</v>
      </c>
      <c r="D19" t="s">
        <v>289</v>
      </c>
      <c r="E19" s="98">
        <v>3</v>
      </c>
      <c r="F19" s="1">
        <v>4</v>
      </c>
      <c r="G19" s="1">
        <v>5.0199999999999996</v>
      </c>
      <c r="H19" s="2">
        <v>0.13370000000000001</v>
      </c>
      <c r="I19" s="2">
        <v>-3.4714999999999998</v>
      </c>
      <c r="J19" s="2">
        <v>0.15112999999999999</v>
      </c>
      <c r="K19" s="95">
        <v>0.68884248299999995</v>
      </c>
      <c r="L19" s="95">
        <v>1.0527866E-2</v>
      </c>
      <c r="M19" s="95">
        <v>1.2500000000000001E-2</v>
      </c>
      <c r="N19" s="3">
        <v>25.2</v>
      </c>
      <c r="O19" s="3">
        <v>3.64</v>
      </c>
      <c r="P19" s="3">
        <v>4.3</v>
      </c>
      <c r="Q19" s="2">
        <v>-1.0740000000000001</v>
      </c>
      <c r="R19" s="392">
        <v>1.0219342</v>
      </c>
      <c r="S19" s="3">
        <v>22.658841433828201</v>
      </c>
      <c r="T19" s="2">
        <v>-1.5661203974237901</v>
      </c>
      <c r="V19" s="162">
        <v>19.09</v>
      </c>
      <c r="W19" s="162">
        <v>21.46</v>
      </c>
      <c r="X19" s="163">
        <v>4</v>
      </c>
      <c r="Y19" s="153"/>
      <c r="Z19" s="124">
        <f t="shared" si="0"/>
        <v>27.331195935</v>
      </c>
      <c r="AA19" s="117">
        <f t="shared" si="1"/>
        <v>25.434737997991931</v>
      </c>
      <c r="AB19" s="378">
        <f t="shared" si="2"/>
        <v>-0.23473799799193173</v>
      </c>
      <c r="AF19" s="379"/>
      <c r="AG19" s="379"/>
      <c r="AH19" s="379"/>
    </row>
    <row r="20" spans="1:38" x14ac:dyDescent="0.25">
      <c r="B20" s="5"/>
      <c r="E20" s="1"/>
      <c r="T20" s="104"/>
      <c r="V20" s="164"/>
      <c r="W20" s="164"/>
      <c r="X20" s="164"/>
      <c r="Z20" s="277"/>
      <c r="AA20" s="70"/>
      <c r="AB20" s="280"/>
    </row>
    <row r="21" spans="1:38" x14ac:dyDescent="0.25">
      <c r="T21" s="104"/>
      <c r="V21" s="164"/>
      <c r="W21" s="164"/>
      <c r="X21" s="164"/>
      <c r="Y21" s="175"/>
      <c r="Z21" s="278"/>
      <c r="AA21" s="13" t="s">
        <v>1328</v>
      </c>
      <c r="AB21" s="378">
        <f>AVERAGE(AB14:AB19,AB3:AB7)</f>
        <v>3.1571293906926017</v>
      </c>
    </row>
    <row r="22" spans="1:38" x14ac:dyDescent="0.25">
      <c r="A22" s="4" t="s">
        <v>835</v>
      </c>
      <c r="R22" s="27"/>
      <c r="T22" s="104"/>
      <c r="V22" s="164"/>
      <c r="W22" s="164"/>
      <c r="X22" s="164"/>
    </row>
    <row r="23" spans="1:38" ht="16.5" x14ac:dyDescent="0.25">
      <c r="A23" t="s">
        <v>136</v>
      </c>
      <c r="B23" s="5" t="s">
        <v>30</v>
      </c>
      <c r="C23" t="s">
        <v>31</v>
      </c>
      <c r="D23" t="s">
        <v>289</v>
      </c>
      <c r="E23" s="97">
        <v>2</v>
      </c>
      <c r="F23" s="134">
        <v>2</v>
      </c>
      <c r="G23" s="2">
        <v>2.6709999999999998</v>
      </c>
      <c r="H23" s="2">
        <v>0.1075</v>
      </c>
      <c r="I23" s="2">
        <v>-5.306</v>
      </c>
      <c r="J23" s="1">
        <v>6.0999999999999999E-2</v>
      </c>
      <c r="K23" s="95">
        <v>0.63852045499999999</v>
      </c>
      <c r="L23" s="95">
        <v>2.5758116000000001E-2</v>
      </c>
      <c r="M23" s="95">
        <v>1.7680000000000001E-2</v>
      </c>
      <c r="N23" s="3">
        <v>44.65</v>
      </c>
      <c r="O23" s="3">
        <v>10.75</v>
      </c>
      <c r="P23" s="3">
        <v>7.35</v>
      </c>
      <c r="Q23" s="2">
        <v>0.74512520000000004</v>
      </c>
      <c r="R23" s="385">
        <v>1.9842051000000001</v>
      </c>
      <c r="S23" s="3">
        <v>40.868750205038403</v>
      </c>
      <c r="T23" s="2">
        <v>0.124842998031113</v>
      </c>
      <c r="V23" s="162">
        <v>148.02000000000001</v>
      </c>
      <c r="W23" s="162">
        <v>118.27</v>
      </c>
      <c r="X23" s="163">
        <v>3</v>
      </c>
      <c r="Y23" s="80"/>
      <c r="Z23" s="1"/>
    </row>
    <row r="24" spans="1:38" ht="16.5" x14ac:dyDescent="0.25">
      <c r="A24" t="s">
        <v>76</v>
      </c>
      <c r="B24" s="5" t="s">
        <v>30</v>
      </c>
      <c r="C24" t="s">
        <v>31</v>
      </c>
      <c r="D24" t="s">
        <v>289</v>
      </c>
      <c r="E24" s="98">
        <v>3</v>
      </c>
      <c r="F24" s="134">
        <v>2</v>
      </c>
      <c r="G24" s="2">
        <v>4.1020000000000003</v>
      </c>
      <c r="H24" s="2">
        <v>7.1999999999999995E-2</v>
      </c>
      <c r="I24" s="2">
        <v>-3.9710000000000001</v>
      </c>
      <c r="J24" s="1">
        <v>0.16700000000000001</v>
      </c>
      <c r="K24" s="95">
        <v>0.645284419</v>
      </c>
      <c r="L24" s="95">
        <v>3.2045158999999997E-2</v>
      </c>
      <c r="M24" s="95">
        <v>1.7680000000000001E-2</v>
      </c>
      <c r="N24" s="3">
        <v>42.15</v>
      </c>
      <c r="O24" s="3">
        <v>13.05</v>
      </c>
      <c r="P24" s="3">
        <v>7.2</v>
      </c>
      <c r="Q24" s="2">
        <v>1.61</v>
      </c>
      <c r="R24" s="385">
        <v>2.5424215000000001</v>
      </c>
      <c r="S24" s="3">
        <v>38.2242231871763</v>
      </c>
      <c r="T24" s="2">
        <v>0.97863033069540994</v>
      </c>
      <c r="V24" s="162">
        <v>27.55</v>
      </c>
      <c r="W24" s="162">
        <v>45.34</v>
      </c>
      <c r="X24" s="163">
        <v>2</v>
      </c>
      <c r="Y24" s="80"/>
      <c r="Z24" s="1"/>
    </row>
    <row r="25" spans="1:38" ht="16.5" x14ac:dyDescent="0.25">
      <c r="A25" t="s">
        <v>26</v>
      </c>
      <c r="B25" s="5" t="s">
        <v>23</v>
      </c>
      <c r="C25" t="s">
        <v>10</v>
      </c>
      <c r="D25" t="s">
        <v>289</v>
      </c>
      <c r="E25" s="96">
        <v>1</v>
      </c>
      <c r="F25" s="134">
        <v>1</v>
      </c>
      <c r="G25" s="2">
        <v>2.37</v>
      </c>
      <c r="H25" s="2" t="s">
        <v>14</v>
      </c>
      <c r="I25" s="2">
        <v>-3.48</v>
      </c>
      <c r="J25" s="1" t="s">
        <v>14</v>
      </c>
      <c r="K25" s="95">
        <v>0.74573836000000004</v>
      </c>
      <c r="L25" s="95" t="s">
        <v>14</v>
      </c>
      <c r="M25" s="95">
        <v>2.5000000000000001E-2</v>
      </c>
      <c r="N25" s="3">
        <v>7.1</v>
      </c>
      <c r="O25" s="3" t="s">
        <v>14</v>
      </c>
      <c r="P25" s="3">
        <v>7.15</v>
      </c>
      <c r="Q25" s="2">
        <v>-4.9560000000000004</v>
      </c>
      <c r="R25" s="385">
        <v>0.71524359999999998</v>
      </c>
      <c r="S25" s="3">
        <v>5.4530501253182697</v>
      </c>
      <c r="T25" s="2">
        <v>-5.3260803276598399</v>
      </c>
      <c r="V25" s="162">
        <v>12.91</v>
      </c>
      <c r="W25" s="162">
        <v>22.33</v>
      </c>
      <c r="X25" s="163">
        <v>3.5</v>
      </c>
      <c r="Y25" s="80"/>
      <c r="Z25" s="1"/>
    </row>
    <row r="26" spans="1:38" ht="16.5" x14ac:dyDescent="0.25">
      <c r="A26" t="s">
        <v>27</v>
      </c>
      <c r="B26" s="5" t="s">
        <v>23</v>
      </c>
      <c r="C26" t="s">
        <v>10</v>
      </c>
      <c r="D26" t="s">
        <v>289</v>
      </c>
      <c r="E26" s="96">
        <v>1</v>
      </c>
      <c r="F26" s="134">
        <v>1</v>
      </c>
      <c r="G26" s="2">
        <v>1.9570000000000001</v>
      </c>
      <c r="H26" s="2" t="s">
        <v>14</v>
      </c>
      <c r="I26" s="2">
        <v>-5.7279999999999998</v>
      </c>
      <c r="J26" s="1" t="s">
        <v>14</v>
      </c>
      <c r="K26" s="95">
        <v>0.59836599999999995</v>
      </c>
      <c r="L26" s="95" t="s">
        <v>14</v>
      </c>
      <c r="M26" s="95">
        <v>2.5000000000000001E-2</v>
      </c>
      <c r="N26" s="3">
        <v>62.3</v>
      </c>
      <c r="O26" s="3" t="s">
        <v>14</v>
      </c>
      <c r="P26" s="3">
        <v>12.35</v>
      </c>
      <c r="Q26" s="2">
        <v>3.37</v>
      </c>
      <c r="R26" s="386" t="s">
        <v>14</v>
      </c>
      <c r="S26" s="3">
        <v>58.088071527558199</v>
      </c>
      <c r="T26" s="2">
        <v>2.6889505799219902</v>
      </c>
      <c r="V26" s="162">
        <v>87.38</v>
      </c>
      <c r="W26" s="162">
        <v>55.04</v>
      </c>
      <c r="X26" s="163">
        <v>3</v>
      </c>
      <c r="Y26" s="80"/>
      <c r="Z26" s="1"/>
      <c r="AI26" s="387"/>
      <c r="AJ26" s="387"/>
      <c r="AK26" s="387"/>
      <c r="AL26" s="387"/>
    </row>
    <row r="27" spans="1:38" ht="16.5" x14ac:dyDescent="0.25">
      <c r="E27" s="1"/>
      <c r="F27" s="1"/>
      <c r="G27" s="2"/>
      <c r="H27" s="2"/>
      <c r="I27" s="2"/>
      <c r="J27" s="1"/>
      <c r="K27" s="1"/>
      <c r="L27" s="1"/>
      <c r="M27" s="1"/>
      <c r="N27" s="1"/>
      <c r="O27" s="1"/>
      <c r="P27" s="1"/>
      <c r="Q27" s="1"/>
      <c r="R27" s="27"/>
      <c r="S27" s="1"/>
      <c r="T27" s="2"/>
      <c r="V27" s="163"/>
      <c r="W27" s="163"/>
      <c r="X27" s="163"/>
      <c r="Y27" s="80"/>
      <c r="Z27" s="1"/>
      <c r="AB27" s="379"/>
      <c r="AC27" s="379"/>
      <c r="AD27" s="379"/>
      <c r="AE27" s="183"/>
      <c r="AI27" s="387"/>
      <c r="AJ27" s="387"/>
      <c r="AK27" s="387"/>
      <c r="AL27" s="387"/>
    </row>
    <row r="28" spans="1:38" ht="16.5" x14ac:dyDescent="0.25">
      <c r="A28" s="4" t="s">
        <v>1332</v>
      </c>
      <c r="E28" s="1"/>
      <c r="F28" s="1"/>
      <c r="G28" s="2"/>
      <c r="H28" s="2"/>
      <c r="I28" s="2"/>
      <c r="J28" s="1"/>
      <c r="K28" s="1"/>
      <c r="L28" s="1"/>
      <c r="M28" s="1"/>
      <c r="N28" s="1"/>
      <c r="O28" s="1"/>
      <c r="P28" s="1"/>
      <c r="Q28" s="1"/>
      <c r="R28" s="27"/>
      <c r="S28" s="1"/>
      <c r="T28" s="2"/>
      <c r="V28" s="163"/>
      <c r="W28" s="163"/>
      <c r="X28" s="163"/>
      <c r="Y28" s="80"/>
      <c r="Z28" s="1"/>
      <c r="AA28" s="382"/>
      <c r="AB28" s="383"/>
      <c r="AC28" s="383"/>
      <c r="AD28" s="383"/>
      <c r="AE28" s="384"/>
      <c r="AI28" s="388"/>
      <c r="AJ28" s="76"/>
      <c r="AK28" s="76"/>
      <c r="AL28" s="76"/>
    </row>
    <row r="29" spans="1:38" ht="16.5" x14ac:dyDescent="0.25">
      <c r="A29" t="s">
        <v>119</v>
      </c>
      <c r="B29" s="5" t="s">
        <v>30</v>
      </c>
      <c r="C29" t="s">
        <v>31</v>
      </c>
      <c r="D29" t="s">
        <v>289</v>
      </c>
      <c r="E29" s="97">
        <v>2</v>
      </c>
      <c r="F29" s="134">
        <v>1</v>
      </c>
      <c r="G29" s="2">
        <v>5.6</v>
      </c>
      <c r="H29" s="2" t="s">
        <v>14</v>
      </c>
      <c r="I29" s="2">
        <v>-4.49</v>
      </c>
      <c r="J29" s="1" t="s">
        <v>14</v>
      </c>
      <c r="K29" s="1">
        <v>0.65139999999999998</v>
      </c>
      <c r="L29" s="1" t="s">
        <v>14</v>
      </c>
      <c r="M29" s="95">
        <v>2.5000000000000001E-2</v>
      </c>
      <c r="N29" s="1">
        <v>38.9</v>
      </c>
      <c r="O29" s="1" t="s">
        <v>14</v>
      </c>
      <c r="P29" s="3">
        <v>9.9499999999999993</v>
      </c>
      <c r="Q29" s="1">
        <v>0.59</v>
      </c>
      <c r="R29" s="386" t="s">
        <v>14</v>
      </c>
      <c r="S29" s="3">
        <v>35.8898323477543</v>
      </c>
      <c r="T29" s="2">
        <v>1.9594729103914701E-2</v>
      </c>
      <c r="V29" s="162">
        <v>87.56</v>
      </c>
      <c r="W29" s="162">
        <v>103.17</v>
      </c>
      <c r="X29" s="163">
        <v>3</v>
      </c>
      <c r="Y29" s="80"/>
      <c r="Z29" s="1"/>
      <c r="AA29" s="382"/>
      <c r="AB29" s="379"/>
      <c r="AC29" s="379"/>
      <c r="AD29" s="379"/>
      <c r="AE29" s="384"/>
      <c r="AI29" s="388"/>
      <c r="AJ29" s="76"/>
      <c r="AK29" s="76"/>
      <c r="AL29" s="76"/>
    </row>
    <row r="30" spans="1:38" ht="16.5" x14ac:dyDescent="0.25">
      <c r="E30" s="1"/>
      <c r="F30" s="1"/>
      <c r="G30" s="2"/>
      <c r="H30" s="2"/>
      <c r="I30" s="2"/>
      <c r="J30" s="1"/>
      <c r="K30" s="1"/>
      <c r="L30" s="1"/>
      <c r="M30" s="1"/>
      <c r="N30" s="1"/>
      <c r="O30" s="1"/>
      <c r="P30" s="1"/>
      <c r="Q30" s="1"/>
      <c r="R30" s="27"/>
      <c r="S30" s="1"/>
      <c r="T30" s="2"/>
      <c r="V30" s="163"/>
      <c r="W30" s="163"/>
      <c r="X30" s="163"/>
      <c r="Y30" s="80"/>
      <c r="Z30" s="1"/>
      <c r="AA30" s="382"/>
      <c r="AB30" s="383"/>
      <c r="AC30" s="383"/>
      <c r="AD30" s="383"/>
      <c r="AE30" s="384"/>
      <c r="AI30" s="388"/>
      <c r="AJ30" s="389"/>
      <c r="AK30" s="389"/>
      <c r="AL30" s="390"/>
    </row>
    <row r="31" spans="1:38" ht="16.5" x14ac:dyDescent="0.25">
      <c r="A31" s="4" t="s">
        <v>809</v>
      </c>
      <c r="E31" s="1"/>
      <c r="F31" s="1"/>
      <c r="G31" s="2"/>
      <c r="H31" s="2"/>
      <c r="I31" s="2"/>
      <c r="J31" s="1"/>
      <c r="K31" s="1"/>
      <c r="L31" s="1"/>
      <c r="M31" s="1"/>
      <c r="N31" s="1"/>
      <c r="O31" s="1"/>
      <c r="P31" s="1"/>
      <c r="Q31" s="1"/>
      <c r="R31" s="27"/>
      <c r="S31" s="1"/>
      <c r="T31" s="2"/>
      <c r="V31" s="163"/>
      <c r="W31" s="163"/>
      <c r="X31" s="163"/>
      <c r="Y31" s="80"/>
      <c r="Z31" s="1"/>
      <c r="AB31" s="379"/>
      <c r="AC31" s="379"/>
      <c r="AD31" s="379"/>
      <c r="AE31" s="183"/>
      <c r="AI31" s="388"/>
      <c r="AJ31" s="76"/>
      <c r="AK31" s="76"/>
      <c r="AL31" s="76"/>
    </row>
    <row r="32" spans="1:38" ht="16.5" x14ac:dyDescent="0.25">
      <c r="A32" t="s">
        <v>78</v>
      </c>
      <c r="B32" s="5" t="s">
        <v>9</v>
      </c>
      <c r="C32" t="s">
        <v>10</v>
      </c>
      <c r="D32" t="s">
        <v>289</v>
      </c>
      <c r="E32" s="97">
        <v>2</v>
      </c>
      <c r="F32" s="1">
        <v>6</v>
      </c>
      <c r="G32" s="2">
        <v>-0.85</v>
      </c>
      <c r="H32" s="2">
        <v>7.0000000000000007E-2</v>
      </c>
      <c r="I32" s="2">
        <v>-6.82</v>
      </c>
      <c r="J32" s="2">
        <v>0.11</v>
      </c>
      <c r="K32" s="95">
        <v>0.6552</v>
      </c>
      <c r="L32" s="95">
        <v>1.0800000000000001E-2</v>
      </c>
      <c r="M32" s="95">
        <v>1.021E-2</v>
      </c>
      <c r="N32" s="82">
        <v>37.799999999999997</v>
      </c>
      <c r="O32" s="3">
        <v>4.2</v>
      </c>
      <c r="P32" s="3">
        <v>3.95</v>
      </c>
      <c r="Q32" s="2">
        <v>-2.02</v>
      </c>
      <c r="R32" s="385">
        <v>0.89241550000000003</v>
      </c>
      <c r="S32" s="3">
        <v>34.465505345148799</v>
      </c>
      <c r="T32" s="2">
        <v>-2.5904135353492799</v>
      </c>
      <c r="V32" s="165">
        <v>318.12</v>
      </c>
      <c r="W32" s="165">
        <v>684.23</v>
      </c>
      <c r="X32" s="163">
        <v>2</v>
      </c>
      <c r="Y32" s="80"/>
      <c r="Z32" s="2"/>
      <c r="AB32" s="379"/>
      <c r="AC32" s="379"/>
      <c r="AD32" s="379"/>
      <c r="AE32" s="82"/>
      <c r="AI32" s="388"/>
      <c r="AJ32" s="389"/>
      <c r="AK32" s="389"/>
      <c r="AL32" s="389"/>
    </row>
    <row r="33" spans="1:38" ht="16.5" x14ac:dyDescent="0.25">
      <c r="A33" t="s">
        <v>283</v>
      </c>
      <c r="B33" s="5" t="s">
        <v>30</v>
      </c>
      <c r="C33" t="s">
        <v>31</v>
      </c>
      <c r="D33" t="s">
        <v>290</v>
      </c>
      <c r="E33" s="97">
        <v>2</v>
      </c>
      <c r="F33" s="1">
        <v>3</v>
      </c>
      <c r="G33" s="2">
        <v>5.29</v>
      </c>
      <c r="H33" s="2">
        <v>0.03</v>
      </c>
      <c r="I33" s="2">
        <v>-10</v>
      </c>
      <c r="J33" s="2">
        <v>0.04</v>
      </c>
      <c r="K33" s="95">
        <v>0.54349999999999998</v>
      </c>
      <c r="L33" s="95">
        <v>1.0699999999999999E-2</v>
      </c>
      <c r="M33" s="95">
        <v>8.6599999999999993E-3</v>
      </c>
      <c r="N33" s="82">
        <v>93.5</v>
      </c>
      <c r="O33" s="3">
        <v>6.8</v>
      </c>
      <c r="P33" s="3">
        <v>5.55</v>
      </c>
      <c r="Q33" s="2">
        <v>3.61</v>
      </c>
      <c r="R33" s="385">
        <v>0.95595390000000002</v>
      </c>
      <c r="S33" s="3">
        <v>86.967909564890206</v>
      </c>
      <c r="T33" s="2">
        <v>2.7485046132411499</v>
      </c>
      <c r="V33" s="162">
        <v>56.8</v>
      </c>
      <c r="W33" s="165">
        <v>499.4</v>
      </c>
      <c r="X33" s="163">
        <v>2</v>
      </c>
      <c r="Y33" s="80"/>
      <c r="Z33" s="2"/>
      <c r="AB33" s="379"/>
      <c r="AC33" s="379"/>
      <c r="AD33" s="379"/>
      <c r="AE33" s="82"/>
      <c r="AI33" s="388"/>
      <c r="AJ33" s="76"/>
      <c r="AK33" s="76"/>
      <c r="AL33" s="76"/>
    </row>
    <row r="34" spans="1:38" ht="16.5" x14ac:dyDescent="0.25">
      <c r="A34" t="s">
        <v>77</v>
      </c>
      <c r="B34" s="5" t="s">
        <v>67</v>
      </c>
      <c r="C34" t="s">
        <v>10</v>
      </c>
      <c r="D34" t="s">
        <v>289</v>
      </c>
      <c r="E34" s="1" t="s">
        <v>14</v>
      </c>
      <c r="F34" s="1">
        <v>4</v>
      </c>
      <c r="G34" s="2">
        <v>0.28999999999999998</v>
      </c>
      <c r="H34" s="2">
        <v>0.11</v>
      </c>
      <c r="I34" s="2">
        <v>-8.1300000000000008</v>
      </c>
      <c r="J34" s="2">
        <v>0.05</v>
      </c>
      <c r="K34" s="95">
        <v>0.66869999999999996</v>
      </c>
      <c r="L34" s="95">
        <v>1.0500000000000001E-2</v>
      </c>
      <c r="M34" s="95">
        <v>1.2500000000000001E-2</v>
      </c>
      <c r="N34" s="82">
        <v>32.5</v>
      </c>
      <c r="O34" s="3">
        <v>3.8</v>
      </c>
      <c r="P34" s="3">
        <v>4.6500000000000004</v>
      </c>
      <c r="Q34" s="2">
        <v>-4.3099999999999996</v>
      </c>
      <c r="R34" s="385">
        <v>0.94393020000000005</v>
      </c>
      <c r="S34" s="3">
        <v>29.560201571499999</v>
      </c>
      <c r="T34" s="2">
        <v>-4.8511419530128697</v>
      </c>
      <c r="V34" s="165">
        <v>644.22</v>
      </c>
      <c r="W34" s="165">
        <v>1409.23</v>
      </c>
      <c r="X34" s="163">
        <v>3</v>
      </c>
      <c r="Y34" s="80"/>
      <c r="Z34" s="2"/>
      <c r="AB34" s="379"/>
      <c r="AC34" s="379"/>
      <c r="AD34" s="383"/>
      <c r="AE34" s="82"/>
      <c r="AI34" s="388"/>
      <c r="AJ34" s="389"/>
      <c r="AK34" s="389"/>
      <c r="AL34" s="389"/>
    </row>
    <row r="35" spans="1:38" ht="16.5" x14ac:dyDescent="0.25">
      <c r="A35" t="s">
        <v>37</v>
      </c>
      <c r="B35" s="5" t="s">
        <v>30</v>
      </c>
      <c r="C35" t="s">
        <v>31</v>
      </c>
      <c r="D35" t="s">
        <v>289</v>
      </c>
      <c r="E35" s="98">
        <v>3</v>
      </c>
      <c r="F35" s="1">
        <v>2</v>
      </c>
      <c r="G35" s="2">
        <v>4.2279999999999998</v>
      </c>
      <c r="H35" s="2">
        <v>4.7E-2</v>
      </c>
      <c r="I35" s="2">
        <v>-4.133</v>
      </c>
      <c r="J35" s="2">
        <v>0.10299999999999999</v>
      </c>
      <c r="K35" s="95">
        <v>0.69364811000000004</v>
      </c>
      <c r="L35" s="95">
        <v>3.1374989999999998E-2</v>
      </c>
      <c r="M35" s="95">
        <v>1.7680000000000001E-2</v>
      </c>
      <c r="N35" s="82">
        <v>23.9</v>
      </c>
      <c r="O35" s="3">
        <v>10.7</v>
      </c>
      <c r="P35" s="3">
        <v>6.05</v>
      </c>
      <c r="Q35" s="2">
        <v>-2.0499999999999998</v>
      </c>
      <c r="R35" s="385">
        <v>2.2877369999999999</v>
      </c>
      <c r="S35" s="3">
        <v>21.0808999320132</v>
      </c>
      <c r="T35" s="2">
        <v>-2.55503410451468</v>
      </c>
      <c r="V35" s="162">
        <v>165.99</v>
      </c>
      <c r="W35" s="165">
        <v>672.41</v>
      </c>
      <c r="X35" s="163">
        <v>2</v>
      </c>
      <c r="Y35" s="80"/>
      <c r="Z35" s="2"/>
      <c r="AB35" s="379"/>
      <c r="AC35" s="379"/>
      <c r="AD35" s="379"/>
      <c r="AE35" s="82"/>
      <c r="AI35" s="388"/>
      <c r="AJ35" s="76"/>
      <c r="AK35" s="76"/>
      <c r="AL35" s="76"/>
    </row>
    <row r="36" spans="1:38" ht="16.5" x14ac:dyDescent="0.25">
      <c r="A36" t="s">
        <v>85</v>
      </c>
      <c r="B36" s="5" t="s">
        <v>30</v>
      </c>
      <c r="C36" t="s">
        <v>31</v>
      </c>
      <c r="D36" t="s">
        <v>289</v>
      </c>
      <c r="E36" s="97">
        <v>2</v>
      </c>
      <c r="F36" s="1">
        <v>2</v>
      </c>
      <c r="G36" s="2">
        <v>1.7224999999999999</v>
      </c>
      <c r="H36" s="2">
        <v>7.5499999999999998E-2</v>
      </c>
      <c r="I36" s="2">
        <v>-4.3455000000000004</v>
      </c>
      <c r="J36" s="2">
        <v>1.0500000000000001E-2</v>
      </c>
      <c r="K36" s="95">
        <v>0.61901945599999997</v>
      </c>
      <c r="L36" s="95">
        <v>5.36864E-3</v>
      </c>
      <c r="M36" s="95">
        <v>1.7680000000000001E-2</v>
      </c>
      <c r="N36" s="82">
        <v>52.6</v>
      </c>
      <c r="O36" s="3">
        <v>2.4</v>
      </c>
      <c r="P36" s="3">
        <v>7.95</v>
      </c>
      <c r="Q36" s="2">
        <v>3.1589999999999998</v>
      </c>
      <c r="R36" s="385">
        <v>1.3665948000000001</v>
      </c>
      <c r="S36" s="3">
        <v>48.887537779905898</v>
      </c>
      <c r="T36" s="2">
        <v>2.5226768759312099</v>
      </c>
      <c r="V36" s="165">
        <v>1078.4000000000001</v>
      </c>
      <c r="W36" s="165">
        <v>1360.4</v>
      </c>
      <c r="X36" s="163">
        <v>2</v>
      </c>
      <c r="Y36" s="80"/>
      <c r="Z36" s="2"/>
      <c r="AA36" s="4"/>
      <c r="AE36" s="183"/>
      <c r="AI36" s="388"/>
      <c r="AJ36" s="389"/>
      <c r="AK36" s="389"/>
      <c r="AL36" s="389"/>
    </row>
    <row r="37" spans="1:38" ht="16.5" x14ac:dyDescent="0.25">
      <c r="A37" t="s">
        <v>84</v>
      </c>
      <c r="B37" s="5" t="s">
        <v>30</v>
      </c>
      <c r="C37" t="s">
        <v>31</v>
      </c>
      <c r="D37" t="s">
        <v>289</v>
      </c>
      <c r="E37" s="97">
        <v>2</v>
      </c>
      <c r="F37" s="1">
        <v>3</v>
      </c>
      <c r="G37" s="2">
        <v>7.0000000000000007E-2</v>
      </c>
      <c r="H37" s="2">
        <v>0.09</v>
      </c>
      <c r="I37" s="2">
        <v>-4.09</v>
      </c>
      <c r="J37" s="2">
        <v>0.03</v>
      </c>
      <c r="K37" s="95">
        <v>0.67100000000000004</v>
      </c>
      <c r="L37" s="95">
        <v>6.88E-2</v>
      </c>
      <c r="M37" s="95">
        <v>1.443E-2</v>
      </c>
      <c r="N37" s="82">
        <v>37.200000000000003</v>
      </c>
      <c r="O37" s="3">
        <v>23.7</v>
      </c>
      <c r="P37" s="3">
        <v>5.3</v>
      </c>
      <c r="Q37" s="2">
        <v>-0.03</v>
      </c>
      <c r="R37" s="385">
        <v>4.4942054000000002</v>
      </c>
      <c r="S37" s="3">
        <v>28.747650110416</v>
      </c>
      <c r="T37" s="2">
        <v>-0.95783667265482098</v>
      </c>
      <c r="V37" s="165">
        <v>399.7</v>
      </c>
      <c r="W37" s="165">
        <v>1739.6</v>
      </c>
      <c r="X37" s="163">
        <v>3</v>
      </c>
      <c r="Y37" s="80"/>
      <c r="Z37" s="2"/>
      <c r="AE37" s="183"/>
      <c r="AI37" s="388"/>
      <c r="AJ37" s="389"/>
      <c r="AK37" s="389"/>
      <c r="AL37" s="389"/>
    </row>
    <row r="38" spans="1:38" ht="16.5" x14ac:dyDescent="0.25">
      <c r="A38" t="s">
        <v>75</v>
      </c>
      <c r="B38" s="5" t="s">
        <v>23</v>
      </c>
      <c r="C38" t="s">
        <v>10</v>
      </c>
      <c r="D38" t="s">
        <v>289</v>
      </c>
      <c r="E38" s="96">
        <v>1</v>
      </c>
      <c r="F38" s="1">
        <v>6</v>
      </c>
      <c r="G38" s="2">
        <v>2.0299999999999998</v>
      </c>
      <c r="H38" s="2">
        <v>0.06</v>
      </c>
      <c r="I38" s="2">
        <v>-4.7300000000000004</v>
      </c>
      <c r="J38" s="2">
        <v>0.11</v>
      </c>
      <c r="K38" s="95">
        <v>0.7087</v>
      </c>
      <c r="L38" s="95">
        <v>1.54E-2</v>
      </c>
      <c r="M38" s="95">
        <v>1.021E-2</v>
      </c>
      <c r="N38" s="82">
        <v>19</v>
      </c>
      <c r="O38" s="3">
        <v>4.9000000000000004</v>
      </c>
      <c r="P38" s="3">
        <v>3.3</v>
      </c>
      <c r="Q38" s="2">
        <v>-3.68</v>
      </c>
      <c r="R38" s="385">
        <v>1.1418744999999999</v>
      </c>
      <c r="S38" s="3">
        <v>16.297283661955198</v>
      </c>
      <c r="T38" s="2">
        <v>-4.1615675921125304</v>
      </c>
      <c r="V38" s="162">
        <v>43.55</v>
      </c>
      <c r="W38" s="165">
        <v>598.70000000000005</v>
      </c>
      <c r="X38" s="163">
        <v>3</v>
      </c>
      <c r="Y38" s="80"/>
      <c r="Z38" s="2"/>
      <c r="AE38" s="183"/>
      <c r="AI38" s="388"/>
      <c r="AJ38" s="76"/>
      <c r="AK38" s="76"/>
      <c r="AL38" s="76"/>
    </row>
    <row r="39" spans="1:38" ht="16.5" x14ac:dyDescent="0.25">
      <c r="E39" s="1"/>
      <c r="F39" s="1"/>
      <c r="G39" s="2"/>
      <c r="H39" s="2"/>
      <c r="I39" s="2"/>
      <c r="J39" s="2"/>
      <c r="K39" s="95"/>
      <c r="L39" s="95"/>
      <c r="M39" s="95"/>
      <c r="N39" s="82"/>
      <c r="O39" s="3"/>
      <c r="P39" s="3"/>
      <c r="Q39" s="2"/>
      <c r="R39" s="27"/>
      <c r="S39" s="3"/>
      <c r="T39" s="2"/>
      <c r="V39" s="162"/>
      <c r="W39" s="162"/>
      <c r="X39" s="163"/>
      <c r="Y39" s="80"/>
      <c r="Z39" s="2"/>
      <c r="AA39" s="382"/>
      <c r="AB39" s="383"/>
      <c r="AC39" s="383"/>
      <c r="AD39" s="383"/>
      <c r="AE39" s="384"/>
      <c r="AI39" s="388"/>
      <c r="AJ39" s="389"/>
      <c r="AK39" s="389"/>
      <c r="AL39" s="389"/>
    </row>
    <row r="40" spans="1:38" ht="16.5" x14ac:dyDescent="0.25">
      <c r="A40" s="4" t="s">
        <v>808</v>
      </c>
      <c r="E40" s="1"/>
      <c r="F40" s="1"/>
      <c r="G40" s="2"/>
      <c r="H40" s="2"/>
      <c r="I40" s="2"/>
      <c r="J40" s="2"/>
      <c r="K40" s="95"/>
      <c r="L40" s="95"/>
      <c r="M40" s="95"/>
      <c r="N40" s="82"/>
      <c r="O40" s="3"/>
      <c r="P40" s="3"/>
      <c r="Q40" s="2"/>
      <c r="R40" s="27"/>
      <c r="S40" s="3"/>
      <c r="T40" s="2"/>
      <c r="V40" s="162"/>
      <c r="W40" s="162"/>
      <c r="X40" s="163"/>
      <c r="Y40" s="80"/>
      <c r="Z40" s="2"/>
      <c r="AE40" s="183"/>
      <c r="AI40" s="388"/>
      <c r="AJ40" s="76"/>
      <c r="AK40" s="76"/>
      <c r="AL40" s="76"/>
    </row>
    <row r="41" spans="1:38" ht="16.5" x14ac:dyDescent="0.25">
      <c r="A41" t="s">
        <v>48</v>
      </c>
      <c r="B41" t="s">
        <v>30</v>
      </c>
      <c r="C41" t="s">
        <v>31</v>
      </c>
      <c r="D41" t="s">
        <v>290</v>
      </c>
      <c r="E41" s="97">
        <v>2</v>
      </c>
      <c r="F41" s="1">
        <v>3</v>
      </c>
      <c r="G41" s="2">
        <v>4.74</v>
      </c>
      <c r="H41" s="2">
        <v>0.03</v>
      </c>
      <c r="I41" s="2">
        <v>-4.49</v>
      </c>
      <c r="J41" s="2">
        <v>0.06</v>
      </c>
      <c r="K41" s="95">
        <v>0.63480000000000003</v>
      </c>
      <c r="L41" s="95">
        <v>5.8999999999999999E-3</v>
      </c>
      <c r="M41" s="95">
        <v>8.6599999999999993E-3</v>
      </c>
      <c r="N41" s="82">
        <v>45.7</v>
      </c>
      <c r="O41" s="3">
        <v>2.5</v>
      </c>
      <c r="P41" s="3">
        <v>3.65</v>
      </c>
      <c r="Q41" s="2">
        <v>1.81</v>
      </c>
      <c r="R41" s="385">
        <v>0.70909259999999996</v>
      </c>
      <c r="S41" s="3">
        <v>42.352379590859698</v>
      </c>
      <c r="T41" s="2">
        <v>1.2153722754331999</v>
      </c>
      <c r="V41" s="162">
        <v>44.75</v>
      </c>
      <c r="W41" s="162">
        <v>134.63999999999999</v>
      </c>
      <c r="X41" s="166">
        <v>1.5</v>
      </c>
      <c r="Y41" s="149"/>
      <c r="Z41" s="2"/>
      <c r="AA41" s="382"/>
      <c r="AB41" s="383"/>
      <c r="AC41" s="383"/>
      <c r="AD41" s="383"/>
      <c r="AE41" s="384"/>
      <c r="AI41" s="388"/>
      <c r="AJ41" s="76"/>
      <c r="AK41" s="76"/>
      <c r="AL41" s="76"/>
    </row>
    <row r="42" spans="1:38" ht="16.5" x14ac:dyDescent="0.25">
      <c r="A42" t="s">
        <v>86</v>
      </c>
      <c r="B42" t="s">
        <v>30</v>
      </c>
      <c r="C42" t="s">
        <v>31</v>
      </c>
      <c r="D42" t="s">
        <v>289</v>
      </c>
      <c r="E42" s="97">
        <v>2</v>
      </c>
      <c r="F42" s="1">
        <v>1</v>
      </c>
      <c r="G42" s="2">
        <v>3.6</v>
      </c>
      <c r="H42" s="2" t="s">
        <v>14</v>
      </c>
      <c r="I42" s="2">
        <v>-4.7699999999999996</v>
      </c>
      <c r="J42" s="2" t="s">
        <v>14</v>
      </c>
      <c r="K42" s="95">
        <v>0.63529999999999998</v>
      </c>
      <c r="L42" s="95" t="s">
        <v>14</v>
      </c>
      <c r="M42" s="95">
        <v>2.5000000000000001E-2</v>
      </c>
      <c r="N42" s="82">
        <v>45.4</v>
      </c>
      <c r="O42" s="3" t="s">
        <v>14</v>
      </c>
      <c r="P42" s="3">
        <v>10.6</v>
      </c>
      <c r="Q42" s="2">
        <v>1.49</v>
      </c>
      <c r="R42" s="386" t="s">
        <v>14</v>
      </c>
      <c r="S42" s="3">
        <v>42.151767642305799</v>
      </c>
      <c r="T42" s="2">
        <v>0.89801303445460701</v>
      </c>
      <c r="V42" s="162">
        <v>69.599999999999994</v>
      </c>
      <c r="W42" s="162">
        <v>96.9</v>
      </c>
      <c r="X42" s="166">
        <v>1</v>
      </c>
      <c r="Y42" s="149"/>
      <c r="Z42" s="2"/>
      <c r="AA42" s="382"/>
      <c r="AB42" s="383"/>
      <c r="AC42" s="383"/>
      <c r="AD42" s="383"/>
      <c r="AE42" s="384"/>
      <c r="AI42" s="388"/>
      <c r="AJ42" s="389"/>
      <c r="AK42" s="389"/>
      <c r="AL42" s="389"/>
    </row>
    <row r="43" spans="1:38" ht="16.5" x14ac:dyDescent="0.25">
      <c r="A43" t="s">
        <v>279</v>
      </c>
      <c r="B43" t="s">
        <v>30</v>
      </c>
      <c r="C43" t="s">
        <v>31</v>
      </c>
      <c r="D43" t="s">
        <v>290</v>
      </c>
      <c r="E43" s="98">
        <v>3</v>
      </c>
      <c r="F43" s="1">
        <v>3</v>
      </c>
      <c r="G43" s="2">
        <v>3.24</v>
      </c>
      <c r="H43" s="2">
        <v>0.05</v>
      </c>
      <c r="I43" s="2">
        <v>-5.27</v>
      </c>
      <c r="J43" s="2">
        <v>0.12</v>
      </c>
      <c r="K43" s="95">
        <v>0.64370000000000005</v>
      </c>
      <c r="L43" s="95">
        <v>1.2999999999999999E-3</v>
      </c>
      <c r="M43" s="95">
        <v>8.6599999999999993E-3</v>
      </c>
      <c r="N43" s="82">
        <v>42</v>
      </c>
      <c r="O43" s="3">
        <v>0.5</v>
      </c>
      <c r="P43" s="3">
        <v>3.55</v>
      </c>
      <c r="Q43" s="2">
        <v>0.36</v>
      </c>
      <c r="R43" s="385">
        <v>0.76572700000000005</v>
      </c>
      <c r="S43" s="3">
        <v>38.837693086268203</v>
      </c>
      <c r="T43" s="2">
        <v>-0.212848257572887</v>
      </c>
      <c r="V43" s="162">
        <v>108</v>
      </c>
      <c r="W43" s="162">
        <v>229.7</v>
      </c>
      <c r="X43" s="166">
        <v>1</v>
      </c>
      <c r="Y43" s="149"/>
      <c r="Z43" s="2"/>
      <c r="AA43" s="382"/>
      <c r="AB43" s="383"/>
      <c r="AC43" s="383"/>
      <c r="AD43" s="383"/>
      <c r="AE43" s="384"/>
      <c r="AI43" s="388"/>
      <c r="AJ43" s="389"/>
      <c r="AK43" s="389"/>
      <c r="AL43" s="389"/>
    </row>
    <row r="44" spans="1:38" ht="16.5" x14ac:dyDescent="0.25">
      <c r="E44" s="1"/>
      <c r="F44" s="1"/>
      <c r="G44" s="2"/>
      <c r="H44" s="2"/>
      <c r="I44" s="2"/>
      <c r="J44" s="2"/>
      <c r="K44" s="95"/>
      <c r="L44" s="95"/>
      <c r="M44" s="95"/>
      <c r="N44" s="82"/>
      <c r="O44" s="3"/>
      <c r="P44" s="3"/>
      <c r="Q44" s="2"/>
      <c r="R44" s="386"/>
      <c r="S44" s="3"/>
      <c r="T44" s="2"/>
      <c r="V44" s="162"/>
      <c r="W44" s="162"/>
      <c r="X44" s="163"/>
      <c r="Y44" s="80"/>
      <c r="Z44" s="2"/>
      <c r="AE44" s="183"/>
      <c r="AI44" s="388"/>
      <c r="AJ44" s="76"/>
      <c r="AK44" s="76"/>
      <c r="AL44" s="76"/>
    </row>
    <row r="45" spans="1:38" ht="16.5" x14ac:dyDescent="0.25">
      <c r="A45" s="4" t="s">
        <v>1334</v>
      </c>
      <c r="E45" s="1"/>
      <c r="F45" s="1"/>
      <c r="G45" s="2"/>
      <c r="H45" s="2"/>
      <c r="I45" s="2"/>
      <c r="J45" s="2"/>
      <c r="K45" s="95"/>
      <c r="L45" s="95"/>
      <c r="M45" s="95"/>
      <c r="N45" s="82"/>
      <c r="O45" s="3"/>
      <c r="P45" s="3"/>
      <c r="Q45" s="2"/>
      <c r="R45" s="386"/>
      <c r="S45" s="3"/>
      <c r="T45" s="2"/>
      <c r="V45" s="162"/>
      <c r="W45" s="162"/>
      <c r="X45" s="163"/>
      <c r="Y45" s="80"/>
      <c r="Z45" s="2"/>
      <c r="AA45" s="4"/>
      <c r="AE45" s="183"/>
      <c r="AI45" s="388"/>
      <c r="AJ45" s="76"/>
      <c r="AK45" s="76"/>
      <c r="AL45" s="76"/>
    </row>
    <row r="46" spans="1:38" ht="16.5" x14ac:dyDescent="0.25">
      <c r="A46" t="s">
        <v>72</v>
      </c>
      <c r="B46" t="s">
        <v>30</v>
      </c>
      <c r="C46" t="s">
        <v>31</v>
      </c>
      <c r="D46" t="s">
        <v>289</v>
      </c>
      <c r="E46" s="97">
        <v>2</v>
      </c>
      <c r="F46" s="1">
        <v>1</v>
      </c>
      <c r="G46" s="2">
        <v>3.48</v>
      </c>
      <c r="H46" s="2" t="s">
        <v>14</v>
      </c>
      <c r="I46" s="2">
        <v>-4.71</v>
      </c>
      <c r="J46" s="2" t="s">
        <v>14</v>
      </c>
      <c r="K46" s="95">
        <v>0.3352</v>
      </c>
      <c r="L46" s="95" t="s">
        <v>14</v>
      </c>
      <c r="M46" s="95">
        <v>2.5000000000000001E-2</v>
      </c>
      <c r="N46" s="82">
        <v>431.1</v>
      </c>
      <c r="O46" s="3" t="s">
        <v>14</v>
      </c>
      <c r="P46" s="3">
        <v>122.2</v>
      </c>
      <c r="Q46" s="2">
        <v>33.07</v>
      </c>
      <c r="R46" s="386" t="s">
        <v>14</v>
      </c>
      <c r="S46" s="3">
        <v>374.55973205264399</v>
      </c>
      <c r="T46" s="2">
        <v>30.767668279359398</v>
      </c>
      <c r="V46" s="165">
        <v>241.64</v>
      </c>
      <c r="W46" s="165">
        <v>483.84</v>
      </c>
      <c r="X46" s="166">
        <v>1</v>
      </c>
      <c r="Y46" s="169" t="s">
        <v>1333</v>
      </c>
      <c r="Z46" s="2"/>
      <c r="AA46" s="382"/>
      <c r="AB46" s="383"/>
      <c r="AC46" s="383"/>
      <c r="AD46" s="383"/>
      <c r="AE46" s="384"/>
      <c r="AI46" s="388"/>
      <c r="AJ46" s="76"/>
      <c r="AK46" s="76"/>
      <c r="AL46" s="76"/>
    </row>
    <row r="47" spans="1:38" ht="16.5" x14ac:dyDescent="0.25">
      <c r="AB47" s="379"/>
      <c r="AC47" s="379"/>
      <c r="AD47" s="380"/>
      <c r="AE47" s="183"/>
      <c r="AI47" s="388"/>
      <c r="AJ47" s="389"/>
      <c r="AK47" s="389"/>
      <c r="AL47" s="389"/>
    </row>
    <row r="48" spans="1:38" ht="16.5" x14ac:dyDescent="0.25">
      <c r="A48" s="4" t="s">
        <v>127</v>
      </c>
      <c r="AA48" s="382"/>
      <c r="AB48" s="383"/>
      <c r="AC48" s="383"/>
      <c r="AD48" s="383"/>
      <c r="AE48" s="384"/>
      <c r="AI48" s="388"/>
      <c r="AJ48" s="76"/>
      <c r="AK48" s="76"/>
      <c r="AL48" s="76"/>
    </row>
    <row r="49" spans="1:38" ht="16.5" x14ac:dyDescent="0.25">
      <c r="A49" t="s">
        <v>274</v>
      </c>
      <c r="AI49" s="388"/>
      <c r="AJ49" s="76"/>
      <c r="AK49" s="76"/>
      <c r="AL49" s="76"/>
    </row>
    <row r="50" spans="1:38" ht="18.75" x14ac:dyDescent="0.35">
      <c r="A50" t="s">
        <v>275</v>
      </c>
      <c r="AD50" s="4"/>
      <c r="AI50" s="388"/>
      <c r="AJ50" s="76"/>
      <c r="AK50" s="76"/>
      <c r="AL50" s="76"/>
    </row>
    <row r="51" spans="1:38" ht="16.5" x14ac:dyDescent="0.25">
      <c r="A51" t="s">
        <v>235</v>
      </c>
      <c r="AE51" s="379"/>
      <c r="AF51" s="379"/>
      <c r="AG51" s="380"/>
      <c r="AI51" s="388"/>
      <c r="AJ51" s="76"/>
      <c r="AK51" s="76"/>
      <c r="AL51" s="76"/>
    </row>
    <row r="52" spans="1:38" ht="17.25" x14ac:dyDescent="0.25">
      <c r="A52" t="s">
        <v>844</v>
      </c>
      <c r="AI52" s="388"/>
      <c r="AJ52" s="76"/>
      <c r="AK52" s="76"/>
      <c r="AL52" s="76"/>
    </row>
    <row r="53" spans="1:38" ht="16.5" x14ac:dyDescent="0.25">
      <c r="AI53" s="388"/>
      <c r="AJ53" s="389"/>
      <c r="AK53" s="389"/>
      <c r="AL53" s="389"/>
    </row>
    <row r="54" spans="1:38" ht="16.5" x14ac:dyDescent="0.25">
      <c r="AI54" s="388"/>
      <c r="AJ54" s="76"/>
      <c r="AK54" s="76"/>
      <c r="AL54" s="76"/>
    </row>
    <row r="55" spans="1:38" ht="16.5" x14ac:dyDescent="0.25">
      <c r="AI55" s="388"/>
      <c r="AJ55" s="389"/>
      <c r="AK55" s="389"/>
      <c r="AL55" s="390"/>
    </row>
    <row r="56" spans="1:38" ht="16.5" x14ac:dyDescent="0.25">
      <c r="AI56" s="388"/>
      <c r="AJ56" s="389"/>
      <c r="AK56" s="389"/>
      <c r="AL56" s="389"/>
    </row>
    <row r="57" spans="1:38" ht="16.5" x14ac:dyDescent="0.25">
      <c r="AI57" s="388"/>
      <c r="AJ57" s="76"/>
      <c r="AK57" s="76"/>
      <c r="AL57" s="76"/>
    </row>
    <row r="58" spans="1:38" ht="16.5" x14ac:dyDescent="0.25">
      <c r="AI58" s="388"/>
      <c r="AJ58" s="389"/>
      <c r="AK58" s="389"/>
      <c r="AL58" s="389"/>
    </row>
    <row r="59" spans="1:38" ht="16.5" x14ac:dyDescent="0.25">
      <c r="AI59" s="388"/>
      <c r="AJ59" s="389"/>
      <c r="AK59" s="389"/>
      <c r="AL59" s="389"/>
    </row>
    <row r="60" spans="1:38" ht="16.5" x14ac:dyDescent="0.25">
      <c r="AI60" s="388"/>
      <c r="AJ60" s="389"/>
      <c r="AK60" s="389"/>
      <c r="AL60" s="389"/>
    </row>
    <row r="61" spans="1:38" ht="49.5" x14ac:dyDescent="0.25">
      <c r="AE61" s="381" t="s">
        <v>1331</v>
      </c>
      <c r="AF61" s="381"/>
      <c r="AG61" s="381"/>
      <c r="AH61" s="9"/>
      <c r="AI61" s="77"/>
      <c r="AJ61" s="77"/>
      <c r="AK61" s="76"/>
      <c r="AL61" s="76"/>
    </row>
  </sheetData>
  <sortState xmlns:xlrd2="http://schemas.microsoft.com/office/spreadsheetml/2017/richdata2" ref="A3:W18">
    <sortCondition ref="E3:E18"/>
    <sortCondition ref="A3:A18"/>
  </sortState>
  <mergeCells count="1">
    <mergeCell ref="Z1:AB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40677-3A1A-4F4D-89C1-9F1AD8F3B003}">
  <dimension ref="A1:Q23"/>
  <sheetViews>
    <sheetView topLeftCell="I1" zoomScale="80" zoomScaleNormal="80" workbookViewId="0">
      <selection activeCell="L5" sqref="A1:Q23"/>
    </sheetView>
  </sheetViews>
  <sheetFormatPr defaultRowHeight="15" x14ac:dyDescent="0.25"/>
  <cols>
    <col min="1" max="1" width="8" style="14" customWidth="1"/>
    <col min="2" max="2" width="14.42578125" style="14" bestFit="1" customWidth="1"/>
    <col min="3" max="3" width="9.85546875" customWidth="1"/>
    <col min="4" max="4" width="12.7109375" style="14" bestFit="1" customWidth="1"/>
    <col min="5" max="5" width="10.5703125" style="15" bestFit="1" customWidth="1"/>
    <col min="6" max="6" width="12.28515625" style="15" bestFit="1" customWidth="1"/>
    <col min="7" max="7" width="5.5703125" style="15" bestFit="1" customWidth="1"/>
    <col min="8" max="8" width="11.5703125" style="14" bestFit="1" customWidth="1"/>
    <col min="9" max="9" width="19.42578125" style="14" bestFit="1" customWidth="1"/>
    <col min="10" max="10" width="12.140625" style="14" bestFit="1" customWidth="1"/>
    <col min="11" max="11" width="65.42578125" style="14" bestFit="1" customWidth="1"/>
    <col min="12" max="12" width="24.7109375" style="14" bestFit="1" customWidth="1"/>
    <col min="13" max="13" width="14.28515625" style="14" bestFit="1" customWidth="1"/>
    <col min="14" max="14" width="49.5703125" style="16" bestFit="1" customWidth="1"/>
    <col min="15" max="15" width="22.5703125" style="16" bestFit="1" customWidth="1"/>
    <col min="16" max="16" width="77" style="16" bestFit="1" customWidth="1"/>
    <col min="17" max="17" width="47.42578125" style="14" bestFit="1" customWidth="1"/>
  </cols>
  <sheetData>
    <row r="1" spans="1:17" x14ac:dyDescent="0.25">
      <c r="A1" s="59" t="s">
        <v>1366</v>
      </c>
    </row>
    <row r="2" spans="1:17" s="24" customFormat="1" ht="45" x14ac:dyDescent="0.25">
      <c r="A2" s="6" t="s">
        <v>187</v>
      </c>
      <c r="B2" s="6" t="s">
        <v>0</v>
      </c>
      <c r="C2" s="6" t="s">
        <v>837</v>
      </c>
      <c r="D2" s="6" t="s">
        <v>1</v>
      </c>
      <c r="E2" s="7" t="s">
        <v>88</v>
      </c>
      <c r="F2" s="7" t="s">
        <v>89</v>
      </c>
      <c r="G2" s="7" t="s">
        <v>2</v>
      </c>
      <c r="H2" s="6" t="s">
        <v>3</v>
      </c>
      <c r="I2" s="6" t="s">
        <v>4</v>
      </c>
      <c r="J2" s="6" t="s">
        <v>121</v>
      </c>
      <c r="K2" s="6" t="s">
        <v>122</v>
      </c>
      <c r="L2" s="6" t="s">
        <v>123</v>
      </c>
      <c r="M2" s="6" t="s">
        <v>124</v>
      </c>
      <c r="N2" s="6" t="s">
        <v>125</v>
      </c>
      <c r="O2" s="6" t="s">
        <v>126</v>
      </c>
      <c r="P2" s="6" t="s">
        <v>127</v>
      </c>
      <c r="Q2" s="6" t="s">
        <v>128</v>
      </c>
    </row>
    <row r="3" spans="1:17" ht="30" x14ac:dyDescent="0.25">
      <c r="A3" s="14" t="s">
        <v>195</v>
      </c>
      <c r="B3" s="17" t="s">
        <v>9</v>
      </c>
      <c r="C3" s="14" t="s">
        <v>185</v>
      </c>
      <c r="D3" s="14" t="s">
        <v>10</v>
      </c>
      <c r="E3" s="15">
        <v>34.99</v>
      </c>
      <c r="F3" s="15">
        <v>-107.80995299999999</v>
      </c>
      <c r="G3" s="15" t="s">
        <v>11</v>
      </c>
      <c r="H3" s="14" t="s">
        <v>82</v>
      </c>
      <c r="I3" s="158" t="s">
        <v>1081</v>
      </c>
      <c r="J3" s="159" t="s">
        <v>130</v>
      </c>
      <c r="K3" s="16" t="s">
        <v>148</v>
      </c>
      <c r="L3" s="14" t="s">
        <v>149</v>
      </c>
      <c r="M3" s="19">
        <v>21654</v>
      </c>
      <c r="N3" s="160" t="s">
        <v>152</v>
      </c>
      <c r="O3" s="160"/>
      <c r="P3" s="157" t="s">
        <v>836</v>
      </c>
    </row>
    <row r="4" spans="1:17" ht="45" x14ac:dyDescent="0.25">
      <c r="A4" s="14" t="s">
        <v>193</v>
      </c>
      <c r="B4" s="17" t="s">
        <v>30</v>
      </c>
      <c r="C4" s="14" t="s">
        <v>183</v>
      </c>
      <c r="D4" s="14" t="s">
        <v>31</v>
      </c>
      <c r="E4" s="15">
        <v>37.17398</v>
      </c>
      <c r="F4" s="15">
        <v>-108.86968</v>
      </c>
      <c r="G4" s="15" t="s">
        <v>49</v>
      </c>
      <c r="H4" s="14" t="s">
        <v>50</v>
      </c>
      <c r="I4" s="14" t="s">
        <v>33</v>
      </c>
      <c r="J4" s="18" t="s">
        <v>130</v>
      </c>
      <c r="K4" s="16" t="s">
        <v>145</v>
      </c>
      <c r="L4" s="14" t="s">
        <v>146</v>
      </c>
      <c r="M4" s="19">
        <v>21086</v>
      </c>
      <c r="N4" s="160" t="s">
        <v>139</v>
      </c>
      <c r="O4" s="160" t="s">
        <v>134</v>
      </c>
      <c r="P4" s="16" t="s">
        <v>1085</v>
      </c>
    </row>
    <row r="5" spans="1:17" ht="30" x14ac:dyDescent="0.25">
      <c r="A5" s="14" t="s">
        <v>204</v>
      </c>
      <c r="B5" s="17" t="s">
        <v>30</v>
      </c>
      <c r="C5" s="14" t="s">
        <v>183</v>
      </c>
      <c r="D5" s="14" t="s">
        <v>31</v>
      </c>
      <c r="E5" s="15">
        <v>37.072839999999999</v>
      </c>
      <c r="F5" s="15">
        <v>-111.62181</v>
      </c>
      <c r="G5" s="15" t="s">
        <v>43</v>
      </c>
      <c r="H5" s="14" t="s">
        <v>44</v>
      </c>
      <c r="I5" s="14" t="s">
        <v>45</v>
      </c>
      <c r="J5" s="18" t="s">
        <v>130</v>
      </c>
      <c r="K5" s="16" t="s">
        <v>172</v>
      </c>
      <c r="L5" s="14" t="s">
        <v>173</v>
      </c>
      <c r="M5" s="14">
        <v>1963</v>
      </c>
      <c r="N5" s="160" t="s">
        <v>133</v>
      </c>
      <c r="O5" s="160" t="s">
        <v>174</v>
      </c>
      <c r="P5" s="27" t="s">
        <v>1084</v>
      </c>
    </row>
    <row r="6" spans="1:17" ht="45" x14ac:dyDescent="0.25">
      <c r="A6" s="14" t="s">
        <v>196</v>
      </c>
      <c r="B6" s="17" t="s">
        <v>9</v>
      </c>
      <c r="C6" s="14" t="s">
        <v>183</v>
      </c>
      <c r="D6" s="14" t="s">
        <v>10</v>
      </c>
      <c r="E6" s="15">
        <v>35.013882000000002</v>
      </c>
      <c r="F6" s="15">
        <v>-107.809898</v>
      </c>
      <c r="G6" s="15" t="s">
        <v>11</v>
      </c>
      <c r="H6" s="14" t="s">
        <v>82</v>
      </c>
      <c r="I6" s="14" t="s">
        <v>33</v>
      </c>
      <c r="J6" s="18" t="s">
        <v>130</v>
      </c>
      <c r="K6" s="16" t="s">
        <v>150</v>
      </c>
      <c r="L6" s="14" t="s">
        <v>151</v>
      </c>
      <c r="M6" s="19">
        <v>24585</v>
      </c>
      <c r="N6" s="160" t="s">
        <v>152</v>
      </c>
      <c r="O6" s="160"/>
      <c r="P6" s="16" t="s">
        <v>1124</v>
      </c>
      <c r="Q6" s="14" t="s">
        <v>847</v>
      </c>
    </row>
    <row r="7" spans="1:17" x14ac:dyDescent="0.25">
      <c r="A7" s="14" t="s">
        <v>197</v>
      </c>
      <c r="B7" s="17" t="s">
        <v>30</v>
      </c>
      <c r="C7" s="14" t="s">
        <v>183</v>
      </c>
      <c r="D7" s="14" t="s">
        <v>31</v>
      </c>
      <c r="E7" s="15">
        <v>35.447360000000003</v>
      </c>
      <c r="F7" s="15">
        <v>-107.99302</v>
      </c>
      <c r="G7" s="15" t="s">
        <v>11</v>
      </c>
      <c r="H7" s="14" t="s">
        <v>12</v>
      </c>
      <c r="I7" s="14" t="s">
        <v>33</v>
      </c>
      <c r="J7" s="18" t="s">
        <v>130</v>
      </c>
      <c r="K7" s="16" t="s">
        <v>153</v>
      </c>
      <c r="L7" s="14" t="s">
        <v>154</v>
      </c>
      <c r="M7" s="19">
        <v>24586</v>
      </c>
      <c r="N7" s="160" t="s">
        <v>155</v>
      </c>
      <c r="O7" s="160"/>
      <c r="P7" s="27" t="s">
        <v>1082</v>
      </c>
    </row>
    <row r="8" spans="1:17" x14ac:dyDescent="0.25">
      <c r="A8" s="14" t="s">
        <v>198</v>
      </c>
      <c r="B8" s="17" t="s">
        <v>9</v>
      </c>
      <c r="C8" s="14" t="s">
        <v>183</v>
      </c>
      <c r="D8" s="14" t="s">
        <v>10</v>
      </c>
      <c r="E8" s="15">
        <v>35.510300000000001</v>
      </c>
      <c r="F8" s="15">
        <v>-108.1664</v>
      </c>
      <c r="G8" s="15" t="s">
        <v>11</v>
      </c>
      <c r="H8" s="14" t="s">
        <v>12</v>
      </c>
      <c r="I8" s="14" t="s">
        <v>13</v>
      </c>
      <c r="J8" s="14" t="s">
        <v>1080</v>
      </c>
      <c r="K8" s="16" t="s">
        <v>157</v>
      </c>
      <c r="L8" s="14" t="s">
        <v>138</v>
      </c>
      <c r="M8" s="19">
        <v>24588</v>
      </c>
      <c r="N8" s="160" t="s">
        <v>156</v>
      </c>
      <c r="O8" s="160"/>
      <c r="P8" s="27" t="s">
        <v>1083</v>
      </c>
      <c r="Q8" s="14" t="s">
        <v>158</v>
      </c>
    </row>
    <row r="9" spans="1:17" ht="30" x14ac:dyDescent="0.25">
      <c r="A9" s="14" t="s">
        <v>199</v>
      </c>
      <c r="B9" s="17" t="s">
        <v>30</v>
      </c>
      <c r="C9" s="14" t="s">
        <v>184</v>
      </c>
      <c r="D9" s="14" t="s">
        <v>31</v>
      </c>
      <c r="E9" s="15">
        <v>33.886690000000002</v>
      </c>
      <c r="F9" s="21">
        <v>-106.75148</v>
      </c>
      <c r="G9" s="15" t="s">
        <v>11</v>
      </c>
      <c r="H9" s="14" t="s">
        <v>32</v>
      </c>
      <c r="I9" s="14" t="s">
        <v>33</v>
      </c>
      <c r="J9" s="14" t="s">
        <v>130</v>
      </c>
      <c r="K9" s="16" t="s">
        <v>159</v>
      </c>
      <c r="L9" s="14" t="s">
        <v>151</v>
      </c>
      <c r="M9" s="19">
        <v>24592</v>
      </c>
      <c r="N9" s="160" t="s">
        <v>160</v>
      </c>
      <c r="O9" s="160"/>
      <c r="P9" s="16" t="s">
        <v>161</v>
      </c>
      <c r="Q9" s="14" t="s">
        <v>270</v>
      </c>
    </row>
    <row r="10" spans="1:17" x14ac:dyDescent="0.25">
      <c r="A10" s="14" t="s">
        <v>200</v>
      </c>
      <c r="B10" s="17" t="s">
        <v>30</v>
      </c>
      <c r="C10" s="14" t="s">
        <v>183</v>
      </c>
      <c r="D10" s="14" t="s">
        <v>31</v>
      </c>
      <c r="E10" s="15">
        <v>34.393610000000002</v>
      </c>
      <c r="F10" s="15">
        <v>-107.37223</v>
      </c>
      <c r="G10" s="15" t="s">
        <v>11</v>
      </c>
      <c r="H10" s="14" t="s">
        <v>32</v>
      </c>
      <c r="I10" s="14" t="s">
        <v>33</v>
      </c>
      <c r="J10" s="18" t="s">
        <v>130</v>
      </c>
      <c r="K10" s="16" t="s">
        <v>162</v>
      </c>
      <c r="L10" s="14" t="s">
        <v>132</v>
      </c>
      <c r="M10" s="19">
        <v>24594</v>
      </c>
      <c r="N10" s="160" t="s">
        <v>133</v>
      </c>
      <c r="O10" s="160" t="s">
        <v>163</v>
      </c>
      <c r="P10" s="27" t="s">
        <v>1086</v>
      </c>
    </row>
    <row r="11" spans="1:17" ht="30" x14ac:dyDescent="0.25">
      <c r="A11" s="14" t="s">
        <v>188</v>
      </c>
      <c r="B11" s="17" t="s">
        <v>30</v>
      </c>
      <c r="C11" s="14" t="s">
        <v>183</v>
      </c>
      <c r="D11" s="14" t="s">
        <v>31</v>
      </c>
      <c r="E11" s="15">
        <v>34.292879999999997</v>
      </c>
      <c r="F11" s="15">
        <v>-109.05365</v>
      </c>
      <c r="G11" s="15" t="s">
        <v>35</v>
      </c>
      <c r="H11" s="14" t="s">
        <v>36</v>
      </c>
      <c r="I11" s="14" t="s">
        <v>47</v>
      </c>
      <c r="J11" s="18" t="s">
        <v>130</v>
      </c>
      <c r="K11" s="16" t="s">
        <v>131</v>
      </c>
      <c r="L11" s="14" t="s">
        <v>132</v>
      </c>
      <c r="M11" s="19">
        <v>24734</v>
      </c>
      <c r="N11" s="160" t="s">
        <v>133</v>
      </c>
      <c r="O11" s="160" t="s">
        <v>134</v>
      </c>
      <c r="P11" s="27" t="s">
        <v>1114</v>
      </c>
      <c r="Q11" s="14" t="s">
        <v>135</v>
      </c>
    </row>
    <row r="12" spans="1:17" ht="30" x14ac:dyDescent="0.25">
      <c r="A12" s="14" t="s">
        <v>201</v>
      </c>
      <c r="B12" s="17" t="s">
        <v>30</v>
      </c>
      <c r="C12" s="14" t="s">
        <v>183</v>
      </c>
      <c r="D12" s="14" t="s">
        <v>31</v>
      </c>
      <c r="E12" s="15">
        <v>33.122079999999997</v>
      </c>
      <c r="F12" s="21">
        <v>-107.19985</v>
      </c>
      <c r="G12" s="15" t="s">
        <v>11</v>
      </c>
      <c r="H12" s="14" t="s">
        <v>41</v>
      </c>
      <c r="I12" s="14" t="s">
        <v>33</v>
      </c>
      <c r="J12" s="18" t="s">
        <v>130</v>
      </c>
      <c r="K12" s="16" t="s">
        <v>164</v>
      </c>
      <c r="L12" s="14" t="s">
        <v>132</v>
      </c>
      <c r="M12" s="19">
        <v>25111</v>
      </c>
      <c r="N12" s="160" t="s">
        <v>139</v>
      </c>
      <c r="O12" s="160"/>
      <c r="P12" s="16" t="s">
        <v>165</v>
      </c>
    </row>
    <row r="13" spans="1:17" ht="30" x14ac:dyDescent="0.25">
      <c r="A13" s="14" t="s">
        <v>202</v>
      </c>
      <c r="B13" s="17" t="s">
        <v>67</v>
      </c>
      <c r="C13" s="14" t="s">
        <v>184</v>
      </c>
      <c r="D13" s="14" t="s">
        <v>10</v>
      </c>
      <c r="E13" s="15">
        <v>32.809399999999997</v>
      </c>
      <c r="F13" s="15">
        <v>-97.052499999999995</v>
      </c>
      <c r="G13" s="15" t="s">
        <v>53</v>
      </c>
      <c r="H13" s="14" t="s">
        <v>68</v>
      </c>
      <c r="I13" s="14" t="s">
        <v>69</v>
      </c>
      <c r="J13" s="18" t="s">
        <v>130</v>
      </c>
      <c r="K13" s="16" t="s">
        <v>166</v>
      </c>
      <c r="L13" s="14" t="s">
        <v>167</v>
      </c>
      <c r="M13" s="19">
        <v>25310</v>
      </c>
      <c r="N13" s="160" t="s">
        <v>168</v>
      </c>
      <c r="O13" s="160" t="s">
        <v>169</v>
      </c>
      <c r="P13" s="263" t="s">
        <v>1115</v>
      </c>
    </row>
    <row r="14" spans="1:17" x14ac:dyDescent="0.25">
      <c r="A14" s="14" t="s">
        <v>194</v>
      </c>
      <c r="B14" s="17" t="s">
        <v>30</v>
      </c>
      <c r="C14" s="14" t="s">
        <v>184</v>
      </c>
      <c r="D14" s="14" t="s">
        <v>31</v>
      </c>
      <c r="E14" s="15">
        <v>37.92033</v>
      </c>
      <c r="F14" s="15">
        <v>-108.6803</v>
      </c>
      <c r="G14" s="15" t="s">
        <v>49</v>
      </c>
      <c r="H14" s="14" t="s">
        <v>62</v>
      </c>
      <c r="I14" s="14" t="s">
        <v>33</v>
      </c>
      <c r="J14" s="18" t="s">
        <v>130</v>
      </c>
      <c r="K14" s="16" t="s">
        <v>147</v>
      </c>
      <c r="L14" s="14" t="s">
        <v>132</v>
      </c>
      <c r="M14" s="19">
        <v>25486</v>
      </c>
      <c r="N14" s="160" t="s">
        <v>133</v>
      </c>
      <c r="O14" s="160"/>
      <c r="P14" s="263" t="s">
        <v>1116</v>
      </c>
    </row>
    <row r="15" spans="1:17" x14ac:dyDescent="0.25">
      <c r="A15" s="14" t="s">
        <v>207</v>
      </c>
      <c r="B15" s="17" t="s">
        <v>23</v>
      </c>
      <c r="C15" s="14" t="s">
        <v>183</v>
      </c>
      <c r="D15" s="14" t="s">
        <v>10</v>
      </c>
      <c r="E15" s="15">
        <v>44.446390000000001</v>
      </c>
      <c r="F15" s="21">
        <v>-104.90496</v>
      </c>
      <c r="G15" s="15" t="s">
        <v>18</v>
      </c>
      <c r="H15" s="14" t="s">
        <v>19</v>
      </c>
      <c r="I15" s="14" t="s">
        <v>20</v>
      </c>
      <c r="J15" s="14" t="s">
        <v>130</v>
      </c>
      <c r="K15" s="16" t="s">
        <v>179</v>
      </c>
      <c r="L15" s="14" t="s">
        <v>178</v>
      </c>
      <c r="M15" s="14">
        <v>1971</v>
      </c>
      <c r="N15" s="160" t="s">
        <v>180</v>
      </c>
      <c r="O15" s="160" t="s">
        <v>181</v>
      </c>
    </row>
    <row r="16" spans="1:17" x14ac:dyDescent="0.25">
      <c r="A16" s="14" t="s">
        <v>208</v>
      </c>
      <c r="B16" s="17" t="s">
        <v>23</v>
      </c>
      <c r="C16" s="14" t="s">
        <v>185</v>
      </c>
      <c r="D16" s="14" t="s">
        <v>10</v>
      </c>
      <c r="E16" s="15">
        <v>44.583730000000003</v>
      </c>
      <c r="F16" s="15">
        <v>-108.15513</v>
      </c>
      <c r="G16" s="15" t="s">
        <v>18</v>
      </c>
      <c r="H16" s="14" t="s">
        <v>24</v>
      </c>
      <c r="I16" s="14" t="s">
        <v>25</v>
      </c>
      <c r="J16" s="18" t="s">
        <v>130</v>
      </c>
      <c r="K16" s="16" t="s">
        <v>182</v>
      </c>
      <c r="L16" s="14" t="s">
        <v>144</v>
      </c>
      <c r="M16" s="19">
        <v>26492</v>
      </c>
      <c r="N16" s="160" t="s">
        <v>180</v>
      </c>
      <c r="O16" s="160" t="s">
        <v>181</v>
      </c>
    </row>
    <row r="17" spans="1:17" x14ac:dyDescent="0.25">
      <c r="A17" s="14" t="s">
        <v>189</v>
      </c>
      <c r="B17" s="17" t="s">
        <v>30</v>
      </c>
      <c r="C17" s="14" t="s">
        <v>183</v>
      </c>
      <c r="D17" s="14" t="s">
        <v>31</v>
      </c>
      <c r="E17" s="15">
        <v>35.963650000000001</v>
      </c>
      <c r="F17" s="15">
        <v>-110.8377</v>
      </c>
      <c r="G17" s="15" t="s">
        <v>35</v>
      </c>
      <c r="H17" s="14" t="s">
        <v>38</v>
      </c>
      <c r="I17" s="14" t="s">
        <v>33</v>
      </c>
      <c r="J17" s="18" t="s">
        <v>130</v>
      </c>
      <c r="K17" s="20" t="s">
        <v>137</v>
      </c>
      <c r="L17" s="14" t="s">
        <v>138</v>
      </c>
      <c r="M17" s="19">
        <v>25850</v>
      </c>
      <c r="N17" s="160" t="s">
        <v>139</v>
      </c>
      <c r="O17" s="160" t="s">
        <v>134</v>
      </c>
      <c r="P17" s="27" t="s">
        <v>1117</v>
      </c>
    </row>
    <row r="18" spans="1:17" x14ac:dyDescent="0.25">
      <c r="A18" s="14" t="s">
        <v>190</v>
      </c>
      <c r="B18" s="17" t="s">
        <v>30</v>
      </c>
      <c r="C18" s="14" t="s">
        <v>183</v>
      </c>
      <c r="D18" s="14" t="s">
        <v>31</v>
      </c>
      <c r="E18" s="15">
        <v>36.183500000000002</v>
      </c>
      <c r="F18" s="21">
        <v>-109.88267</v>
      </c>
      <c r="G18" s="15" t="s">
        <v>35</v>
      </c>
      <c r="H18" s="14" t="s">
        <v>36</v>
      </c>
      <c r="I18" s="14" t="s">
        <v>33</v>
      </c>
      <c r="J18" s="18" t="s">
        <v>130</v>
      </c>
      <c r="K18" s="20" t="s">
        <v>140</v>
      </c>
      <c r="L18" s="14" t="s">
        <v>132</v>
      </c>
      <c r="M18" s="19">
        <v>25851</v>
      </c>
      <c r="N18" s="160" t="s">
        <v>139</v>
      </c>
      <c r="O18" s="160"/>
      <c r="P18" s="27" t="s">
        <v>1118</v>
      </c>
    </row>
    <row r="19" spans="1:17" x14ac:dyDescent="0.25">
      <c r="A19" s="14" t="s">
        <v>191</v>
      </c>
      <c r="B19" s="17" t="s">
        <v>30</v>
      </c>
      <c r="C19" s="14" t="s">
        <v>183</v>
      </c>
      <c r="D19" s="14" t="s">
        <v>31</v>
      </c>
      <c r="E19" s="15">
        <v>39.205500000000001</v>
      </c>
      <c r="F19" s="15">
        <v>-108.8672</v>
      </c>
      <c r="G19" s="15" t="s">
        <v>49</v>
      </c>
      <c r="H19" s="14" t="s">
        <v>59</v>
      </c>
      <c r="I19" s="14" t="s">
        <v>33</v>
      </c>
      <c r="J19" s="14" t="s">
        <v>130</v>
      </c>
      <c r="K19" s="16" t="s">
        <v>141</v>
      </c>
      <c r="L19" s="14" t="s">
        <v>132</v>
      </c>
      <c r="M19" s="14">
        <v>1977</v>
      </c>
      <c r="N19" s="160" t="s">
        <v>133</v>
      </c>
      <c r="O19" s="160"/>
      <c r="P19" s="27" t="s">
        <v>1119</v>
      </c>
      <c r="Q19" s="22" t="s">
        <v>142</v>
      </c>
    </row>
    <row r="20" spans="1:17" x14ac:dyDescent="0.25">
      <c r="A20" s="14" t="s">
        <v>205</v>
      </c>
      <c r="B20" s="17" t="s">
        <v>23</v>
      </c>
      <c r="C20" s="14" t="s">
        <v>183</v>
      </c>
      <c r="D20" s="14" t="s">
        <v>10</v>
      </c>
      <c r="E20" s="15">
        <v>42.52825</v>
      </c>
      <c r="F20" s="15">
        <v>-106.5775</v>
      </c>
      <c r="G20" s="15" t="s">
        <v>18</v>
      </c>
      <c r="H20" s="14" t="s">
        <v>28</v>
      </c>
      <c r="I20" s="14" t="s">
        <v>25</v>
      </c>
      <c r="J20" s="18" t="s">
        <v>130</v>
      </c>
      <c r="K20" s="16" t="s">
        <v>175</v>
      </c>
      <c r="L20" s="14" t="s">
        <v>132</v>
      </c>
      <c r="M20" s="19">
        <v>28016</v>
      </c>
      <c r="N20" s="160" t="s">
        <v>176</v>
      </c>
      <c r="O20" s="160"/>
      <c r="P20" s="27" t="s">
        <v>1120</v>
      </c>
    </row>
    <row r="21" spans="1:17" x14ac:dyDescent="0.25">
      <c r="A21" s="14" t="s">
        <v>192</v>
      </c>
      <c r="B21" s="17" t="s">
        <v>30</v>
      </c>
      <c r="C21" s="14" t="s">
        <v>183</v>
      </c>
      <c r="D21" s="14" t="s">
        <v>31</v>
      </c>
      <c r="E21" s="23">
        <v>38.700000000000003</v>
      </c>
      <c r="F21" s="23">
        <v>-107.9</v>
      </c>
      <c r="G21" s="15" t="s">
        <v>49</v>
      </c>
      <c r="H21" s="14" t="s">
        <v>74</v>
      </c>
      <c r="I21" s="14" t="s">
        <v>33</v>
      </c>
      <c r="J21" s="18" t="s">
        <v>130</v>
      </c>
      <c r="K21" s="16" t="s">
        <v>143</v>
      </c>
      <c r="L21" s="14" t="s">
        <v>144</v>
      </c>
      <c r="M21" s="19">
        <v>30125</v>
      </c>
      <c r="N21" s="160" t="s">
        <v>133</v>
      </c>
      <c r="P21" s="265" t="s">
        <v>1121</v>
      </c>
      <c r="Q21" s="22" t="s">
        <v>142</v>
      </c>
    </row>
    <row r="22" spans="1:17" x14ac:dyDescent="0.25">
      <c r="A22" s="14" t="s">
        <v>203</v>
      </c>
      <c r="B22" s="17" t="s">
        <v>30</v>
      </c>
      <c r="C22" s="14" t="s">
        <v>183</v>
      </c>
      <c r="D22" s="14" t="s">
        <v>31</v>
      </c>
      <c r="E22" s="15">
        <v>37.535800000000002</v>
      </c>
      <c r="F22" s="15">
        <v>-111.44</v>
      </c>
      <c r="G22" s="15" t="s">
        <v>43</v>
      </c>
      <c r="H22" s="14" t="s">
        <v>44</v>
      </c>
      <c r="I22" s="14" t="s">
        <v>45</v>
      </c>
      <c r="J22" s="18" t="s">
        <v>130</v>
      </c>
      <c r="K22" s="16" t="s">
        <v>170</v>
      </c>
      <c r="L22" s="14" t="s">
        <v>171</v>
      </c>
      <c r="M22" s="14">
        <v>1984</v>
      </c>
      <c r="N22" s="160" t="s">
        <v>133</v>
      </c>
      <c r="P22" s="27" t="s">
        <v>1122</v>
      </c>
    </row>
    <row r="23" spans="1:17" ht="30" x14ac:dyDescent="0.25">
      <c r="A23" s="14" t="s">
        <v>206</v>
      </c>
      <c r="B23" s="17" t="s">
        <v>23</v>
      </c>
      <c r="C23" s="14" t="s">
        <v>183</v>
      </c>
      <c r="D23" s="14" t="s">
        <v>10</v>
      </c>
      <c r="E23" s="15">
        <v>44.58</v>
      </c>
      <c r="F23" s="15">
        <v>-108.16</v>
      </c>
      <c r="G23" s="15" t="s">
        <v>18</v>
      </c>
      <c r="H23" s="14" t="s">
        <v>24</v>
      </c>
      <c r="I23" s="14" t="s">
        <v>25</v>
      </c>
      <c r="J23" s="14" t="s">
        <v>130</v>
      </c>
      <c r="K23" s="16" t="s">
        <v>177</v>
      </c>
      <c r="L23" s="14" t="s">
        <v>178</v>
      </c>
      <c r="M23" s="19">
        <v>36027</v>
      </c>
      <c r="N23" s="160" t="s">
        <v>176</v>
      </c>
      <c r="O23" s="160" t="s">
        <v>1125</v>
      </c>
      <c r="P23" s="16" t="s">
        <v>1123</v>
      </c>
      <c r="Q23" s="22" t="s">
        <v>1126</v>
      </c>
    </row>
  </sheetData>
  <sortState xmlns:xlrd2="http://schemas.microsoft.com/office/spreadsheetml/2017/richdata2" ref="A3:Q18">
    <sortCondition ref="A3:A18"/>
  </sortState>
  <hyperlinks>
    <hyperlink ref="Q19" r:id="rId1" xr:uid="{D65C0600-7134-45D5-A492-78C9B05BC205}"/>
    <hyperlink ref="Q21" r:id="rId2" xr:uid="{9D93D2FE-43DD-433A-9FE5-80E552047E03}"/>
    <hyperlink ref="Q23" r:id="rId3" display="Merewether et al., 2010" xr:uid="{4F8735BE-4C80-44C9-8397-0F973E660F5E}"/>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4E38-7D7A-448D-A19E-7AA9A95E6678}">
  <dimension ref="A1:P87"/>
  <sheetViews>
    <sheetView zoomScale="70" zoomScaleNormal="70" workbookViewId="0">
      <selection activeCell="E10" sqref="A1:XFD1048576"/>
    </sheetView>
  </sheetViews>
  <sheetFormatPr defaultRowHeight="15" x14ac:dyDescent="0.25"/>
  <cols>
    <col min="1" max="1" width="18.7109375" customWidth="1"/>
    <col min="2" max="2" width="12" customWidth="1"/>
    <col min="3" max="16" width="10.7109375" customWidth="1"/>
  </cols>
  <sheetData>
    <row r="1" spans="1:16" x14ac:dyDescent="0.25">
      <c r="A1" s="60" t="s">
        <v>1367</v>
      </c>
      <c r="B1" s="10"/>
      <c r="C1" s="10"/>
      <c r="D1" s="10"/>
      <c r="E1" s="10"/>
      <c r="F1" s="10"/>
      <c r="H1" s="10"/>
      <c r="I1" s="10"/>
      <c r="J1" s="10"/>
      <c r="K1" s="10"/>
      <c r="L1" s="10"/>
      <c r="M1" s="10"/>
      <c r="N1" s="10"/>
      <c r="O1" s="10"/>
      <c r="P1" s="10"/>
    </row>
    <row r="2" spans="1:16" x14ac:dyDescent="0.25">
      <c r="A2" s="60"/>
      <c r="B2" s="10"/>
      <c r="C2" s="10"/>
      <c r="D2" s="10"/>
      <c r="E2" s="10"/>
      <c r="F2" s="10"/>
      <c r="H2" s="10"/>
      <c r="I2" s="10"/>
      <c r="J2" s="10"/>
      <c r="K2" s="10"/>
      <c r="L2" s="10"/>
      <c r="M2" s="10"/>
      <c r="N2" s="10"/>
      <c r="O2" s="10"/>
      <c r="P2" s="10"/>
    </row>
    <row r="3" spans="1:16" ht="15.75" x14ac:dyDescent="0.25">
      <c r="A3" s="25" t="s">
        <v>336</v>
      </c>
      <c r="B3" s="38" t="s">
        <v>839</v>
      </c>
      <c r="C3" s="39"/>
      <c r="D3" s="40" t="s">
        <v>210</v>
      </c>
      <c r="E3" s="41"/>
      <c r="F3" s="41"/>
      <c r="G3" s="41"/>
      <c r="H3" s="41"/>
      <c r="I3" s="42"/>
      <c r="J3" s="28" t="s">
        <v>209</v>
      </c>
      <c r="K3" s="29"/>
      <c r="L3" s="30"/>
      <c r="M3" s="29"/>
      <c r="N3" s="29"/>
      <c r="O3" s="29"/>
      <c r="P3" s="31"/>
    </row>
    <row r="4" spans="1:16" ht="15.75" x14ac:dyDescent="0.25">
      <c r="A4" s="26"/>
      <c r="B4" s="43" t="s">
        <v>218</v>
      </c>
      <c r="C4" s="44" t="s">
        <v>219</v>
      </c>
      <c r="D4" s="45" t="s">
        <v>220</v>
      </c>
      <c r="E4" s="46" t="s">
        <v>221</v>
      </c>
      <c r="F4" s="44" t="s">
        <v>222</v>
      </c>
      <c r="G4" s="44" t="s">
        <v>223</v>
      </c>
      <c r="H4" s="44" t="s">
        <v>224</v>
      </c>
      <c r="I4" s="47" t="s">
        <v>225</v>
      </c>
      <c r="J4" s="32" t="s">
        <v>211</v>
      </c>
      <c r="K4" s="33" t="s">
        <v>212</v>
      </c>
      <c r="L4" s="34" t="s">
        <v>213</v>
      </c>
      <c r="M4" s="33" t="s">
        <v>214</v>
      </c>
      <c r="N4" s="35" t="s">
        <v>215</v>
      </c>
      <c r="O4" s="35" t="s">
        <v>216</v>
      </c>
      <c r="P4" s="36" t="s">
        <v>217</v>
      </c>
    </row>
    <row r="5" spans="1:16" ht="15.75" x14ac:dyDescent="0.25">
      <c r="A5" s="146" t="s">
        <v>117</v>
      </c>
      <c r="B5" s="61" t="s">
        <v>228</v>
      </c>
      <c r="C5" s="62" t="s">
        <v>228</v>
      </c>
      <c r="D5" s="62" t="s">
        <v>228</v>
      </c>
      <c r="E5" s="63" t="s">
        <v>228</v>
      </c>
      <c r="F5" s="62" t="s">
        <v>228</v>
      </c>
      <c r="G5" s="62" t="s">
        <v>228</v>
      </c>
      <c r="H5" s="62" t="s">
        <v>228</v>
      </c>
      <c r="I5" s="64" t="s">
        <v>228</v>
      </c>
      <c r="J5" s="131" t="s">
        <v>226</v>
      </c>
      <c r="K5" s="130" t="s">
        <v>226</v>
      </c>
      <c r="L5" s="130" t="s">
        <v>227</v>
      </c>
      <c r="M5" s="130" t="s">
        <v>227</v>
      </c>
      <c r="N5" s="130" t="s">
        <v>227</v>
      </c>
      <c r="O5" s="132" t="s">
        <v>226</v>
      </c>
      <c r="P5" s="133" t="s">
        <v>227</v>
      </c>
    </row>
    <row r="6" spans="1:16" x14ac:dyDescent="0.25">
      <c r="A6" s="27" t="s">
        <v>81</v>
      </c>
      <c r="B6" s="48">
        <v>980.19242093255593</v>
      </c>
      <c r="C6" s="49">
        <v>917.83116992162945</v>
      </c>
      <c r="D6" s="51" t="s">
        <v>229</v>
      </c>
      <c r="E6" s="101">
        <v>377973.05223316426</v>
      </c>
      <c r="F6" s="49">
        <v>99.832240194157734</v>
      </c>
      <c r="G6" s="49">
        <v>167.99607913431873</v>
      </c>
      <c r="H6" s="49">
        <v>815.9595781809254</v>
      </c>
      <c r="I6" s="52" t="s">
        <v>229</v>
      </c>
      <c r="J6" s="120">
        <f t="shared" ref="J6:J49" si="0">1000*(B6/E6)*(B$80/B$77)</f>
        <v>4.520863039772852</v>
      </c>
      <c r="K6" s="121">
        <f t="shared" ref="K6:K49" si="1">1000*(C6/E6)*(B$80/B$78)</f>
        <v>4.0041688267648485</v>
      </c>
      <c r="L6" s="135" t="s">
        <v>229</v>
      </c>
      <c r="M6" s="121">
        <f t="shared" ref="M6:M49" si="2">1000000*(F6/E6)*(B$80/B$81)</f>
        <v>192.68290031693147</v>
      </c>
      <c r="N6" s="121">
        <f t="shared" ref="N6:N49" si="3">1000000*(G6/E6)*(B$80/B$82)</f>
        <v>318.97750283706239</v>
      </c>
      <c r="O6" s="121">
        <f t="shared" ref="O6:O49" si="4">1000*(H6/E6)*(B$80/B$83)</f>
        <v>0.98743973437567323</v>
      </c>
      <c r="P6" s="136" t="s">
        <v>229</v>
      </c>
    </row>
    <row r="7" spans="1:16" x14ac:dyDescent="0.25">
      <c r="A7" s="27" t="s">
        <v>48</v>
      </c>
      <c r="B7" s="48">
        <v>589.57343152850592</v>
      </c>
      <c r="C7" s="49">
        <v>1370.766116540294</v>
      </c>
      <c r="D7" s="51" t="s">
        <v>229</v>
      </c>
      <c r="E7" s="101">
        <v>385950.79905777058</v>
      </c>
      <c r="F7" s="37">
        <v>44.751618256468632</v>
      </c>
      <c r="G7" s="37">
        <v>134.64247183734011</v>
      </c>
      <c r="H7" s="37">
        <v>754.86600025832502</v>
      </c>
      <c r="I7" s="52" t="s">
        <v>229</v>
      </c>
      <c r="J7" s="122">
        <f t="shared" si="0"/>
        <v>2.6630345911019742</v>
      </c>
      <c r="K7" s="123">
        <f t="shared" si="1"/>
        <v>5.856549682209077</v>
      </c>
      <c r="L7" s="51" t="s">
        <v>229</v>
      </c>
      <c r="M7" s="123">
        <f t="shared" si="2"/>
        <v>84.588241375750755</v>
      </c>
      <c r="N7" s="123">
        <f t="shared" si="3"/>
        <v>250.36399755063064</v>
      </c>
      <c r="O7" s="123">
        <f t="shared" si="4"/>
        <v>0.89462434558679438</v>
      </c>
      <c r="P7" s="137" t="s">
        <v>229</v>
      </c>
    </row>
    <row r="8" spans="1:16" x14ac:dyDescent="0.25">
      <c r="A8" s="27" t="s">
        <v>56</v>
      </c>
      <c r="B8" s="48">
        <v>787.32227169114219</v>
      </c>
      <c r="C8" s="49">
        <v>1430.7546964635458</v>
      </c>
      <c r="D8" s="49">
        <v>2.1973369694309359</v>
      </c>
      <c r="E8" s="101">
        <v>368676.04072771431</v>
      </c>
      <c r="F8" s="37">
        <v>314.19484864163957</v>
      </c>
      <c r="G8" s="37">
        <v>1975.5467542781762</v>
      </c>
      <c r="H8" s="37">
        <v>695.2845995248681</v>
      </c>
      <c r="I8" s="50">
        <v>0.31638798392009665</v>
      </c>
      <c r="J8" s="122">
        <f t="shared" si="0"/>
        <v>3.7228751312085024</v>
      </c>
      <c r="K8" s="123">
        <f t="shared" si="1"/>
        <v>6.3992736300341768</v>
      </c>
      <c r="L8" s="123">
        <f>1000000*(D8/E8)*(B$80/B$79)</f>
        <v>6.1094190401911694</v>
      </c>
      <c r="M8" s="123">
        <f t="shared" si="2"/>
        <v>621.70926768495372</v>
      </c>
      <c r="N8" s="123">
        <f t="shared" si="3"/>
        <v>3845.6003013177751</v>
      </c>
      <c r="O8" s="123">
        <f t="shared" si="4"/>
        <v>0.86262191476811112</v>
      </c>
      <c r="P8" s="114">
        <f>1000000*(I8/E8)*(B$80/B$84)</f>
        <v>0.52606110262330985</v>
      </c>
    </row>
    <row r="9" spans="1:16" x14ac:dyDescent="0.25">
      <c r="A9" s="27" t="s">
        <v>60</v>
      </c>
      <c r="B9" s="48">
        <v>1263.5156581917161</v>
      </c>
      <c r="C9" s="49">
        <v>1462.9975014478964</v>
      </c>
      <c r="D9" s="49">
        <v>17.854641797456292</v>
      </c>
      <c r="E9" s="101">
        <v>388247.3522062811</v>
      </c>
      <c r="F9" s="37">
        <v>58.830447750404836</v>
      </c>
      <c r="G9" s="37">
        <v>181.32231586926122</v>
      </c>
      <c r="H9" s="37">
        <v>880.61800378836688</v>
      </c>
      <c r="I9" s="52" t="s">
        <v>229</v>
      </c>
      <c r="J9" s="122">
        <f t="shared" si="0"/>
        <v>5.6733943720708417</v>
      </c>
      <c r="K9" s="123">
        <f t="shared" si="1"/>
        <v>6.2136315509572251</v>
      </c>
      <c r="L9" s="123">
        <f>1000000*(D9/E9)*(B$80/B$79)</f>
        <v>47.14013321438879</v>
      </c>
      <c r="M9" s="123">
        <f t="shared" si="2"/>
        <v>110.54188017222552</v>
      </c>
      <c r="N9" s="123">
        <f t="shared" si="3"/>
        <v>335.16950683264372</v>
      </c>
      <c r="O9" s="123">
        <f t="shared" si="4"/>
        <v>1.0374850556025068</v>
      </c>
      <c r="P9" s="137" t="s">
        <v>229</v>
      </c>
    </row>
    <row r="10" spans="1:16" x14ac:dyDescent="0.25">
      <c r="A10" s="27" t="s">
        <v>76</v>
      </c>
      <c r="B10" s="48">
        <v>1239.1253892257155</v>
      </c>
      <c r="C10" s="49">
        <v>1222.7382091038037</v>
      </c>
      <c r="D10" s="49">
        <v>10.044736577099545</v>
      </c>
      <c r="E10" s="101">
        <v>381186.68669969623</v>
      </c>
      <c r="F10" s="37">
        <v>27.552910147257105</v>
      </c>
      <c r="G10" s="37">
        <v>45.343684656926932</v>
      </c>
      <c r="H10" s="37">
        <v>829.27210684704323</v>
      </c>
      <c r="I10" s="52" t="s">
        <v>229</v>
      </c>
      <c r="J10" s="122">
        <f t="shared" si="0"/>
        <v>5.6669369314590172</v>
      </c>
      <c r="K10" s="123">
        <f t="shared" si="1"/>
        <v>5.2893971274825073</v>
      </c>
      <c r="L10" s="123">
        <f>1000000*(D10/E10)*(B$80/B$79)</f>
        <v>27.011518164256977</v>
      </c>
      <c r="M10" s="123">
        <f t="shared" si="2"/>
        <v>52.730628500950992</v>
      </c>
      <c r="N10" s="123">
        <f t="shared" si="3"/>
        <v>85.36912495040724</v>
      </c>
      <c r="O10" s="123">
        <f t="shared" si="4"/>
        <v>0.99508945912661839</v>
      </c>
      <c r="P10" s="137" t="s">
        <v>229</v>
      </c>
    </row>
    <row r="11" spans="1:16" x14ac:dyDescent="0.25">
      <c r="A11" s="27" t="s">
        <v>79</v>
      </c>
      <c r="B11" s="48">
        <v>1110.8962039339742</v>
      </c>
      <c r="C11" s="49">
        <v>1150.1892570873231</v>
      </c>
      <c r="D11" s="51" t="s">
        <v>229</v>
      </c>
      <c r="E11" s="101">
        <v>393179.07829616242</v>
      </c>
      <c r="F11" s="37">
        <v>119.74138955327645</v>
      </c>
      <c r="G11" s="37">
        <v>159.69465643474055</v>
      </c>
      <c r="H11" s="37">
        <v>863.29162893034504</v>
      </c>
      <c r="I11" s="52" t="s">
        <v>229</v>
      </c>
      <c r="J11" s="122">
        <f t="shared" si="0"/>
        <v>4.9255409071408174</v>
      </c>
      <c r="K11" s="123">
        <f t="shared" si="1"/>
        <v>4.8238003221724632</v>
      </c>
      <c r="L11" s="51" t="s">
        <v>229</v>
      </c>
      <c r="M11" s="123">
        <f t="shared" si="2"/>
        <v>222.17085651271793</v>
      </c>
      <c r="N11" s="123">
        <f t="shared" si="3"/>
        <v>291.48870433835737</v>
      </c>
      <c r="O11" s="123">
        <f t="shared" si="4"/>
        <v>1.0043149361424411</v>
      </c>
      <c r="P11" s="137" t="s">
        <v>229</v>
      </c>
    </row>
    <row r="12" spans="1:16" x14ac:dyDescent="0.25">
      <c r="A12" s="27" t="s">
        <v>83</v>
      </c>
      <c r="B12" s="48">
        <v>1229.4169757586776</v>
      </c>
      <c r="C12" s="49">
        <v>860.18352361029838</v>
      </c>
      <c r="D12" s="51" t="s">
        <v>229</v>
      </c>
      <c r="E12" s="101">
        <v>411580.94997617882</v>
      </c>
      <c r="F12" s="49">
        <v>94.420266024883858</v>
      </c>
      <c r="G12" s="49">
        <v>124.73268436267594</v>
      </c>
      <c r="H12" s="49">
        <v>916.53843712830792</v>
      </c>
      <c r="I12" s="52" t="s">
        <v>229</v>
      </c>
      <c r="J12" s="122">
        <f t="shared" si="0"/>
        <v>5.2073262514701524</v>
      </c>
      <c r="K12" s="123">
        <f t="shared" si="1"/>
        <v>3.4462459591864674</v>
      </c>
      <c r="L12" s="51" t="s">
        <v>229</v>
      </c>
      <c r="M12" s="123">
        <f t="shared" si="2"/>
        <v>167.35671799003001</v>
      </c>
      <c r="N12" s="123">
        <f t="shared" si="3"/>
        <v>217.49373392702975</v>
      </c>
      <c r="O12" s="123">
        <f t="shared" si="4"/>
        <v>1.0185871890302591</v>
      </c>
      <c r="P12" s="137" t="s">
        <v>229</v>
      </c>
    </row>
    <row r="13" spans="1:16" x14ac:dyDescent="0.25">
      <c r="A13" s="9" t="s">
        <v>230</v>
      </c>
      <c r="B13" s="48">
        <v>1002.4986767393483</v>
      </c>
      <c r="C13" s="49">
        <v>1309.8400532790213</v>
      </c>
      <c r="D13" s="51" t="s">
        <v>229</v>
      </c>
      <c r="E13" s="101">
        <v>396828.06773698959</v>
      </c>
      <c r="F13" s="37">
        <v>66.658183646179509</v>
      </c>
      <c r="G13" s="37">
        <v>85.853612394812174</v>
      </c>
      <c r="H13" s="37">
        <v>852.52341998945622</v>
      </c>
      <c r="I13" s="50">
        <v>0.42716919381337093</v>
      </c>
      <c r="J13" s="122">
        <f t="shared" si="0"/>
        <v>4.404050330320592</v>
      </c>
      <c r="K13" s="123">
        <f t="shared" si="1"/>
        <v>5.442849172511905</v>
      </c>
      <c r="L13" s="51" t="s">
        <v>229</v>
      </c>
      <c r="M13" s="123">
        <f t="shared" si="2"/>
        <v>122.54180952527584</v>
      </c>
      <c r="N13" s="123">
        <f t="shared" si="3"/>
        <v>155.26656199316642</v>
      </c>
      <c r="O13" s="123">
        <f t="shared" si="4"/>
        <v>0.98266780662214248</v>
      </c>
      <c r="P13" s="114">
        <f>1000000*(I13/E13)*(B$80/B$84)</f>
        <v>0.65987043033300607</v>
      </c>
    </row>
    <row r="14" spans="1:16" x14ac:dyDescent="0.25">
      <c r="A14" s="9" t="s">
        <v>231</v>
      </c>
      <c r="B14" s="48">
        <v>919.38801116760362</v>
      </c>
      <c r="C14" s="49">
        <v>1157.4292705553792</v>
      </c>
      <c r="D14" s="49">
        <v>3.8545633371957488</v>
      </c>
      <c r="E14" s="101">
        <v>361561.39030782098</v>
      </c>
      <c r="F14" s="37">
        <v>96.550390997106774</v>
      </c>
      <c r="G14" s="37">
        <v>123.09855863177647</v>
      </c>
      <c r="H14" s="37">
        <v>758.7652862084667</v>
      </c>
      <c r="I14" s="52" t="s">
        <v>229</v>
      </c>
      <c r="J14" s="122">
        <f t="shared" si="0"/>
        <v>4.4328969582564595</v>
      </c>
      <c r="K14" s="123">
        <f t="shared" si="1"/>
        <v>5.2786495362303141</v>
      </c>
      <c r="L14" s="123">
        <f>1000000*(D14/E14)*(B$80/B$79)</f>
        <v>10.92801556443372</v>
      </c>
      <c r="M14" s="123">
        <f t="shared" si="2"/>
        <v>194.80728113199334</v>
      </c>
      <c r="N14" s="123">
        <f t="shared" si="3"/>
        <v>244.3389288939384</v>
      </c>
      <c r="O14" s="123">
        <f t="shared" si="4"/>
        <v>0.95990487637311894</v>
      </c>
      <c r="P14" s="137" t="s">
        <v>229</v>
      </c>
    </row>
    <row r="15" spans="1:16" x14ac:dyDescent="0.25">
      <c r="A15" s="27" t="s">
        <v>8</v>
      </c>
      <c r="B15" s="48">
        <v>1216.9791563181916</v>
      </c>
      <c r="C15" s="49">
        <v>969.18207918968619</v>
      </c>
      <c r="D15" s="51" t="s">
        <v>229</v>
      </c>
      <c r="E15" s="101">
        <v>364564.62919042993</v>
      </c>
      <c r="F15" s="37">
        <v>277.59640511057199</v>
      </c>
      <c r="G15" s="37">
        <v>610.91050773804068</v>
      </c>
      <c r="H15" s="37">
        <v>764.69065612793872</v>
      </c>
      <c r="I15" s="50">
        <v>103.950799708362</v>
      </c>
      <c r="J15" s="122">
        <f t="shared" si="0"/>
        <v>5.8194167204873484</v>
      </c>
      <c r="K15" s="123">
        <f t="shared" si="1"/>
        <v>4.3837043913781537</v>
      </c>
      <c r="L15" s="51" t="s">
        <v>229</v>
      </c>
      <c r="M15" s="123">
        <f t="shared" si="2"/>
        <v>555.48521408788383</v>
      </c>
      <c r="N15" s="123">
        <f t="shared" si="3"/>
        <v>1202.6099993602859</v>
      </c>
      <c r="O15" s="123">
        <f t="shared" si="4"/>
        <v>0.95943165970211219</v>
      </c>
      <c r="P15" s="114">
        <f>1000000*(I15/E15)*(B$80/B$84)</f>
        <v>174.78913343735371</v>
      </c>
    </row>
    <row r="16" spans="1:16" x14ac:dyDescent="0.25">
      <c r="A16" s="27" t="s">
        <v>78</v>
      </c>
      <c r="B16" s="48">
        <v>758.31837702798225</v>
      </c>
      <c r="C16" s="49">
        <v>1336.7706791818659</v>
      </c>
      <c r="D16" s="51" t="s">
        <v>229</v>
      </c>
      <c r="E16" s="101">
        <v>376737.0246630584</v>
      </c>
      <c r="F16" s="37">
        <v>318.11871663269153</v>
      </c>
      <c r="G16" s="37">
        <v>684.23082140494535</v>
      </c>
      <c r="H16" s="37">
        <v>851.25509561473427</v>
      </c>
      <c r="I16" s="50">
        <v>26.116411574115155</v>
      </c>
      <c r="J16" s="122">
        <f t="shared" si="0"/>
        <v>3.5090061148389053</v>
      </c>
      <c r="K16" s="123">
        <f t="shared" si="1"/>
        <v>5.850985517312334</v>
      </c>
      <c r="L16" s="51" t="s">
        <v>229</v>
      </c>
      <c r="M16" s="123">
        <f t="shared" si="2"/>
        <v>616.00482529856652</v>
      </c>
      <c r="N16" s="123">
        <f t="shared" si="3"/>
        <v>1303.4250862310173</v>
      </c>
      <c r="O16" s="123">
        <f t="shared" si="4"/>
        <v>1.0335326793260609</v>
      </c>
      <c r="P16" s="114">
        <f>1000000*(I16/E16)*(B$80/B$84)</f>
        <v>42.494852414866735</v>
      </c>
    </row>
    <row r="17" spans="1:16" x14ac:dyDescent="0.25">
      <c r="A17" s="27" t="s">
        <v>29</v>
      </c>
      <c r="B17" s="48">
        <v>1252.9350354240623</v>
      </c>
      <c r="C17" s="49">
        <v>1597.1762311250691</v>
      </c>
      <c r="D17" s="49">
        <v>6.3055538846432873</v>
      </c>
      <c r="E17" s="101">
        <v>353040.18245592306</v>
      </c>
      <c r="F17" s="37">
        <v>87.563084791426277</v>
      </c>
      <c r="G17" s="37">
        <v>103.1660557979942</v>
      </c>
      <c r="H17" s="37">
        <v>757.18658959452864</v>
      </c>
      <c r="I17" s="52" t="s">
        <v>229</v>
      </c>
      <c r="J17" s="122">
        <f t="shared" si="0"/>
        <v>6.1869308546602308</v>
      </c>
      <c r="K17" s="123">
        <f t="shared" si="1"/>
        <v>7.4600049410034703</v>
      </c>
      <c r="L17" s="123">
        <f>1000000*(D17/E17)*(B$80/B$79)</f>
        <v>18.308268323965144</v>
      </c>
      <c r="M17" s="123">
        <f t="shared" si="2"/>
        <v>180.93813522772984</v>
      </c>
      <c r="N17" s="123">
        <f t="shared" si="3"/>
        <v>209.71738503827413</v>
      </c>
      <c r="O17" s="123">
        <f t="shared" si="4"/>
        <v>0.98102837019130118</v>
      </c>
      <c r="P17" s="137" t="s">
        <v>229</v>
      </c>
    </row>
    <row r="18" spans="1:16" x14ac:dyDescent="0.25">
      <c r="A18" s="27" t="s">
        <v>39</v>
      </c>
      <c r="B18" s="48">
        <v>709.03433267715809</v>
      </c>
      <c r="C18" s="49">
        <v>1316.7807503730558</v>
      </c>
      <c r="D18" s="51" t="s">
        <v>229</v>
      </c>
      <c r="E18" s="101">
        <v>366235.20411995694</v>
      </c>
      <c r="F18" s="37">
        <v>315.38414733053418</v>
      </c>
      <c r="G18" s="37">
        <v>444.34180175156973</v>
      </c>
      <c r="H18" s="37">
        <v>810.218216942955</v>
      </c>
      <c r="I18" s="52" t="s">
        <v>229</v>
      </c>
      <c r="J18" s="122">
        <f t="shared" si="0"/>
        <v>3.3750330074682418</v>
      </c>
      <c r="K18" s="123">
        <f t="shared" si="1"/>
        <v>5.9287589923992341</v>
      </c>
      <c r="L18" s="51" t="s">
        <v>229</v>
      </c>
      <c r="M18" s="123">
        <f t="shared" si="2"/>
        <v>628.22174897585205</v>
      </c>
      <c r="N18" s="123">
        <f t="shared" si="3"/>
        <v>870.7206195637807</v>
      </c>
      <c r="O18" s="123">
        <f t="shared" si="4"/>
        <v>1.0119165699999715</v>
      </c>
      <c r="P18" s="137" t="s">
        <v>229</v>
      </c>
    </row>
    <row r="19" spans="1:16" x14ac:dyDescent="0.25">
      <c r="A19" s="27" t="s">
        <v>51</v>
      </c>
      <c r="B19" s="48">
        <v>811.97424560820446</v>
      </c>
      <c r="C19" s="49">
        <v>1371.5925210016403</v>
      </c>
      <c r="D19" s="49">
        <v>12.016841865483952</v>
      </c>
      <c r="E19" s="101">
        <v>381872.42008819868</v>
      </c>
      <c r="F19" s="37">
        <v>87.89475656475409</v>
      </c>
      <c r="G19" s="37">
        <v>118.9955275150862</v>
      </c>
      <c r="H19" s="37">
        <v>844.11206651681221</v>
      </c>
      <c r="I19" s="52" t="s">
        <v>229</v>
      </c>
      <c r="J19" s="122">
        <f t="shared" si="0"/>
        <v>3.7067629089428951</v>
      </c>
      <c r="K19" s="123">
        <f t="shared" si="1"/>
        <v>5.9226658418358005</v>
      </c>
      <c r="L19" s="123">
        <f>1000000*(D19/E19)*(B$80/B$79)</f>
        <v>32.256721081002027</v>
      </c>
      <c r="M19" s="123">
        <f t="shared" si="2"/>
        <v>167.91050586733979</v>
      </c>
      <c r="N19" s="123">
        <f t="shared" si="3"/>
        <v>223.63207359297058</v>
      </c>
      <c r="O19" s="123">
        <f t="shared" si="4"/>
        <v>1.0110778751992893</v>
      </c>
      <c r="P19" s="137" t="s">
        <v>229</v>
      </c>
    </row>
    <row r="20" spans="1:16" x14ac:dyDescent="0.25">
      <c r="A20" s="27" t="s">
        <v>63</v>
      </c>
      <c r="B20" s="48">
        <v>324.99981977451858</v>
      </c>
      <c r="C20" s="49">
        <v>1575.6593740558499</v>
      </c>
      <c r="D20" s="49">
        <v>0.66647520325404341</v>
      </c>
      <c r="E20" s="101">
        <v>393559.32901164849</v>
      </c>
      <c r="F20" s="37">
        <v>202.33373658785462</v>
      </c>
      <c r="G20" s="37">
        <v>121.96685765665822</v>
      </c>
      <c r="H20" s="37">
        <v>728.14602244320872</v>
      </c>
      <c r="I20" s="52" t="s">
        <v>229</v>
      </c>
      <c r="J20" s="122">
        <f t="shared" si="0"/>
        <v>1.4396063594760149</v>
      </c>
      <c r="K20" s="123">
        <f t="shared" si="1"/>
        <v>6.6018027099147591</v>
      </c>
      <c r="L20" s="123">
        <f>1000000*(D20/E20)*(B$80/B$79)</f>
        <v>1.7358889980481207</v>
      </c>
      <c r="M20" s="123">
        <f t="shared" si="2"/>
        <v>375.05182783955439</v>
      </c>
      <c r="N20" s="123">
        <f t="shared" si="3"/>
        <v>222.40951806615007</v>
      </c>
      <c r="O20" s="123">
        <f t="shared" si="4"/>
        <v>0.84627412438254934</v>
      </c>
      <c r="P20" s="137" t="s">
        <v>229</v>
      </c>
    </row>
    <row r="21" spans="1:16" x14ac:dyDescent="0.25">
      <c r="A21" s="27" t="s">
        <v>72</v>
      </c>
      <c r="B21" s="48">
        <v>254.58177908558071</v>
      </c>
      <c r="C21" s="49">
        <v>1450.2544131705329</v>
      </c>
      <c r="D21" s="51" t="s">
        <v>229</v>
      </c>
      <c r="E21" s="101">
        <v>371000.11571778113</v>
      </c>
      <c r="F21" s="37">
        <v>241.63734069966634</v>
      </c>
      <c r="G21" s="37">
        <v>483.83672699868032</v>
      </c>
      <c r="H21" s="37">
        <v>668.30173099358683</v>
      </c>
      <c r="I21" s="50">
        <v>70.210309468141858</v>
      </c>
      <c r="J21" s="122">
        <f t="shared" si="0"/>
        <v>1.1962559746416395</v>
      </c>
      <c r="K21" s="123">
        <f t="shared" si="1"/>
        <v>6.4458555100746029</v>
      </c>
      <c r="L21" s="51" t="s">
        <v>229</v>
      </c>
      <c r="M21" s="123">
        <f t="shared" si="2"/>
        <v>475.1417559721524</v>
      </c>
      <c r="N21" s="123">
        <f t="shared" si="3"/>
        <v>935.93681859548815</v>
      </c>
      <c r="O21" s="123">
        <f t="shared" si="4"/>
        <v>0.82395090108427682</v>
      </c>
      <c r="P21" s="114">
        <f>1000000*(I21/E21)*(B$80/B$84)</f>
        <v>116.00800731162791</v>
      </c>
    </row>
    <row r="22" spans="1:16" x14ac:dyDescent="0.25">
      <c r="A22" s="27" t="s">
        <v>129</v>
      </c>
      <c r="B22" s="48">
        <v>746.30936126506606</v>
      </c>
      <c r="C22" s="49">
        <v>1346.3662103093031</v>
      </c>
      <c r="D22" s="49">
        <v>39.549052518619462</v>
      </c>
      <c r="E22" s="101">
        <v>408072.7009858081</v>
      </c>
      <c r="F22" s="37">
        <v>84.329925819380819</v>
      </c>
      <c r="G22" s="37">
        <v>140.8806293945398</v>
      </c>
      <c r="H22" s="37">
        <v>744.07107939255957</v>
      </c>
      <c r="I22" s="52" t="s">
        <v>229</v>
      </c>
      <c r="J22" s="122">
        <f t="shared" si="0"/>
        <v>3.1882487231388064</v>
      </c>
      <c r="K22" s="123">
        <f t="shared" si="1"/>
        <v>5.440465700160793</v>
      </c>
      <c r="L22" s="123">
        <f>1000000*(D22/E22)*(B$80/B$79)</f>
        <v>99.345158563060991</v>
      </c>
      <c r="M22" s="123">
        <f t="shared" si="2"/>
        <v>150.75696010267868</v>
      </c>
      <c r="N22" s="123">
        <f t="shared" si="3"/>
        <v>247.76244966637867</v>
      </c>
      <c r="O22" s="123">
        <f t="shared" si="4"/>
        <v>0.83402616252008921</v>
      </c>
      <c r="P22" s="137" t="s">
        <v>229</v>
      </c>
    </row>
    <row r="23" spans="1:16" x14ac:dyDescent="0.25">
      <c r="A23" s="27" t="s">
        <v>136</v>
      </c>
      <c r="B23" s="48">
        <v>621.53171262256888</v>
      </c>
      <c r="C23" s="49">
        <v>1252.7532313098748</v>
      </c>
      <c r="D23" s="49">
        <v>0.46021100721434444</v>
      </c>
      <c r="E23" s="101">
        <v>387633.41999990458</v>
      </c>
      <c r="F23" s="37">
        <v>148.01581209021651</v>
      </c>
      <c r="G23" s="37">
        <v>118.27444094774049</v>
      </c>
      <c r="H23" s="37">
        <v>733.39728136144606</v>
      </c>
      <c r="I23" s="52" t="s">
        <v>229</v>
      </c>
      <c r="J23" s="122">
        <f t="shared" si="0"/>
        <v>2.7952002571929393</v>
      </c>
      <c r="K23" s="123">
        <f t="shared" si="1"/>
        <v>5.3291106073143268</v>
      </c>
      <c r="L23" s="123">
        <f>1000000*(D23/E23)*(B$80/B$79)</f>
        <v>1.2169814408604904</v>
      </c>
      <c r="M23" s="123">
        <f t="shared" si="2"/>
        <v>278.56086045475945</v>
      </c>
      <c r="N23" s="123">
        <f t="shared" si="3"/>
        <v>218.97343780578231</v>
      </c>
      <c r="O23" s="123">
        <f t="shared" si="4"/>
        <v>0.86540793892256274</v>
      </c>
      <c r="P23" s="137" t="s">
        <v>229</v>
      </c>
    </row>
    <row r="24" spans="1:16" x14ac:dyDescent="0.25">
      <c r="A24" s="27" t="s">
        <v>40</v>
      </c>
      <c r="B24" s="48">
        <v>364.30838387496397</v>
      </c>
      <c r="C24" s="49">
        <v>916.48166899044429</v>
      </c>
      <c r="D24" s="51" t="s">
        <v>229</v>
      </c>
      <c r="E24" s="101">
        <v>415220.19145859807</v>
      </c>
      <c r="F24" s="37">
        <v>59.492373830890543</v>
      </c>
      <c r="G24" s="37">
        <v>520.24655396890114</v>
      </c>
      <c r="H24" s="37">
        <v>535.91951338304432</v>
      </c>
      <c r="I24" s="50">
        <v>1.9466580261619477</v>
      </c>
      <c r="J24" s="122">
        <f t="shared" si="0"/>
        <v>1.5295425015357749</v>
      </c>
      <c r="K24" s="123">
        <f t="shared" si="1"/>
        <v>3.6396174117514151</v>
      </c>
      <c r="L24" s="51" t="s">
        <v>229</v>
      </c>
      <c r="M24" s="123">
        <f t="shared" si="2"/>
        <v>104.52400205167534</v>
      </c>
      <c r="N24" s="123">
        <f t="shared" si="3"/>
        <v>899.19212239997296</v>
      </c>
      <c r="O24" s="123">
        <f t="shared" si="4"/>
        <v>0.59036948034945524</v>
      </c>
      <c r="P24" s="114">
        <f t="shared" ref="P24:P29" si="5">1000000*(I24/E24)*(B$80/B$84)</f>
        <v>2.873904451314178</v>
      </c>
    </row>
    <row r="25" spans="1:16" x14ac:dyDescent="0.25">
      <c r="A25" s="27" t="s">
        <v>55</v>
      </c>
      <c r="B25" s="48">
        <v>621.53291847568471</v>
      </c>
      <c r="C25" s="49">
        <v>1461.1011849094482</v>
      </c>
      <c r="D25" s="49">
        <v>2.5271324494072638</v>
      </c>
      <c r="E25" s="101">
        <v>383382.7215311426</v>
      </c>
      <c r="F25" s="37">
        <v>64.024750461164203</v>
      </c>
      <c r="G25" s="37">
        <v>382.78287346220549</v>
      </c>
      <c r="H25" s="37">
        <v>784.67767467170904</v>
      </c>
      <c r="I25" s="50">
        <v>5.1369099230706962E-2</v>
      </c>
      <c r="J25" s="122">
        <f t="shared" si="0"/>
        <v>2.8261971043205363</v>
      </c>
      <c r="K25" s="123">
        <f t="shared" si="1"/>
        <v>6.2843182796056487</v>
      </c>
      <c r="L25" s="123">
        <f>1000000*(D25/E25)*(B$80/B$79)</f>
        <v>6.756839992886019</v>
      </c>
      <c r="M25" s="123">
        <f t="shared" si="2"/>
        <v>121.82840387681649</v>
      </c>
      <c r="N25" s="123">
        <f t="shared" si="3"/>
        <v>716.54209295464159</v>
      </c>
      <c r="O25" s="123">
        <f t="shared" si="4"/>
        <v>0.93618472868263225</v>
      </c>
      <c r="P25" s="114">
        <f t="shared" si="5"/>
        <v>8.213543073796549E-2</v>
      </c>
    </row>
    <row r="26" spans="1:16" x14ac:dyDescent="0.25">
      <c r="A26" s="27" t="s">
        <v>66</v>
      </c>
      <c r="B26" s="48">
        <v>645.10630851298822</v>
      </c>
      <c r="C26" s="49">
        <v>577.39302156581755</v>
      </c>
      <c r="D26" s="51" t="s">
        <v>229</v>
      </c>
      <c r="E26" s="101">
        <v>343009.44773211685</v>
      </c>
      <c r="F26" s="37">
        <v>404.97882899866391</v>
      </c>
      <c r="G26" s="37">
        <v>1591.5038917685356</v>
      </c>
      <c r="H26" s="37">
        <v>1048.0123562006995</v>
      </c>
      <c r="I26" s="50">
        <v>0.68870862862057802</v>
      </c>
      <c r="J26" s="122">
        <f t="shared" si="0"/>
        <v>3.2786575249791379</v>
      </c>
      <c r="K26" s="123">
        <f t="shared" si="1"/>
        <v>2.7757213374244754</v>
      </c>
      <c r="L26" s="51" t="s">
        <v>229</v>
      </c>
      <c r="M26" s="123">
        <f t="shared" si="2"/>
        <v>861.30988978871449</v>
      </c>
      <c r="N26" s="123">
        <f t="shared" si="3"/>
        <v>3329.8400180460449</v>
      </c>
      <c r="O26" s="123">
        <f t="shared" si="4"/>
        <v>1.3975363505424196</v>
      </c>
      <c r="P26" s="114">
        <f t="shared" si="5"/>
        <v>1.2308087260330771</v>
      </c>
    </row>
    <row r="27" spans="1:16" x14ac:dyDescent="0.25">
      <c r="A27" s="27" t="s">
        <v>70</v>
      </c>
      <c r="B27" s="48">
        <v>1223.3747373236197</v>
      </c>
      <c r="C27" s="49">
        <v>541.83259070922657</v>
      </c>
      <c r="D27" s="51" t="s">
        <v>229</v>
      </c>
      <c r="E27" s="101">
        <v>360909.61715688615</v>
      </c>
      <c r="F27" s="37">
        <v>485.49910723781471</v>
      </c>
      <c r="G27" s="37">
        <v>829.04655165836709</v>
      </c>
      <c r="H27" s="37">
        <v>1240.92981554786</v>
      </c>
      <c r="I27" s="50">
        <v>0.87792310005251784</v>
      </c>
      <c r="J27" s="122">
        <f t="shared" si="0"/>
        <v>5.9092437022189079</v>
      </c>
      <c r="K27" s="123">
        <f t="shared" si="1"/>
        <v>2.475580679132952</v>
      </c>
      <c r="L27" s="51" t="s">
        <v>229</v>
      </c>
      <c r="M27" s="123">
        <f t="shared" si="2"/>
        <v>981.34830501974773</v>
      </c>
      <c r="N27" s="123">
        <f t="shared" si="3"/>
        <v>1648.5503201752961</v>
      </c>
      <c r="O27" s="123">
        <f t="shared" si="4"/>
        <v>1.5727205321758857</v>
      </c>
      <c r="P27" s="114">
        <f t="shared" si="5"/>
        <v>1.4911424922730061</v>
      </c>
    </row>
    <row r="28" spans="1:16" x14ac:dyDescent="0.25">
      <c r="A28" s="27" t="s">
        <v>77</v>
      </c>
      <c r="B28" s="48">
        <v>1257.9712975528066</v>
      </c>
      <c r="C28" s="49">
        <v>595.59877081169077</v>
      </c>
      <c r="D28" s="51" t="s">
        <v>229</v>
      </c>
      <c r="E28" s="101">
        <v>366405.21533244348</v>
      </c>
      <c r="F28" s="37">
        <v>644.22188518998701</v>
      </c>
      <c r="G28" s="37">
        <v>1409.2253839650148</v>
      </c>
      <c r="H28" s="37">
        <v>1317.4773141529442</v>
      </c>
      <c r="I28" s="50">
        <v>1.0254641637681745</v>
      </c>
      <c r="J28" s="122">
        <f t="shared" si="0"/>
        <v>5.9852174473732891</v>
      </c>
      <c r="K28" s="123">
        <f t="shared" si="1"/>
        <v>2.6804182215798136</v>
      </c>
      <c r="L28" s="51" t="s">
        <v>229</v>
      </c>
      <c r="M28" s="123">
        <f t="shared" si="2"/>
        <v>1282.6466275171449</v>
      </c>
      <c r="N28" s="123">
        <f t="shared" si="3"/>
        <v>2760.2000306929758</v>
      </c>
      <c r="O28" s="123">
        <f t="shared" si="4"/>
        <v>1.6446909063218367</v>
      </c>
      <c r="P28" s="114">
        <f t="shared" si="5"/>
        <v>1.7156155184640292</v>
      </c>
    </row>
    <row r="29" spans="1:16" s="9" customFormat="1" x14ac:dyDescent="0.25">
      <c r="A29" s="27" t="s">
        <v>61</v>
      </c>
      <c r="B29" s="48">
        <v>724.4967780268405</v>
      </c>
      <c r="C29" s="49">
        <v>1198.5271613728248</v>
      </c>
      <c r="D29" s="51" t="s">
        <v>229</v>
      </c>
      <c r="E29" s="101">
        <v>380105.45570560585</v>
      </c>
      <c r="F29" s="37">
        <v>326.20971718995401</v>
      </c>
      <c r="G29" s="37">
        <v>583.42689801611016</v>
      </c>
      <c r="H29" s="37">
        <v>732.7924535640982</v>
      </c>
      <c r="I29" s="50">
        <v>39.248332641255928</v>
      </c>
      <c r="J29" s="122">
        <f t="shared" si="0"/>
        <v>3.322792358879203</v>
      </c>
      <c r="K29" s="123">
        <f t="shared" si="1"/>
        <v>5.199411530765536</v>
      </c>
      <c r="L29" s="51" t="s">
        <v>229</v>
      </c>
      <c r="M29" s="123">
        <f t="shared" si="2"/>
        <v>626.07445844046856</v>
      </c>
      <c r="N29" s="123">
        <f t="shared" si="3"/>
        <v>1101.5496840909793</v>
      </c>
      <c r="O29" s="123">
        <f t="shared" si="4"/>
        <v>0.88181945712500465</v>
      </c>
      <c r="P29" s="114">
        <f t="shared" si="5"/>
        <v>63.296286771488624</v>
      </c>
    </row>
    <row r="30" spans="1:16" s="9" customFormat="1" x14ac:dyDescent="0.25">
      <c r="A30" s="27" t="s">
        <v>64</v>
      </c>
      <c r="B30" s="48">
        <v>1148.5733975344085</v>
      </c>
      <c r="C30" s="49">
        <v>1276.5745569636754</v>
      </c>
      <c r="D30" s="51" t="s">
        <v>229</v>
      </c>
      <c r="E30" s="101">
        <v>378365.0697116364</v>
      </c>
      <c r="F30" s="37">
        <v>43.35919169211958</v>
      </c>
      <c r="G30" s="37">
        <v>84.945399411442821</v>
      </c>
      <c r="H30" s="37">
        <v>752.8418660054341</v>
      </c>
      <c r="I30" s="52" t="s">
        <v>229</v>
      </c>
      <c r="J30" s="122">
        <f t="shared" si="0"/>
        <v>5.2919845195169888</v>
      </c>
      <c r="K30" s="123">
        <f t="shared" si="1"/>
        <v>5.5634676099570406</v>
      </c>
      <c r="L30" s="51" t="s">
        <v>229</v>
      </c>
      <c r="M30" s="123">
        <f t="shared" si="2"/>
        <v>83.599434055758323</v>
      </c>
      <c r="N30" s="123">
        <f t="shared" si="3"/>
        <v>161.12041523011547</v>
      </c>
      <c r="O30" s="123">
        <f t="shared" si="4"/>
        <v>0.91011342075775026</v>
      </c>
      <c r="P30" s="137" t="s">
        <v>229</v>
      </c>
    </row>
    <row r="31" spans="1:16" s="9" customFormat="1" x14ac:dyDescent="0.25">
      <c r="A31" s="27" t="s">
        <v>232</v>
      </c>
      <c r="B31" s="48">
        <v>608.25403613541937</v>
      </c>
      <c r="C31" s="49">
        <v>1109.4734181156175</v>
      </c>
      <c r="D31" s="49">
        <v>15.435827568603393</v>
      </c>
      <c r="E31" s="101">
        <v>392200.09781140881</v>
      </c>
      <c r="F31" s="49">
        <v>69.617719660807367</v>
      </c>
      <c r="G31" s="49">
        <v>96.898343999140181</v>
      </c>
      <c r="H31" s="49">
        <v>696.09955949416565</v>
      </c>
      <c r="I31" s="50">
        <v>1.2646173730432282</v>
      </c>
      <c r="J31" s="122">
        <f t="shared" si="0"/>
        <v>2.7036355577784392</v>
      </c>
      <c r="K31" s="123">
        <f t="shared" si="1"/>
        <v>4.6646559737470401</v>
      </c>
      <c r="L31" s="123">
        <f>1000000*(D31/E31)*(B$80/B$79)</f>
        <v>40.343204080560817</v>
      </c>
      <c r="M31" s="123">
        <f t="shared" si="2"/>
        <v>129.49270173200222</v>
      </c>
      <c r="N31" s="123">
        <f t="shared" si="3"/>
        <v>177.30884590308355</v>
      </c>
      <c r="O31" s="123">
        <f t="shared" si="4"/>
        <v>0.81183253737224859</v>
      </c>
      <c r="P31" s="114">
        <f>1000000*(I31/E31)*(B$80/B$84)</f>
        <v>1.9765716902054355</v>
      </c>
    </row>
    <row r="32" spans="1:16" x14ac:dyDescent="0.25">
      <c r="A32" s="27" t="s">
        <v>273</v>
      </c>
      <c r="B32" s="48">
        <v>671.43389767210158</v>
      </c>
      <c r="C32" s="49">
        <v>1288.976755684492</v>
      </c>
      <c r="D32" s="51" t="s">
        <v>229</v>
      </c>
      <c r="E32" s="101">
        <v>399841.44783810806</v>
      </c>
      <c r="F32" s="37">
        <v>37.607971830918039</v>
      </c>
      <c r="G32" s="37">
        <v>156.14155577948128</v>
      </c>
      <c r="H32" s="37">
        <v>796.51911018805083</v>
      </c>
      <c r="I32" s="50">
        <v>1.4698968814209055</v>
      </c>
      <c r="J32" s="122">
        <f t="shared" si="0"/>
        <v>2.9274285193154421</v>
      </c>
      <c r="K32" s="123">
        <f t="shared" si="1"/>
        <v>5.3157884582854154</v>
      </c>
      <c r="L32" s="51" t="s">
        <v>229</v>
      </c>
      <c r="M32" s="123">
        <f t="shared" si="2"/>
        <v>68.615984256060344</v>
      </c>
      <c r="N32" s="123">
        <f t="shared" si="3"/>
        <v>280.2543979672389</v>
      </c>
      <c r="O32" s="123">
        <f t="shared" si="4"/>
        <v>0.91119469085127358</v>
      </c>
      <c r="P32" s="114">
        <f>1000000*(I32/E32)*(B$80/B$84)</f>
        <v>2.2535135917615285</v>
      </c>
    </row>
    <row r="33" spans="1:16" x14ac:dyDescent="0.25">
      <c r="A33" s="27" t="s">
        <v>272</v>
      </c>
      <c r="B33" s="48">
        <v>595.7760830539678</v>
      </c>
      <c r="C33" s="49">
        <v>885.36631699921691</v>
      </c>
      <c r="D33" s="51" t="s">
        <v>229</v>
      </c>
      <c r="E33" s="101">
        <v>389610.61911475856</v>
      </c>
      <c r="F33" s="37">
        <v>12.912964824091715</v>
      </c>
      <c r="G33" s="37">
        <v>22.327526118903982</v>
      </c>
      <c r="H33" s="37">
        <v>745.40492617975883</v>
      </c>
      <c r="I33" s="52" t="s">
        <v>229</v>
      </c>
      <c r="J33" s="122">
        <f t="shared" si="0"/>
        <v>2.6657727686948842</v>
      </c>
      <c r="K33" s="123">
        <f t="shared" si="1"/>
        <v>3.7471633504744242</v>
      </c>
      <c r="L33" s="51" t="s">
        <v>229</v>
      </c>
      <c r="M33" s="123">
        <f t="shared" si="2"/>
        <v>24.178445672796407</v>
      </c>
      <c r="N33" s="123">
        <f t="shared" si="3"/>
        <v>41.127429480469431</v>
      </c>
      <c r="O33" s="123">
        <f t="shared" si="4"/>
        <v>0.87511326165616687</v>
      </c>
      <c r="P33" s="137" t="s">
        <v>229</v>
      </c>
    </row>
    <row r="34" spans="1:16" x14ac:dyDescent="0.25">
      <c r="A34" s="27" t="s">
        <v>271</v>
      </c>
      <c r="B34" s="48">
        <v>677.92566559485033</v>
      </c>
      <c r="C34" s="49">
        <v>1024.4339947596579</v>
      </c>
      <c r="D34" s="51" t="s">
        <v>229</v>
      </c>
      <c r="E34" s="101">
        <v>404413.98105597921</v>
      </c>
      <c r="F34" s="37">
        <v>23.378781693875279</v>
      </c>
      <c r="G34" s="37">
        <v>91.985193232856574</v>
      </c>
      <c r="H34" s="37">
        <v>774.85955592913785</v>
      </c>
      <c r="I34" s="52" t="s">
        <v>229</v>
      </c>
      <c r="J34" s="122">
        <f t="shared" si="0"/>
        <v>2.9223132200402775</v>
      </c>
      <c r="K34" s="123">
        <f t="shared" si="1"/>
        <v>4.1770361698269571</v>
      </c>
      <c r="L34" s="51" t="s">
        <v>229</v>
      </c>
      <c r="M34" s="123">
        <f t="shared" si="2"/>
        <v>42.172457603917174</v>
      </c>
      <c r="N34" s="123">
        <f t="shared" si="3"/>
        <v>163.23508489572473</v>
      </c>
      <c r="O34" s="123">
        <f t="shared" si="4"/>
        <v>0.87639446124799125</v>
      </c>
      <c r="P34" s="137" t="s">
        <v>229</v>
      </c>
    </row>
    <row r="35" spans="1:16" s="76" customFormat="1" x14ac:dyDescent="0.25">
      <c r="A35" s="71" t="s">
        <v>276</v>
      </c>
      <c r="B35" s="73">
        <v>1153.9426329165617</v>
      </c>
      <c r="C35" s="74">
        <v>1256.0170772866977</v>
      </c>
      <c r="D35" s="74">
        <v>5.2482485666662937</v>
      </c>
      <c r="E35" s="102">
        <v>373539.22000293649</v>
      </c>
      <c r="F35" s="72">
        <v>55.313881445598831</v>
      </c>
      <c r="G35" s="72">
        <v>67.41364979608079</v>
      </c>
      <c r="H35" s="72">
        <v>1821.6193423525606</v>
      </c>
      <c r="I35" s="75">
        <v>0.61288806478019986</v>
      </c>
      <c r="J35" s="122">
        <f t="shared" si="0"/>
        <v>5.3854110741776973</v>
      </c>
      <c r="K35" s="123">
        <f t="shared" si="1"/>
        <v>5.5445940197907149</v>
      </c>
      <c r="L35" s="123">
        <f t="shared" ref="L35:L40" si="6">1000000*(D35/E35)*(B$80/B$79)</f>
        <v>14.402117658139396</v>
      </c>
      <c r="M35" s="123">
        <f t="shared" si="2"/>
        <v>108.02670333253735</v>
      </c>
      <c r="N35" s="123">
        <f t="shared" si="3"/>
        <v>129.51896900343664</v>
      </c>
      <c r="O35" s="123">
        <f t="shared" si="4"/>
        <v>2.2306129210804544</v>
      </c>
      <c r="P35" s="114">
        <f>1000000*(I35/E35)*(B$80/B$84)</f>
        <v>1.0057871464258608</v>
      </c>
    </row>
    <row r="36" spans="1:16" s="76" customFormat="1" x14ac:dyDescent="0.25">
      <c r="A36" s="77" t="s">
        <v>277</v>
      </c>
      <c r="B36" s="73">
        <v>1021.5873168475226</v>
      </c>
      <c r="C36" s="74">
        <v>1428.8112811509061</v>
      </c>
      <c r="D36" s="74">
        <v>1.1039349555344431</v>
      </c>
      <c r="E36" s="102">
        <v>357831.03842366295</v>
      </c>
      <c r="F36" s="72">
        <v>165.98672205021688</v>
      </c>
      <c r="G36" s="72">
        <v>672.41277964329049</v>
      </c>
      <c r="H36" s="72">
        <v>750.04971586011936</v>
      </c>
      <c r="I36" s="75">
        <v>1.2644095718628425</v>
      </c>
      <c r="J36" s="122">
        <f t="shared" si="0"/>
        <v>4.9770079160399687</v>
      </c>
      <c r="K36" s="123">
        <f t="shared" si="1"/>
        <v>6.5842646282012325</v>
      </c>
      <c r="L36" s="123">
        <f t="shared" si="6"/>
        <v>3.1623770008248644</v>
      </c>
      <c r="M36" s="123">
        <f t="shared" si="2"/>
        <v>338.3985828353604</v>
      </c>
      <c r="N36" s="123">
        <f t="shared" si="3"/>
        <v>1348.5892572376888</v>
      </c>
      <c r="O36" s="123">
        <f t="shared" si="4"/>
        <v>0.95877087807427586</v>
      </c>
      <c r="P36" s="114">
        <f>1000000*(I36/E36)*(B$80/B$84)</f>
        <v>2.166062036792558</v>
      </c>
    </row>
    <row r="37" spans="1:16" x14ac:dyDescent="0.25">
      <c r="A37" s="27" t="s">
        <v>54</v>
      </c>
      <c r="B37" s="48">
        <v>948.6176648873859</v>
      </c>
      <c r="C37" s="49">
        <v>1456.7154700434314</v>
      </c>
      <c r="D37" s="49">
        <v>23.004850454130512</v>
      </c>
      <c r="E37" s="101">
        <v>380622.76162254257</v>
      </c>
      <c r="F37" s="37">
        <v>33.770400196938041</v>
      </c>
      <c r="G37" s="37">
        <v>23.443975093920621</v>
      </c>
      <c r="H37" s="37">
        <v>865.36332512869501</v>
      </c>
      <c r="I37" s="52" t="s">
        <v>229</v>
      </c>
      <c r="J37" s="122">
        <f t="shared" si="0"/>
        <v>4.3447750868576058</v>
      </c>
      <c r="K37" s="123">
        <f t="shared" si="1"/>
        <v>6.3108868252383772</v>
      </c>
      <c r="L37" s="123">
        <f t="shared" si="6"/>
        <v>61.954495490922206</v>
      </c>
      <c r="M37" s="123">
        <f t="shared" si="2"/>
        <v>64.725385720760613</v>
      </c>
      <c r="N37" s="123">
        <f t="shared" si="3"/>
        <v>44.203661141894948</v>
      </c>
      <c r="O37" s="123">
        <f t="shared" si="4"/>
        <v>1.0399357819157469</v>
      </c>
      <c r="P37" s="137" t="s">
        <v>229</v>
      </c>
    </row>
    <row r="38" spans="1:16" x14ac:dyDescent="0.25">
      <c r="A38" s="27" t="s">
        <v>34</v>
      </c>
      <c r="B38" s="48">
        <v>593.17351280816615</v>
      </c>
      <c r="C38" s="49">
        <v>2072.5244803026158</v>
      </c>
      <c r="D38" s="49">
        <v>26.565694583084742</v>
      </c>
      <c r="E38" s="101">
        <v>379348.53083021048</v>
      </c>
      <c r="F38" s="37">
        <v>102.03623896955638</v>
      </c>
      <c r="G38" s="37">
        <v>137.80934612610406</v>
      </c>
      <c r="H38" s="37">
        <v>872.67492363539895</v>
      </c>
      <c r="I38" s="52" t="s">
        <v>229</v>
      </c>
      <c r="J38" s="122">
        <f t="shared" si="0"/>
        <v>2.7259268126190181</v>
      </c>
      <c r="K38" s="123">
        <f t="shared" si="1"/>
        <v>9.008898173260544</v>
      </c>
      <c r="L38" s="123">
        <f t="shared" si="6"/>
        <v>71.78454223885241</v>
      </c>
      <c r="M38" s="123">
        <f t="shared" si="2"/>
        <v>196.22269298274711</v>
      </c>
      <c r="N38" s="123">
        <f t="shared" si="3"/>
        <v>260.71259435432529</v>
      </c>
      <c r="O38" s="123">
        <f t="shared" si="4"/>
        <v>1.0522450280105797</v>
      </c>
      <c r="P38" s="137" t="s">
        <v>229</v>
      </c>
    </row>
    <row r="39" spans="1:16" x14ac:dyDescent="0.25">
      <c r="A39" s="27" t="s">
        <v>52</v>
      </c>
      <c r="B39" s="48">
        <v>877.35816547141371</v>
      </c>
      <c r="C39" s="49">
        <v>1657.912764722211</v>
      </c>
      <c r="D39" s="49">
        <v>74.010411558281078</v>
      </c>
      <c r="E39" s="101">
        <v>379880.21529148996</v>
      </c>
      <c r="F39" s="37">
        <v>74.866330164918011</v>
      </c>
      <c r="G39" s="37">
        <v>129.66203923939514</v>
      </c>
      <c r="H39" s="37">
        <v>809.02308356150252</v>
      </c>
      <c r="I39" s="50">
        <v>0.66594234694233811</v>
      </c>
      <c r="J39" s="122">
        <f t="shared" si="0"/>
        <v>4.0262533085366776</v>
      </c>
      <c r="K39" s="123">
        <f t="shared" si="1"/>
        <v>7.1965677017622758</v>
      </c>
      <c r="L39" s="123">
        <f t="shared" si="6"/>
        <v>199.70747012546249</v>
      </c>
      <c r="M39" s="123">
        <f t="shared" si="2"/>
        <v>143.77158666305547</v>
      </c>
      <c r="N39" s="123">
        <f t="shared" si="3"/>
        <v>244.95590761375871</v>
      </c>
      <c r="O39" s="123">
        <f t="shared" si="4"/>
        <v>0.97413025031067901</v>
      </c>
      <c r="P39" s="114">
        <f>1000000*(I39/E39)*(B$80/B$84)</f>
        <v>1.0746105045391499</v>
      </c>
    </row>
    <row r="40" spans="1:16" x14ac:dyDescent="0.25">
      <c r="A40" s="27" t="s">
        <v>85</v>
      </c>
      <c r="B40" s="48">
        <v>1057.2667607037781</v>
      </c>
      <c r="C40" s="49">
        <v>1590.6553609403923</v>
      </c>
      <c r="D40" s="49">
        <v>3.0140010446607111</v>
      </c>
      <c r="E40" s="101">
        <v>402545.30774645001</v>
      </c>
      <c r="F40" s="49">
        <v>1078.3618892386341</v>
      </c>
      <c r="G40" s="49">
        <v>1360.376973023373</v>
      </c>
      <c r="H40" s="49">
        <v>803.29120618316585</v>
      </c>
      <c r="I40" s="50">
        <v>0.36561637567630367</v>
      </c>
      <c r="J40" s="122">
        <f t="shared" si="0"/>
        <v>4.578683855420727</v>
      </c>
      <c r="K40" s="123">
        <f t="shared" si="1"/>
        <v>6.5158599383022615</v>
      </c>
      <c r="L40" s="123">
        <f t="shared" si="6"/>
        <v>7.6749719364854601</v>
      </c>
      <c r="M40" s="123">
        <f t="shared" si="2"/>
        <v>1954.2627684093604</v>
      </c>
      <c r="N40" s="123">
        <f t="shared" si="3"/>
        <v>2425.3043686376895</v>
      </c>
      <c r="O40" s="123">
        <f t="shared" si="4"/>
        <v>0.91276932407587008</v>
      </c>
      <c r="P40" s="114">
        <f>1000000*(I40/E40)*(B$80/B$84)</f>
        <v>0.55676508831949489</v>
      </c>
    </row>
    <row r="41" spans="1:16" x14ac:dyDescent="0.25">
      <c r="A41" s="27" t="s">
        <v>58</v>
      </c>
      <c r="B41" s="48">
        <v>1036.4634868878215</v>
      </c>
      <c r="C41" s="49">
        <v>1223.5382994742149</v>
      </c>
      <c r="D41" s="51" t="s">
        <v>229</v>
      </c>
      <c r="E41" s="101">
        <v>403667.94308307982</v>
      </c>
      <c r="F41" s="37">
        <v>573.57270150222394</v>
      </c>
      <c r="G41" s="37">
        <v>848.05453548735966</v>
      </c>
      <c r="H41" s="37">
        <v>775.32175053250626</v>
      </c>
      <c r="I41" s="50">
        <v>0.50923145932961367</v>
      </c>
      <c r="J41" s="122">
        <f t="shared" si="0"/>
        <v>4.4761083768389893</v>
      </c>
      <c r="K41" s="123">
        <f t="shared" si="1"/>
        <v>4.9980859717693535</v>
      </c>
      <c r="L41" s="51" t="s">
        <v>229</v>
      </c>
      <c r="M41" s="123">
        <f t="shared" si="2"/>
        <v>1036.5670693966879</v>
      </c>
      <c r="N41" s="123">
        <f t="shared" si="3"/>
        <v>1507.7219764574863</v>
      </c>
      <c r="O41" s="123">
        <f t="shared" si="4"/>
        <v>0.87853789275408445</v>
      </c>
      <c r="P41" s="114">
        <f>1000000*(I41/E41)*(B$80/B$84)</f>
        <v>0.77330726218342727</v>
      </c>
    </row>
    <row r="42" spans="1:16" x14ac:dyDescent="0.25">
      <c r="A42" s="27" t="s">
        <v>27</v>
      </c>
      <c r="B42" s="48">
        <v>1007.9547835032926</v>
      </c>
      <c r="C42" s="49">
        <v>1419.3675970199604</v>
      </c>
      <c r="D42" s="51" t="s">
        <v>229</v>
      </c>
      <c r="E42" s="101">
        <v>385179.37142012664</v>
      </c>
      <c r="F42" s="37">
        <v>87.384246044003802</v>
      </c>
      <c r="G42" s="37">
        <v>55.043368835126117</v>
      </c>
      <c r="H42" s="37">
        <v>984.87454573527339</v>
      </c>
      <c r="I42" s="52" t="s">
        <v>229</v>
      </c>
      <c r="J42" s="122">
        <f t="shared" si="0"/>
        <v>4.5619327409859007</v>
      </c>
      <c r="K42" s="123">
        <f t="shared" si="1"/>
        <v>6.0763430102270677</v>
      </c>
      <c r="L42" s="51" t="s">
        <v>229</v>
      </c>
      <c r="M42" s="123">
        <f t="shared" si="2"/>
        <v>165.50202779461489</v>
      </c>
      <c r="N42" s="123">
        <f t="shared" si="3"/>
        <v>102.55662771360248</v>
      </c>
      <c r="O42" s="123">
        <f t="shared" si="4"/>
        <v>1.1695550948593745</v>
      </c>
      <c r="P42" s="137" t="s">
        <v>229</v>
      </c>
    </row>
    <row r="43" spans="1:16" x14ac:dyDescent="0.25">
      <c r="A43" s="27" t="s">
        <v>46</v>
      </c>
      <c r="B43" s="48">
        <v>1286.6582450088731</v>
      </c>
      <c r="C43" s="49">
        <v>1884.1648934840043</v>
      </c>
      <c r="D43" s="49">
        <v>108.18302396457297</v>
      </c>
      <c r="E43" s="101">
        <v>516171.50590955862</v>
      </c>
      <c r="F43" s="37">
        <v>399.30163555097096</v>
      </c>
      <c r="G43" s="37">
        <v>194.40763994463859</v>
      </c>
      <c r="H43" s="37">
        <v>1194.2899533058853</v>
      </c>
      <c r="I43" s="50">
        <v>19.279599860366886</v>
      </c>
      <c r="J43" s="122">
        <f t="shared" si="0"/>
        <v>4.3455027442824674</v>
      </c>
      <c r="K43" s="123">
        <f t="shared" si="1"/>
        <v>6.0191518047375059</v>
      </c>
      <c r="L43" s="123">
        <f>1000000*(D43/E43)*(B$80/B$79)</f>
        <v>214.83906643135188</v>
      </c>
      <c r="M43" s="123">
        <f t="shared" si="2"/>
        <v>564.3392522330455</v>
      </c>
      <c r="N43" s="123">
        <f t="shared" si="3"/>
        <v>270.29688896466166</v>
      </c>
      <c r="O43" s="123">
        <f t="shared" si="4"/>
        <v>1.0583237550947893</v>
      </c>
      <c r="P43" s="114">
        <f>1000000*(I43/E43)*(B$80/B$84)</f>
        <v>22.896289842067937</v>
      </c>
    </row>
    <row r="44" spans="1:16" x14ac:dyDescent="0.25">
      <c r="A44" s="27" t="s">
        <v>84</v>
      </c>
      <c r="B44" s="48">
        <v>1165.2889085654208</v>
      </c>
      <c r="C44" s="49">
        <v>1841.9563399218018</v>
      </c>
      <c r="D44" s="51" t="s">
        <v>229</v>
      </c>
      <c r="E44" s="101">
        <v>382712.70829244825</v>
      </c>
      <c r="F44" s="49">
        <v>399.74072495663347</v>
      </c>
      <c r="G44" s="49">
        <v>1739.5676414548864</v>
      </c>
      <c r="H44" s="49">
        <v>802.8880405143658</v>
      </c>
      <c r="I44" s="50">
        <v>0.39479243600302999</v>
      </c>
      <c r="J44" s="122">
        <f t="shared" si="0"/>
        <v>5.308008101013713</v>
      </c>
      <c r="K44" s="123">
        <f t="shared" si="1"/>
        <v>7.9362778445043096</v>
      </c>
      <c r="L44" s="51" t="s">
        <v>229</v>
      </c>
      <c r="M44" s="123">
        <f t="shared" si="2"/>
        <v>761.97146553622531</v>
      </c>
      <c r="N44" s="123">
        <f t="shared" si="3"/>
        <v>3262.0467635141422</v>
      </c>
      <c r="O44" s="123">
        <f t="shared" si="4"/>
        <v>0.95958819686778551</v>
      </c>
      <c r="P44" s="114">
        <f>1000000*(I44/E44)*(B$80/B$84)</f>
        <v>0.63234933236295943</v>
      </c>
    </row>
    <row r="45" spans="1:16" x14ac:dyDescent="0.25">
      <c r="A45" s="27" t="s">
        <v>73</v>
      </c>
      <c r="B45" s="48">
        <v>674.29296668494169</v>
      </c>
      <c r="C45" s="49">
        <v>1195.2625334890101</v>
      </c>
      <c r="D45" s="49">
        <v>2.6236010062486379</v>
      </c>
      <c r="E45" s="101">
        <v>382714.18396311358</v>
      </c>
      <c r="F45" s="37">
        <v>48.333436839997539</v>
      </c>
      <c r="G45" s="37">
        <v>125.90220302335881</v>
      </c>
      <c r="H45" s="37">
        <v>795.65894292433586</v>
      </c>
      <c r="I45" s="50">
        <v>0.28037551796422439</v>
      </c>
      <c r="J45" s="122">
        <f t="shared" si="0"/>
        <v>3.071460393043536</v>
      </c>
      <c r="K45" s="123">
        <f t="shared" si="1"/>
        <v>5.1499043605966799</v>
      </c>
      <c r="L45" s="123">
        <f>1000000*(D45/E45)*(B$80/B$79)</f>
        <v>7.027023355478117</v>
      </c>
      <c r="M45" s="123">
        <f t="shared" si="2"/>
        <v>92.131112493339458</v>
      </c>
      <c r="N45" s="123">
        <f t="shared" si="3"/>
        <v>236.09158996199349</v>
      </c>
      <c r="O45" s="123">
        <f t="shared" si="4"/>
        <v>0.95094452515250427</v>
      </c>
      <c r="P45" s="114">
        <f>1000000*(I45/E45)*(B$80/B$84)</f>
        <v>0.44908304164803753</v>
      </c>
    </row>
    <row r="46" spans="1:16" x14ac:dyDescent="0.25">
      <c r="A46" s="27" t="s">
        <v>42</v>
      </c>
      <c r="B46" s="48">
        <v>746.32734096043464</v>
      </c>
      <c r="C46" s="49">
        <v>1725.9714869493034</v>
      </c>
      <c r="D46" s="49">
        <v>23.615278452846088</v>
      </c>
      <c r="E46" s="101">
        <v>392779.49747683934</v>
      </c>
      <c r="F46" s="37">
        <v>141.08352404387787</v>
      </c>
      <c r="G46" s="37">
        <v>282.53381937854732</v>
      </c>
      <c r="H46" s="37">
        <v>925.91262504671522</v>
      </c>
      <c r="I46" s="52" t="s">
        <v>229</v>
      </c>
      <c r="J46" s="122">
        <f t="shared" si="0"/>
        <v>3.3124656967435295</v>
      </c>
      <c r="K46" s="123">
        <f t="shared" si="1"/>
        <v>7.2459481540070154</v>
      </c>
      <c r="L46" s="123">
        <f>1000000*(D46/E46)*(B$80/B$79)</f>
        <v>61.630036787142551</v>
      </c>
      <c r="M46" s="123">
        <f t="shared" si="2"/>
        <v>262.03583323347181</v>
      </c>
      <c r="N46" s="123">
        <f t="shared" si="3"/>
        <v>516.23016233734302</v>
      </c>
      <c r="O46" s="123">
        <f t="shared" si="4"/>
        <v>1.0782612245422647</v>
      </c>
      <c r="P46" s="137" t="s">
        <v>229</v>
      </c>
    </row>
    <row r="47" spans="1:16" x14ac:dyDescent="0.25">
      <c r="A47" s="27" t="s">
        <v>57</v>
      </c>
      <c r="B47" s="48">
        <v>1149.1752395261949</v>
      </c>
      <c r="C47" s="49">
        <v>1212.2578063920544</v>
      </c>
      <c r="D47" s="49">
        <v>1.7515756271861689</v>
      </c>
      <c r="E47" s="101">
        <v>372445.67761143175</v>
      </c>
      <c r="F47" s="37">
        <v>19.091382639692593</v>
      </c>
      <c r="G47" s="37">
        <v>21.458594641820255</v>
      </c>
      <c r="H47" s="37">
        <v>790.16886186221416</v>
      </c>
      <c r="I47" s="52" t="s">
        <v>229</v>
      </c>
      <c r="J47" s="122">
        <f t="shared" si="0"/>
        <v>5.3789086573218841</v>
      </c>
      <c r="K47" s="123">
        <f t="shared" si="1"/>
        <v>5.3671343480193165</v>
      </c>
      <c r="L47" s="123">
        <f>1000000*(D47/E47)*(B$80/B$79)</f>
        <v>4.8207445761281011</v>
      </c>
      <c r="M47" s="123">
        <f t="shared" si="2"/>
        <v>37.394492152921771</v>
      </c>
      <c r="N47" s="123">
        <f t="shared" si="3"/>
        <v>41.348530831930141</v>
      </c>
      <c r="O47" s="123">
        <f t="shared" si="4"/>
        <v>0.97042005919205554</v>
      </c>
      <c r="P47" s="137" t="s">
        <v>229</v>
      </c>
    </row>
    <row r="48" spans="1:16" x14ac:dyDescent="0.25">
      <c r="A48" s="27" t="s">
        <v>75</v>
      </c>
      <c r="B48" s="48">
        <v>589.30315951982391</v>
      </c>
      <c r="C48" s="49">
        <v>1327.025573281167</v>
      </c>
      <c r="D48" s="51" t="s">
        <v>229</v>
      </c>
      <c r="E48" s="101">
        <v>375636.61405814992</v>
      </c>
      <c r="F48" s="37">
        <v>43.546849366378666</v>
      </c>
      <c r="G48" s="37">
        <v>598.69972904605629</v>
      </c>
      <c r="H48" s="37">
        <v>733.89720683639246</v>
      </c>
      <c r="I48" s="52" t="s">
        <v>229</v>
      </c>
      <c r="J48" s="122">
        <f t="shared" si="0"/>
        <v>2.7349015673795467</v>
      </c>
      <c r="K48" s="123">
        <f t="shared" si="1"/>
        <v>5.8253468711872598</v>
      </c>
      <c r="L48" s="51" t="s">
        <v>229</v>
      </c>
      <c r="M48" s="123">
        <f t="shared" si="2"/>
        <v>84.571107471804567</v>
      </c>
      <c r="N48" s="123">
        <f t="shared" si="3"/>
        <v>1143.8337061091163</v>
      </c>
      <c r="O48" s="123">
        <f t="shared" si="4"/>
        <v>0.89365545290462256</v>
      </c>
      <c r="P48" s="137" t="s">
        <v>229</v>
      </c>
    </row>
    <row r="49" spans="1:16" x14ac:dyDescent="0.25">
      <c r="A49" s="65" t="s">
        <v>22</v>
      </c>
      <c r="B49" s="67">
        <v>739.052374895919</v>
      </c>
      <c r="C49" s="68">
        <v>1059.9915141962683</v>
      </c>
      <c r="D49" s="68">
        <v>0.71360080688367167</v>
      </c>
      <c r="E49" s="103">
        <v>392168.80260293221</v>
      </c>
      <c r="F49" s="66">
        <v>37.838134105746754</v>
      </c>
      <c r="G49" s="66">
        <v>149.10340627264779</v>
      </c>
      <c r="H49" s="66">
        <v>798.24878372253681</v>
      </c>
      <c r="I49" s="69" t="s">
        <v>229</v>
      </c>
      <c r="J49" s="124">
        <f t="shared" si="0"/>
        <v>3.2852847863788188</v>
      </c>
      <c r="K49" s="125">
        <f t="shared" si="1"/>
        <v>4.4569705236529815</v>
      </c>
      <c r="L49" s="125">
        <f>1000000*(D49/E49)*(B$80/B$79)</f>
        <v>1.8652216879194248</v>
      </c>
      <c r="M49" s="125">
        <f t="shared" si="2"/>
        <v>70.386580319992888</v>
      </c>
      <c r="N49" s="125">
        <f t="shared" si="3"/>
        <v>272.85773425314346</v>
      </c>
      <c r="O49" s="125">
        <f t="shared" si="4"/>
        <v>0.93103930446500194</v>
      </c>
      <c r="P49" s="138" t="s">
        <v>229</v>
      </c>
    </row>
    <row r="51" spans="1:16" x14ac:dyDescent="0.25">
      <c r="A51" t="s">
        <v>233</v>
      </c>
    </row>
    <row r="52" spans="1:16" x14ac:dyDescent="0.25">
      <c r="A52" s="53" t="s">
        <v>234</v>
      </c>
    </row>
    <row r="53" spans="1:16" x14ac:dyDescent="0.25">
      <c r="A53" s="53"/>
    </row>
    <row r="55" spans="1:16" ht="15.75" x14ac:dyDescent="0.25">
      <c r="H55" s="99"/>
      <c r="I55" s="100"/>
      <c r="J55" s="1"/>
      <c r="K55" s="1"/>
      <c r="L55" s="1"/>
      <c r="M55" s="1"/>
      <c r="N55" s="1"/>
      <c r="O55" s="1"/>
      <c r="P55" s="1"/>
    </row>
    <row r="56" spans="1:16" ht="15.75" x14ac:dyDescent="0.25">
      <c r="A56" s="25" t="s">
        <v>830</v>
      </c>
      <c r="B56" s="38" t="s">
        <v>839</v>
      </c>
      <c r="C56" s="39"/>
      <c r="D56" s="40" t="s">
        <v>210</v>
      </c>
      <c r="E56" s="41"/>
      <c r="F56" s="41"/>
      <c r="G56" s="41"/>
      <c r="H56" s="41"/>
      <c r="I56" s="42"/>
      <c r="J56" s="28" t="s">
        <v>209</v>
      </c>
      <c r="K56" s="29"/>
      <c r="L56" s="30"/>
      <c r="M56" s="29"/>
      <c r="N56" s="29"/>
      <c r="O56" s="29"/>
      <c r="P56" s="31"/>
    </row>
    <row r="57" spans="1:16" ht="15.75" x14ac:dyDescent="0.25">
      <c r="B57" s="43" t="s">
        <v>218</v>
      </c>
      <c r="C57" s="44" t="s">
        <v>219</v>
      </c>
      <c r="D57" s="45" t="s">
        <v>220</v>
      </c>
      <c r="E57" s="46" t="s">
        <v>221</v>
      </c>
      <c r="F57" s="44" t="s">
        <v>222</v>
      </c>
      <c r="G57" s="44" t="s">
        <v>223</v>
      </c>
      <c r="H57" s="44" t="s">
        <v>224</v>
      </c>
      <c r="I57" s="47" t="s">
        <v>818</v>
      </c>
      <c r="J57" s="32" t="s">
        <v>211</v>
      </c>
      <c r="K57" s="33" t="s">
        <v>212</v>
      </c>
      <c r="L57" s="34" t="s">
        <v>213</v>
      </c>
      <c r="M57" s="33" t="s">
        <v>214</v>
      </c>
      <c r="N57" s="35" t="s">
        <v>215</v>
      </c>
      <c r="O57" s="35" t="s">
        <v>216</v>
      </c>
      <c r="P57" s="36" t="s">
        <v>829</v>
      </c>
    </row>
    <row r="58" spans="1:16" ht="15.75" x14ac:dyDescent="0.25">
      <c r="A58" s="100" t="s">
        <v>117</v>
      </c>
      <c r="B58" s="61" t="s">
        <v>228</v>
      </c>
      <c r="C58" s="62" t="s">
        <v>228</v>
      </c>
      <c r="D58" s="62" t="s">
        <v>228</v>
      </c>
      <c r="E58" s="63" t="s">
        <v>228</v>
      </c>
      <c r="F58" s="62" t="s">
        <v>228</v>
      </c>
      <c r="G58" s="62" t="s">
        <v>228</v>
      </c>
      <c r="H58" s="62" t="s">
        <v>228</v>
      </c>
      <c r="I58" s="64" t="s">
        <v>228</v>
      </c>
      <c r="J58" s="131" t="s">
        <v>226</v>
      </c>
      <c r="K58" s="130" t="s">
        <v>226</v>
      </c>
      <c r="L58" s="130" t="s">
        <v>227</v>
      </c>
      <c r="M58" s="130" t="s">
        <v>227</v>
      </c>
      <c r="N58" s="130" t="s">
        <v>227</v>
      </c>
      <c r="O58" s="132" t="s">
        <v>226</v>
      </c>
      <c r="P58" s="133" t="s">
        <v>227</v>
      </c>
    </row>
    <row r="59" spans="1:16" x14ac:dyDescent="0.25">
      <c r="A59" s="126" t="s">
        <v>820</v>
      </c>
      <c r="B59" s="105">
        <v>826.30708087861399</v>
      </c>
      <c r="C59" s="106">
        <v>1765.7254670040834</v>
      </c>
      <c r="D59" s="107">
        <v>2.1631839906665764</v>
      </c>
      <c r="E59" s="108">
        <v>461381.5651807707</v>
      </c>
      <c r="F59" s="107">
        <v>27.613052669647068</v>
      </c>
      <c r="G59" s="107">
        <v>169.99691558052319</v>
      </c>
      <c r="H59" s="106">
        <v>992.60862269222207</v>
      </c>
      <c r="I59" s="109">
        <v>5.7328272290241742</v>
      </c>
      <c r="J59" s="120">
        <f t="shared" ref="J59:J69" si="7">1000*(B59/E59)*(B$80/B$77)</f>
        <v>3.1221379209536391</v>
      </c>
      <c r="K59" s="121">
        <f t="shared" ref="K59:K69" si="8">1000*(C59/E59)*(B$80/B$78)</f>
        <v>6.3106393099463931</v>
      </c>
      <c r="L59" s="121">
        <f>1000000*(D59/E59)*(B$80/B$79)</f>
        <v>4.8059736845424137</v>
      </c>
      <c r="M59" s="121">
        <f t="shared" ref="M59:M69" si="9">1000000*(F59/E59)*(B$80/B$81)</f>
        <v>43.660366720812675</v>
      </c>
      <c r="N59" s="121">
        <f t="shared" ref="N59:N69" si="10">1000000*(G59/E59)*(B$80/B$82)</f>
        <v>264.42502208000587</v>
      </c>
      <c r="O59" s="121">
        <f t="shared" ref="O59:O69" si="11">1000*(H59/E59)*(B$80/B$83)</f>
        <v>0.98405777639082537</v>
      </c>
      <c r="P59" s="109">
        <f t="shared" ref="P59:P69" si="12">1000000*(I59/E59)*(B$80/B$85)</f>
        <v>3.6262581994973755</v>
      </c>
    </row>
    <row r="60" spans="1:16" x14ac:dyDescent="0.25">
      <c r="A60" s="127" t="s">
        <v>819</v>
      </c>
      <c r="B60" s="110">
        <v>771.51811651292815</v>
      </c>
      <c r="C60" s="111">
        <v>1380.4196695149312</v>
      </c>
      <c r="D60" s="112">
        <v>9.8978717063106032</v>
      </c>
      <c r="E60" s="113">
        <v>446188.37045962742</v>
      </c>
      <c r="F60" s="112">
        <v>27.672068041644373</v>
      </c>
      <c r="G60" s="112">
        <v>52.334720365332899</v>
      </c>
      <c r="H60" s="111">
        <v>917.67438344071127</v>
      </c>
      <c r="I60" s="114">
        <v>6.6591390688908447</v>
      </c>
      <c r="J60" s="122">
        <f t="shared" si="7"/>
        <v>3.0143850673244534</v>
      </c>
      <c r="K60" s="123">
        <f t="shared" si="8"/>
        <v>5.1015636304948178</v>
      </c>
      <c r="L60" s="123">
        <f>1000000*(D60/E60)*(B$80/B$79)</f>
        <v>22.739019811863546</v>
      </c>
      <c r="M60" s="123">
        <f t="shared" si="9"/>
        <v>45.24353875515974</v>
      </c>
      <c r="N60" s="123">
        <f t="shared" si="10"/>
        <v>84.176992888221989</v>
      </c>
      <c r="O60" s="123">
        <f t="shared" si="11"/>
        <v>0.94074767623322719</v>
      </c>
      <c r="P60" s="114">
        <f t="shared" si="12"/>
        <v>4.3556196299859193</v>
      </c>
    </row>
    <row r="61" spans="1:16" x14ac:dyDescent="0.25">
      <c r="A61" s="127" t="s">
        <v>1319</v>
      </c>
      <c r="B61" s="110">
        <v>671.11814529644494</v>
      </c>
      <c r="C61" s="111">
        <v>1661.06698074167</v>
      </c>
      <c r="D61" s="112">
        <v>5.1205377356099042</v>
      </c>
      <c r="E61" s="113">
        <v>496836.62257798307</v>
      </c>
      <c r="F61" s="112">
        <v>71.001498586185832</v>
      </c>
      <c r="G61" s="112">
        <v>150.19693572922125</v>
      </c>
      <c r="H61" s="111">
        <v>970.16846453100231</v>
      </c>
      <c r="I61" s="114">
        <v>3.6009550880185066</v>
      </c>
      <c r="J61" s="122">
        <f t="shared" si="7"/>
        <v>2.35481193403949</v>
      </c>
      <c r="K61" s="123">
        <f t="shared" si="8"/>
        <v>5.512948810557309</v>
      </c>
      <c r="L61" s="123">
        <f>1000000*(D61/E61)*(B$80/B$79)</f>
        <v>10.564528923881811</v>
      </c>
      <c r="M61" s="123">
        <f t="shared" si="9"/>
        <v>104.25265171580268</v>
      </c>
      <c r="N61" s="123">
        <f t="shared" si="10"/>
        <v>216.95477709242931</v>
      </c>
      <c r="O61" s="123">
        <f t="shared" si="11"/>
        <v>0.89317456051458977</v>
      </c>
      <c r="P61" s="114">
        <f t="shared" si="12"/>
        <v>2.115213512325707</v>
      </c>
    </row>
    <row r="62" spans="1:16" x14ac:dyDescent="0.25">
      <c r="A62" s="127" t="s">
        <v>1320</v>
      </c>
      <c r="B62" s="110">
        <v>582.47570046085002</v>
      </c>
      <c r="C62" s="111">
        <v>1465.4127937162921</v>
      </c>
      <c r="D62" s="112">
        <v>4.9871029788509249</v>
      </c>
      <c r="E62" s="113">
        <v>460087.12219527917</v>
      </c>
      <c r="F62" s="112">
        <v>55.744503780961224</v>
      </c>
      <c r="G62" s="112">
        <v>57.348252931840982</v>
      </c>
      <c r="H62" s="111">
        <v>876.22294810638834</v>
      </c>
      <c r="I62" s="114">
        <v>1.5040863508772453</v>
      </c>
      <c r="J62" s="122">
        <f t="shared" si="7"/>
        <v>2.2070317584082053</v>
      </c>
      <c r="K62" s="123">
        <f t="shared" si="8"/>
        <v>5.2520677143856362</v>
      </c>
      <c r="L62" s="123">
        <f>1000000*(D62/E62)*(B$80/B$79)</f>
        <v>11.111083845143209</v>
      </c>
      <c r="M62" s="123">
        <f t="shared" si="9"/>
        <v>88.388379609668348</v>
      </c>
      <c r="N62" s="123">
        <f t="shared" si="10"/>
        <v>89.454431515349683</v>
      </c>
      <c r="O62" s="123">
        <f t="shared" si="11"/>
        <v>0.87111870184890006</v>
      </c>
      <c r="P62" s="114">
        <f t="shared" si="12"/>
        <v>0.95407562575189431</v>
      </c>
    </row>
    <row r="63" spans="1:16" x14ac:dyDescent="0.25">
      <c r="A63" s="127" t="s">
        <v>821</v>
      </c>
      <c r="B63" s="110">
        <v>526.37237790192876</v>
      </c>
      <c r="C63" s="111">
        <v>1725.4707526783072</v>
      </c>
      <c r="D63" s="112">
        <v>60.546130657999974</v>
      </c>
      <c r="E63" s="113">
        <v>465143.49024675705</v>
      </c>
      <c r="F63" s="112">
        <v>56.788878908141257</v>
      </c>
      <c r="G63" s="112">
        <v>499.44747439155526</v>
      </c>
      <c r="H63" s="111">
        <v>969.55539227908901</v>
      </c>
      <c r="I63" s="114">
        <v>166.63514111931119</v>
      </c>
      <c r="J63" s="122">
        <f t="shared" si="7"/>
        <v>1.9727724371843165</v>
      </c>
      <c r="K63" s="123">
        <f t="shared" si="8"/>
        <v>6.1168956311112543</v>
      </c>
      <c r="L63" s="123">
        <f>1000000*(D63/E63)*(B$80/B$79)</f>
        <v>133.42819554709985</v>
      </c>
      <c r="M63" s="123">
        <f t="shared" si="9"/>
        <v>89.065506864895013</v>
      </c>
      <c r="N63" s="123">
        <f t="shared" si="10"/>
        <v>770.59221940934333</v>
      </c>
      <c r="O63" s="123">
        <f t="shared" si="11"/>
        <v>0.95342924879637203</v>
      </c>
      <c r="P63" s="114">
        <f t="shared" si="12"/>
        <v>104.55137638290853</v>
      </c>
    </row>
    <row r="64" spans="1:16" x14ac:dyDescent="0.25">
      <c r="A64" s="127" t="s">
        <v>825</v>
      </c>
      <c r="B64" s="110">
        <v>542.43125948596264</v>
      </c>
      <c r="C64" s="111">
        <v>1276.1475288313391</v>
      </c>
      <c r="D64" s="112" t="s">
        <v>229</v>
      </c>
      <c r="E64" s="113">
        <v>458214.89793505677</v>
      </c>
      <c r="F64" s="112">
        <v>16.837257878118006</v>
      </c>
      <c r="G64" s="112">
        <v>180.32228202448042</v>
      </c>
      <c r="H64" s="111">
        <v>896.91313253023736</v>
      </c>
      <c r="I64" s="114">
        <v>20.864096313250077</v>
      </c>
      <c r="J64" s="122">
        <f t="shared" si="7"/>
        <v>2.0636989909282426</v>
      </c>
      <c r="K64" s="123">
        <f t="shared" si="8"/>
        <v>4.5924252283719591</v>
      </c>
      <c r="L64" s="123" t="s">
        <v>229</v>
      </c>
      <c r="M64" s="123">
        <f t="shared" si="9"/>
        <v>26.806206213499053</v>
      </c>
      <c r="N64" s="123">
        <f t="shared" si="10"/>
        <v>282.42421819217554</v>
      </c>
      <c r="O64" s="123">
        <f t="shared" si="11"/>
        <v>0.89533171737386785</v>
      </c>
      <c r="P64" s="114">
        <f t="shared" si="12"/>
        <v>13.28863833536467</v>
      </c>
    </row>
    <row r="65" spans="1:16" x14ac:dyDescent="0.25">
      <c r="A65" s="127" t="s">
        <v>827</v>
      </c>
      <c r="B65" s="110">
        <v>571.7729784128602</v>
      </c>
      <c r="C65" s="111">
        <v>1273.4005437139197</v>
      </c>
      <c r="D65" s="112" t="s">
        <v>229</v>
      </c>
      <c r="E65" s="113">
        <v>515240.84195701883</v>
      </c>
      <c r="F65" s="112">
        <v>6.8996245585965559</v>
      </c>
      <c r="G65" s="112">
        <v>37.764388557098762</v>
      </c>
      <c r="H65" s="111">
        <v>983.86796440639387</v>
      </c>
      <c r="I65" s="114">
        <v>22.971123511676502</v>
      </c>
      <c r="J65" s="122">
        <f t="shared" si="7"/>
        <v>1.9345688635233833</v>
      </c>
      <c r="K65" s="123">
        <f t="shared" si="8"/>
        <v>4.0753523685426298</v>
      </c>
      <c r="L65" s="123" t="s">
        <v>229</v>
      </c>
      <c r="M65" s="123">
        <f t="shared" si="9"/>
        <v>9.7689609600288598</v>
      </c>
      <c r="N65" s="123">
        <f t="shared" si="10"/>
        <v>52.60099045940386</v>
      </c>
      <c r="O65" s="123">
        <f t="shared" si="11"/>
        <v>0.87343246556175924</v>
      </c>
      <c r="P65" s="114">
        <f t="shared" si="12"/>
        <v>13.011341148775763</v>
      </c>
    </row>
    <row r="66" spans="1:16" x14ac:dyDescent="0.25">
      <c r="A66" s="127" t="s">
        <v>824</v>
      </c>
      <c r="B66" s="110">
        <v>655.25382613023692</v>
      </c>
      <c r="C66" s="111">
        <v>1790.8650946711521</v>
      </c>
      <c r="D66" s="112" t="s">
        <v>229</v>
      </c>
      <c r="E66" s="113">
        <v>464277.41614529217</v>
      </c>
      <c r="F66" s="112">
        <v>29.15027978905557</v>
      </c>
      <c r="G66" s="112">
        <v>37.220347783227233</v>
      </c>
      <c r="H66" s="111">
        <v>1022.7483039461249</v>
      </c>
      <c r="I66" s="114">
        <v>17.913385428361188</v>
      </c>
      <c r="J66" s="122">
        <f t="shared" si="7"/>
        <v>2.4603837758418328</v>
      </c>
      <c r="K66" s="123">
        <f t="shared" si="8"/>
        <v>6.3605654894963841</v>
      </c>
      <c r="L66" s="123" t="s">
        <v>229</v>
      </c>
      <c r="M66" s="123">
        <f t="shared" si="9"/>
        <v>45.803468306564611</v>
      </c>
      <c r="N66" s="123">
        <f t="shared" si="10"/>
        <v>57.534005919620078</v>
      </c>
      <c r="O66" s="123">
        <f t="shared" si="11"/>
        <v>1.0076135550721637</v>
      </c>
      <c r="P66" s="114">
        <f t="shared" si="12"/>
        <v>11.260306703876701</v>
      </c>
    </row>
    <row r="67" spans="1:16" x14ac:dyDescent="0.25">
      <c r="A67" s="128" t="s">
        <v>823</v>
      </c>
      <c r="B67" s="110">
        <v>713.81879586156413</v>
      </c>
      <c r="C67" s="111">
        <v>1935.8824092183249</v>
      </c>
      <c r="D67" s="112">
        <v>97.114891881470314</v>
      </c>
      <c r="E67" s="113">
        <v>482838.86384554522</v>
      </c>
      <c r="F67" s="112">
        <v>71.130331640016209</v>
      </c>
      <c r="G67" s="112">
        <v>361.19345988492017</v>
      </c>
      <c r="H67" s="111">
        <v>993.54495532777287</v>
      </c>
      <c r="I67" s="114">
        <v>19.975753042410314</v>
      </c>
      <c r="J67" s="122">
        <f t="shared" si="7"/>
        <v>2.577250353321066</v>
      </c>
      <c r="K67" s="123">
        <f t="shared" si="8"/>
        <v>6.6113046463336573</v>
      </c>
      <c r="L67" s="123">
        <f>1000000*(D67/E67)*(B$80/B$79)</f>
        <v>206.17299413828817</v>
      </c>
      <c r="M67" s="123">
        <f t="shared" si="9"/>
        <v>107.46964397670632</v>
      </c>
      <c r="N67" s="123">
        <f t="shared" si="10"/>
        <v>536.85796928878779</v>
      </c>
      <c r="O67" s="123">
        <f t="shared" si="11"/>
        <v>0.9412133865272132</v>
      </c>
      <c r="P67" s="114">
        <f t="shared" si="12"/>
        <v>12.073996598138711</v>
      </c>
    </row>
    <row r="68" spans="1:16" x14ac:dyDescent="0.25">
      <c r="A68" s="127" t="s">
        <v>822</v>
      </c>
      <c r="B68" s="110">
        <v>652.76057370575165</v>
      </c>
      <c r="C68" s="111">
        <v>1909.4565358700183</v>
      </c>
      <c r="D68" s="112" t="s">
        <v>229</v>
      </c>
      <c r="E68" s="113">
        <v>498834.98426473245</v>
      </c>
      <c r="F68" s="112">
        <v>108.03439177901137</v>
      </c>
      <c r="G68" s="112">
        <v>229.67784358790925</v>
      </c>
      <c r="H68" s="111">
        <v>1064.7070771229041</v>
      </c>
      <c r="I68" s="114">
        <v>4.9483098482386305</v>
      </c>
      <c r="J68" s="122">
        <f t="shared" si="7"/>
        <v>2.2812236189355599</v>
      </c>
      <c r="K68" s="123">
        <f t="shared" si="8"/>
        <v>6.3119462058651914</v>
      </c>
      <c r="L68" s="123" t="s">
        <v>229</v>
      </c>
      <c r="M68" s="123">
        <f t="shared" si="9"/>
        <v>157.99317379820255</v>
      </c>
      <c r="N68" s="123">
        <f t="shared" si="10"/>
        <v>330.43340363223444</v>
      </c>
      <c r="O68" s="123">
        <f t="shared" si="11"/>
        <v>0.976283679181981</v>
      </c>
      <c r="P68" s="114">
        <f t="shared" si="12"/>
        <v>2.8950101482851447</v>
      </c>
    </row>
    <row r="69" spans="1:16" x14ac:dyDescent="0.25">
      <c r="A69" s="129" t="s">
        <v>826</v>
      </c>
      <c r="B69" s="115">
        <v>769.34330853734161</v>
      </c>
      <c r="C69" s="116">
        <v>1331.0499790117117</v>
      </c>
      <c r="D69" s="117">
        <v>22.505290367380535</v>
      </c>
      <c r="E69" s="118">
        <v>481424.64870567975</v>
      </c>
      <c r="F69" s="117">
        <v>55.583789666870814</v>
      </c>
      <c r="G69" s="117">
        <v>275.18852148087228</v>
      </c>
      <c r="H69" s="116">
        <v>993.40822861186643</v>
      </c>
      <c r="I69" s="119">
        <v>11.917673247356818</v>
      </c>
      <c r="J69" s="124">
        <f t="shared" si="7"/>
        <v>2.7858819301922737</v>
      </c>
      <c r="K69" s="125">
        <f t="shared" si="8"/>
        <v>4.5590720560011118</v>
      </c>
      <c r="L69" s="125">
        <f>1000000*(D69/E69)*(B$80/B$79)</f>
        <v>47.918637920396222</v>
      </c>
      <c r="M69" s="125">
        <f t="shared" si="9"/>
        <v>84.227328700987457</v>
      </c>
      <c r="N69" s="125">
        <f t="shared" si="10"/>
        <v>410.22652519698318</v>
      </c>
      <c r="O69" s="125">
        <f t="shared" si="11"/>
        <v>0.94384835436616721</v>
      </c>
      <c r="P69" s="119">
        <f t="shared" si="12"/>
        <v>7.2245909049737769</v>
      </c>
    </row>
    <row r="71" spans="1:16" x14ac:dyDescent="0.25">
      <c r="A71" t="s">
        <v>833</v>
      </c>
    </row>
    <row r="72" spans="1:16" x14ac:dyDescent="0.25">
      <c r="A72" s="53" t="s">
        <v>831</v>
      </c>
    </row>
    <row r="76" spans="1:16" ht="45" x14ac:dyDescent="0.25">
      <c r="A76" s="144" t="s">
        <v>832</v>
      </c>
      <c r="B76" s="145" t="s">
        <v>828</v>
      </c>
    </row>
    <row r="77" spans="1:16" x14ac:dyDescent="0.25">
      <c r="A77" s="139" t="s">
        <v>218</v>
      </c>
      <c r="B77" s="141">
        <v>22.989799999999999</v>
      </c>
    </row>
    <row r="78" spans="1:16" x14ac:dyDescent="0.25">
      <c r="A78" s="139" t="s">
        <v>219</v>
      </c>
      <c r="B78" s="142">
        <v>24.305</v>
      </c>
    </row>
    <row r="79" spans="1:16" x14ac:dyDescent="0.25">
      <c r="A79" s="139" t="s">
        <v>220</v>
      </c>
      <c r="B79" s="142">
        <v>39.098300000000002</v>
      </c>
    </row>
    <row r="80" spans="1:16" x14ac:dyDescent="0.25">
      <c r="A80" s="139" t="s">
        <v>221</v>
      </c>
      <c r="B80" s="142">
        <v>40.078000000000003</v>
      </c>
    </row>
    <row r="81" spans="1:2" x14ac:dyDescent="0.25">
      <c r="A81" s="139" t="s">
        <v>222</v>
      </c>
      <c r="B81" s="142">
        <v>54.938000000000002</v>
      </c>
    </row>
    <row r="82" spans="1:2" x14ac:dyDescent="0.25">
      <c r="A82" s="139" t="s">
        <v>223</v>
      </c>
      <c r="B82" s="142">
        <v>55.844999999999999</v>
      </c>
    </row>
    <row r="83" spans="1:2" x14ac:dyDescent="0.25">
      <c r="A83" s="139" t="s">
        <v>224</v>
      </c>
      <c r="B83" s="142">
        <v>87.62</v>
      </c>
    </row>
    <row r="84" spans="1:2" x14ac:dyDescent="0.25">
      <c r="A84" s="139" t="s">
        <v>225</v>
      </c>
      <c r="B84" s="142">
        <v>65.38</v>
      </c>
    </row>
    <row r="85" spans="1:2" x14ac:dyDescent="0.25">
      <c r="A85" s="140" t="s">
        <v>818</v>
      </c>
      <c r="B85" s="143">
        <v>137.327</v>
      </c>
    </row>
    <row r="87" spans="1:2" ht="24" x14ac:dyDescent="0.45">
      <c r="B87" s="147" t="s">
        <v>834</v>
      </c>
    </row>
  </sheetData>
  <sortState xmlns:xlrd2="http://schemas.microsoft.com/office/spreadsheetml/2017/richdata2" ref="P59:P69">
    <sortCondition ref="P59:P69"/>
  </sortState>
  <conditionalFormatting sqref="F6:F56 F59:F69">
    <cfRule type="cellIs" dxfId="1" priority="2" operator="greaterThan">
      <formula>200</formula>
    </cfRule>
  </conditionalFormatting>
  <conditionalFormatting sqref="G6:G56 G59:G69">
    <cfRule type="cellIs" dxfId="0" priority="1" operator="greaterThan">
      <formula>400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B247-60B7-4331-9F2C-1FD0295F6949}">
  <dimension ref="A1:AL504"/>
  <sheetViews>
    <sheetView topLeftCell="A103" zoomScale="90" zoomScaleNormal="90" workbookViewId="0">
      <selection activeCell="D110" sqref="A1:XFD1048576"/>
    </sheetView>
  </sheetViews>
  <sheetFormatPr defaultRowHeight="15" x14ac:dyDescent="0.25"/>
  <cols>
    <col min="1" max="1" width="13.7109375" bestFit="1" customWidth="1"/>
    <col min="2" max="2" width="5.5703125" bestFit="1" customWidth="1"/>
    <col min="3" max="3" width="13.140625" customWidth="1"/>
    <col min="4" max="4" width="9.28515625" customWidth="1"/>
    <col min="5" max="5" width="17.5703125" customWidth="1"/>
    <col min="6" max="6" width="12.28515625" bestFit="1" customWidth="1"/>
    <col min="7" max="7" width="8.85546875" customWidth="1"/>
    <col min="8" max="8" width="13.28515625" customWidth="1"/>
    <col min="9" max="11" width="12.7109375" customWidth="1"/>
    <col min="12" max="12" width="17.140625" customWidth="1"/>
    <col min="13" max="13" width="12.7109375" customWidth="1"/>
    <col min="14" max="16" width="13.28515625" customWidth="1"/>
    <col min="17" max="17" width="12.7109375" customWidth="1"/>
    <col min="18" max="18" width="13.28515625" customWidth="1"/>
    <col min="19" max="19" width="12.7109375" customWidth="1"/>
    <col min="20" max="20" width="13.28515625" customWidth="1"/>
    <col min="21" max="21" width="11.28515625" bestFit="1" customWidth="1"/>
    <col min="22" max="22" width="13.28515625" customWidth="1"/>
    <col min="23" max="23" width="7.5703125" bestFit="1" customWidth="1"/>
    <col min="24" max="24" width="15.140625" bestFit="1" customWidth="1"/>
    <col min="25" max="25" width="14.7109375" customWidth="1"/>
    <col min="26" max="26" width="17" bestFit="1" customWidth="1"/>
    <col min="27" max="27" width="15.28515625" bestFit="1" customWidth="1"/>
    <col min="28" max="28" width="17.85546875" bestFit="1" customWidth="1"/>
    <col min="29" max="30" width="12.7109375" customWidth="1"/>
    <col min="31" max="31" width="9.28515625" bestFit="1" customWidth="1"/>
    <col min="33" max="33" width="10.5703125" bestFit="1" customWidth="1"/>
    <col min="34" max="34" width="9.5703125" customWidth="1"/>
    <col min="36" max="36" width="12.7109375" bestFit="1" customWidth="1"/>
  </cols>
  <sheetData>
    <row r="1" spans="1:38" x14ac:dyDescent="0.25">
      <c r="A1" s="4" t="s">
        <v>1368</v>
      </c>
    </row>
    <row r="2" spans="1:38" x14ac:dyDescent="0.25">
      <c r="A2" s="4" t="s">
        <v>236</v>
      </c>
      <c r="B2" s="4" t="s">
        <v>237</v>
      </c>
      <c r="C2" s="4" t="s">
        <v>238</v>
      </c>
      <c r="D2" s="4" t="s">
        <v>239</v>
      </c>
      <c r="E2" s="4" t="s">
        <v>240</v>
      </c>
      <c r="F2" s="4" t="s">
        <v>0</v>
      </c>
      <c r="G2" s="4" t="s">
        <v>241</v>
      </c>
      <c r="H2" s="4" t="s">
        <v>242</v>
      </c>
      <c r="I2" s="4" t="s">
        <v>243</v>
      </c>
      <c r="J2" s="4" t="s">
        <v>1053</v>
      </c>
      <c r="K2" s="4" t="s">
        <v>245</v>
      </c>
      <c r="L2" s="4" t="s">
        <v>278</v>
      </c>
      <c r="M2" s="4" t="s">
        <v>246</v>
      </c>
      <c r="N2" s="4" t="s">
        <v>247</v>
      </c>
      <c r="O2" s="4" t="s">
        <v>248</v>
      </c>
      <c r="P2" s="4" t="s">
        <v>249</v>
      </c>
      <c r="Q2" s="4" t="s">
        <v>250</v>
      </c>
      <c r="R2" s="4" t="s">
        <v>251</v>
      </c>
      <c r="S2" s="4" t="s">
        <v>252</v>
      </c>
      <c r="T2" s="4" t="s">
        <v>253</v>
      </c>
      <c r="U2" s="4" t="s">
        <v>1054</v>
      </c>
      <c r="V2" s="4" t="s">
        <v>254</v>
      </c>
      <c r="W2" s="4" t="s">
        <v>15</v>
      </c>
      <c r="X2" s="4" t="s">
        <v>255</v>
      </c>
      <c r="Y2" s="4" t="s">
        <v>256</v>
      </c>
      <c r="Z2" s="4" t="s">
        <v>257</v>
      </c>
      <c r="AA2" s="4" t="s">
        <v>258</v>
      </c>
      <c r="AB2" s="4" t="s">
        <v>259</v>
      </c>
      <c r="AC2" s="4" t="s">
        <v>260</v>
      </c>
      <c r="AD2" s="4" t="s">
        <v>261</v>
      </c>
      <c r="AE2" s="4" t="s">
        <v>1052</v>
      </c>
      <c r="AF2" s="4" t="s">
        <v>127</v>
      </c>
    </row>
    <row r="3" spans="1:38" x14ac:dyDescent="0.25">
      <c r="A3" t="s">
        <v>264</v>
      </c>
      <c r="B3">
        <v>4</v>
      </c>
      <c r="C3" s="54">
        <v>42259</v>
      </c>
      <c r="D3" s="57">
        <v>0.4533449074074074</v>
      </c>
      <c r="E3" t="s">
        <v>73</v>
      </c>
      <c r="F3" t="s">
        <v>30</v>
      </c>
      <c r="G3" t="s">
        <v>263</v>
      </c>
      <c r="H3" s="104">
        <v>1.788930302</v>
      </c>
      <c r="I3" s="104">
        <v>6.0365130000000003E-3</v>
      </c>
      <c r="J3" s="104">
        <v>35.247638969999997</v>
      </c>
      <c r="K3" s="104">
        <v>1.1101803E-2</v>
      </c>
      <c r="L3" s="104">
        <v>-3.883</v>
      </c>
      <c r="M3" s="104">
        <v>5.146758996</v>
      </c>
      <c r="N3" s="104">
        <v>0.26985166300000002</v>
      </c>
      <c r="O3" s="104">
        <v>5.2244464810000002</v>
      </c>
      <c r="P3" s="104">
        <v>4.5697181479999998</v>
      </c>
      <c r="Q3" s="104">
        <v>11.898536249999999</v>
      </c>
      <c r="R3" s="179">
        <v>-0.35054918800000001</v>
      </c>
      <c r="S3" s="179">
        <v>8.9342620000000001E-3</v>
      </c>
      <c r="T3" s="179">
        <v>4.0278130599999997</v>
      </c>
      <c r="U3" t="s">
        <v>14</v>
      </c>
      <c r="V3" s="183">
        <v>5.8441127740000001</v>
      </c>
      <c r="W3">
        <v>0</v>
      </c>
      <c r="X3">
        <v>2</v>
      </c>
      <c r="Y3">
        <v>3</v>
      </c>
      <c r="Z3">
        <v>7</v>
      </c>
      <c r="AA3">
        <v>1.9389646999999999E-2</v>
      </c>
      <c r="AB3">
        <v>1.0446983489999999</v>
      </c>
      <c r="AC3">
        <v>1.043553137</v>
      </c>
      <c r="AD3">
        <v>0.64350685299999999</v>
      </c>
      <c r="AE3">
        <v>42</v>
      </c>
      <c r="AG3" s="54"/>
    </row>
    <row r="4" spans="1:38" x14ac:dyDescent="0.25">
      <c r="A4" t="s">
        <v>264</v>
      </c>
      <c r="B4">
        <v>6</v>
      </c>
      <c r="C4" s="54">
        <v>42261</v>
      </c>
      <c r="D4" s="57">
        <v>0.43739583333333337</v>
      </c>
      <c r="E4" t="s">
        <v>83</v>
      </c>
      <c r="F4" t="s">
        <v>9</v>
      </c>
      <c r="G4" t="s">
        <v>263</v>
      </c>
      <c r="H4" s="104">
        <v>0.85937006100000002</v>
      </c>
      <c r="I4" s="104">
        <v>5.3687839999999997E-3</v>
      </c>
      <c r="J4" s="104">
        <v>34.096291200000003</v>
      </c>
      <c r="K4" s="104">
        <v>1.4908269E-2</v>
      </c>
      <c r="L4" s="104">
        <v>-4.9909999999999997</v>
      </c>
      <c r="M4" s="104">
        <v>4.2364675949999997</v>
      </c>
      <c r="N4" s="104">
        <v>-0.84343554700000001</v>
      </c>
      <c r="O4" s="104">
        <v>3.154843997</v>
      </c>
      <c r="P4" s="104">
        <v>-3.1287473619999999</v>
      </c>
      <c r="Q4" s="104">
        <v>12.363235980000001</v>
      </c>
      <c r="R4" s="179">
        <v>-0.38194022900000002</v>
      </c>
      <c r="S4" s="179">
        <v>9.7963349999999998E-3</v>
      </c>
      <c r="T4" s="179">
        <v>-1.444999626</v>
      </c>
      <c r="U4" t="s">
        <v>14</v>
      </c>
      <c r="V4" s="183">
        <v>9.4847585480000003</v>
      </c>
      <c r="W4">
        <v>0</v>
      </c>
      <c r="X4">
        <v>2</v>
      </c>
      <c r="Y4">
        <v>3</v>
      </c>
      <c r="Z4">
        <v>7</v>
      </c>
      <c r="AA4">
        <v>1.9389646999999999E-2</v>
      </c>
      <c r="AB4">
        <v>1.0446983489999999</v>
      </c>
      <c r="AC4">
        <v>1.043553137</v>
      </c>
      <c r="AD4">
        <v>0.65263524100000003</v>
      </c>
      <c r="AE4">
        <v>38.4</v>
      </c>
      <c r="AG4" s="54"/>
    </row>
    <row r="5" spans="1:38" x14ac:dyDescent="0.25">
      <c r="A5" t="s">
        <v>264</v>
      </c>
      <c r="B5">
        <v>7</v>
      </c>
      <c r="C5" s="54">
        <v>42262</v>
      </c>
      <c r="D5" s="57">
        <v>0.62664351851851852</v>
      </c>
      <c r="E5" t="s">
        <v>83</v>
      </c>
      <c r="F5" t="s">
        <v>9</v>
      </c>
      <c r="G5" t="s">
        <v>263</v>
      </c>
      <c r="H5" s="104">
        <v>0.69521776099999999</v>
      </c>
      <c r="I5" s="104">
        <v>5.285667E-3</v>
      </c>
      <c r="J5" s="104">
        <v>33.775746290000001</v>
      </c>
      <c r="K5" s="104">
        <v>1.5834943000000001E-2</v>
      </c>
      <c r="L5" s="104">
        <v>-5.2990000000000004</v>
      </c>
      <c r="M5" s="104">
        <v>4.0717832310000004</v>
      </c>
      <c r="N5" s="104">
        <v>-1.153184456</v>
      </c>
      <c r="O5" s="104">
        <v>2.6988729999999999</v>
      </c>
      <c r="P5" s="104">
        <v>-2.500499714</v>
      </c>
      <c r="Q5" s="104">
        <v>12.557012840000001</v>
      </c>
      <c r="R5" s="179">
        <v>-0.362553028</v>
      </c>
      <c r="S5" s="179">
        <v>1.1935031E-2</v>
      </c>
      <c r="T5" s="179">
        <v>-0.195885798</v>
      </c>
      <c r="U5" t="s">
        <v>14</v>
      </c>
      <c r="V5" s="183">
        <v>10.46993232</v>
      </c>
      <c r="W5">
        <v>0</v>
      </c>
      <c r="X5">
        <v>2</v>
      </c>
      <c r="Y5">
        <v>3</v>
      </c>
      <c r="Z5">
        <v>7</v>
      </c>
      <c r="AA5">
        <v>1.9389646999999999E-2</v>
      </c>
      <c r="AB5">
        <v>1.0446983489999999</v>
      </c>
      <c r="AC5">
        <v>1.043553137</v>
      </c>
      <c r="AD5">
        <v>0.68212531799999998</v>
      </c>
      <c r="AE5">
        <v>27.4</v>
      </c>
      <c r="AG5" s="54"/>
    </row>
    <row r="6" spans="1:38" x14ac:dyDescent="0.25">
      <c r="A6" t="s">
        <v>264</v>
      </c>
      <c r="B6">
        <v>7</v>
      </c>
      <c r="C6" s="54">
        <v>42262</v>
      </c>
      <c r="D6" s="57">
        <v>0.78865740740740742</v>
      </c>
      <c r="E6" t="s">
        <v>83</v>
      </c>
      <c r="F6" t="s">
        <v>9</v>
      </c>
      <c r="G6" t="s">
        <v>263</v>
      </c>
      <c r="H6" s="104">
        <v>0.688484502</v>
      </c>
      <c r="I6" s="104">
        <v>5.2492809999999997E-3</v>
      </c>
      <c r="J6" s="104">
        <v>33.706842029999997</v>
      </c>
      <c r="K6" s="104">
        <v>1.8524163E-2</v>
      </c>
      <c r="L6" s="104">
        <v>-5.3650000000000002</v>
      </c>
      <c r="M6" s="104">
        <v>4.0631575529999999</v>
      </c>
      <c r="N6" s="104">
        <v>-1.21970789</v>
      </c>
      <c r="O6" s="104">
        <v>2.6114683009999999</v>
      </c>
      <c r="P6" s="104">
        <v>-2.5390629009999999</v>
      </c>
      <c r="Q6" s="104">
        <v>13.43895171</v>
      </c>
      <c r="R6" s="179">
        <v>-0.37537627899999998</v>
      </c>
      <c r="S6" s="179">
        <v>1.0312178E-2</v>
      </c>
      <c r="T6" s="179">
        <v>-0.101360425</v>
      </c>
      <c r="U6" t="s">
        <v>14</v>
      </c>
      <c r="V6" s="183">
        <v>11.491699349999999</v>
      </c>
      <c r="W6">
        <v>0</v>
      </c>
      <c r="X6">
        <v>2</v>
      </c>
      <c r="Y6">
        <v>3</v>
      </c>
      <c r="Z6">
        <v>7</v>
      </c>
      <c r="AA6">
        <v>1.9389646999999999E-2</v>
      </c>
      <c r="AB6">
        <v>1.0446983489999999</v>
      </c>
      <c r="AC6">
        <v>1.043553137</v>
      </c>
      <c r="AD6">
        <v>0.67049938799999997</v>
      </c>
      <c r="AE6">
        <v>31.6</v>
      </c>
      <c r="AG6" s="54"/>
    </row>
    <row r="7" spans="1:38" x14ac:dyDescent="0.25">
      <c r="A7" t="s">
        <v>264</v>
      </c>
      <c r="B7">
        <v>21</v>
      </c>
      <c r="C7" s="54">
        <v>42276</v>
      </c>
      <c r="D7" s="57">
        <v>0.86215277777777777</v>
      </c>
      <c r="E7" t="s">
        <v>83</v>
      </c>
      <c r="F7" t="s">
        <v>9</v>
      </c>
      <c r="G7" t="s">
        <v>263</v>
      </c>
      <c r="H7" s="104">
        <v>0.66222664899999995</v>
      </c>
      <c r="I7" s="104">
        <v>8.4048560000000005E-3</v>
      </c>
      <c r="J7" s="104">
        <v>33.597085890000002</v>
      </c>
      <c r="K7" s="104">
        <v>1.7608438000000001E-2</v>
      </c>
      <c r="L7" s="104">
        <v>-5.4710000000000001</v>
      </c>
      <c r="M7" s="104">
        <v>4.034852291</v>
      </c>
      <c r="N7" s="104">
        <v>-1.325704362</v>
      </c>
      <c r="O7" s="104">
        <v>2.4888033510000001</v>
      </c>
      <c r="P7" s="104">
        <v>-4.5494481889999996</v>
      </c>
      <c r="Q7" s="104">
        <v>12.804684480000001</v>
      </c>
      <c r="R7" s="179">
        <v>-0.36430262699999999</v>
      </c>
      <c r="S7" s="179">
        <v>8.5730540000000001E-3</v>
      </c>
      <c r="T7" s="179">
        <v>-1.9048134999999999</v>
      </c>
      <c r="U7" t="s">
        <v>14</v>
      </c>
      <c r="V7" s="183">
        <v>11.09987171</v>
      </c>
      <c r="W7">
        <v>0</v>
      </c>
      <c r="X7">
        <v>4</v>
      </c>
      <c r="Y7">
        <v>14</v>
      </c>
      <c r="Z7">
        <v>21</v>
      </c>
      <c r="AA7">
        <v>2.2367577E-2</v>
      </c>
      <c r="AB7">
        <v>1.0355718279999999</v>
      </c>
      <c r="AC7">
        <v>1.0492032920000001</v>
      </c>
      <c r="AD7">
        <v>0.686293025</v>
      </c>
      <c r="AE7">
        <v>25.9</v>
      </c>
      <c r="AG7" s="54"/>
    </row>
    <row r="8" spans="1:38" x14ac:dyDescent="0.25">
      <c r="A8" s="76" t="s">
        <v>265</v>
      </c>
      <c r="B8" s="76">
        <v>2</v>
      </c>
      <c r="C8" s="86">
        <v>42339</v>
      </c>
      <c r="D8" s="172">
        <v>0.8430671296296296</v>
      </c>
      <c r="E8" s="76" t="s">
        <v>79</v>
      </c>
      <c r="F8" s="76" t="s">
        <v>9</v>
      </c>
      <c r="G8" s="76" t="s">
        <v>263</v>
      </c>
      <c r="H8" s="175">
        <v>0.51004833299999996</v>
      </c>
      <c r="I8" s="175">
        <v>5.0982550000000003E-3</v>
      </c>
      <c r="J8" s="175">
        <v>33.779045949999997</v>
      </c>
      <c r="K8" s="175">
        <v>1.2865161999999999E-2</v>
      </c>
      <c r="L8" s="175">
        <v>-5.2960000000000003</v>
      </c>
      <c r="M8" s="175">
        <v>3.8982540459999999</v>
      </c>
      <c r="N8" s="175">
        <v>-1.1503892360000001</v>
      </c>
      <c r="O8" s="175">
        <v>2.57747561</v>
      </c>
      <c r="P8" s="175">
        <v>-4.0316025719999997</v>
      </c>
      <c r="Q8" s="175">
        <v>11.49875731</v>
      </c>
      <c r="R8" s="180">
        <v>-0.30809848400000001</v>
      </c>
      <c r="S8" s="180">
        <v>1.1853482E-2</v>
      </c>
      <c r="T8" s="180">
        <v>-1.736111322</v>
      </c>
      <c r="U8" s="76" t="s">
        <v>14</v>
      </c>
      <c r="V8" s="184">
        <v>9.5942534019999997</v>
      </c>
      <c r="W8" s="76">
        <v>0</v>
      </c>
      <c r="X8" s="76">
        <v>1</v>
      </c>
      <c r="Y8" s="76">
        <v>1</v>
      </c>
      <c r="Z8" s="76">
        <v>13</v>
      </c>
      <c r="AA8" s="76">
        <v>1.6202667E-2</v>
      </c>
      <c r="AB8" s="76">
        <v>1.0601826889999999</v>
      </c>
      <c r="AC8" s="76">
        <v>0.979907627</v>
      </c>
      <c r="AD8" s="76">
        <v>0.68099162199999996</v>
      </c>
      <c r="AE8" s="76">
        <v>27.8</v>
      </c>
      <c r="AF8" s="76"/>
      <c r="AG8" s="86"/>
      <c r="AH8" s="76"/>
      <c r="AI8" s="76"/>
      <c r="AJ8" s="76"/>
      <c r="AK8" s="76"/>
      <c r="AL8" s="76"/>
    </row>
    <row r="9" spans="1:38" x14ac:dyDescent="0.25">
      <c r="A9" s="76" t="s">
        <v>265</v>
      </c>
      <c r="B9" s="76">
        <v>3</v>
      </c>
      <c r="C9" s="86">
        <v>42340</v>
      </c>
      <c r="D9" s="172">
        <v>0.43667824074074074</v>
      </c>
      <c r="E9" s="76" t="s">
        <v>79</v>
      </c>
      <c r="F9" s="76" t="s">
        <v>9</v>
      </c>
      <c r="G9" s="76" t="s">
        <v>263</v>
      </c>
      <c r="H9" s="175">
        <v>0.51329192899999998</v>
      </c>
      <c r="I9" s="175">
        <v>5.237088E-3</v>
      </c>
      <c r="J9" s="175">
        <v>34.207775259999998</v>
      </c>
      <c r="K9" s="175">
        <v>2.1750107000000001E-2</v>
      </c>
      <c r="L9" s="175">
        <v>-4.883</v>
      </c>
      <c r="M9" s="175">
        <v>3.9156774269999999</v>
      </c>
      <c r="N9" s="175">
        <v>-0.73655505600000004</v>
      </c>
      <c r="O9" s="175">
        <v>2.948233262</v>
      </c>
      <c r="P9" s="175">
        <v>-2.7718665059999998</v>
      </c>
      <c r="Q9" s="175">
        <v>10.641410090000001</v>
      </c>
      <c r="R9" s="180">
        <v>-0.36351164400000002</v>
      </c>
      <c r="S9" s="180">
        <v>1.0694146E-2</v>
      </c>
      <c r="T9" s="180">
        <v>-1.3012015429999999</v>
      </c>
      <c r="U9" s="76" t="s">
        <v>14</v>
      </c>
      <c r="V9" s="184">
        <v>7.8990843990000004</v>
      </c>
      <c r="W9" s="76">
        <v>0</v>
      </c>
      <c r="X9" s="76">
        <v>1</v>
      </c>
      <c r="Y9" s="76">
        <v>1</v>
      </c>
      <c r="Z9" s="76">
        <v>13</v>
      </c>
      <c r="AA9" s="76">
        <v>1.6202667E-2</v>
      </c>
      <c r="AB9" s="76">
        <v>1.0601826889999999</v>
      </c>
      <c r="AC9" s="76">
        <v>0.979907627</v>
      </c>
      <c r="AD9" s="76">
        <v>0.61587475300000005</v>
      </c>
      <c r="AE9" s="76">
        <v>54</v>
      </c>
      <c r="AF9" s="76"/>
      <c r="AG9" s="86"/>
      <c r="AH9" s="76"/>
      <c r="AI9" s="76"/>
      <c r="AJ9" s="76"/>
      <c r="AK9" s="76"/>
      <c r="AL9" s="76"/>
    </row>
    <row r="10" spans="1:38" x14ac:dyDescent="0.25">
      <c r="A10" s="76" t="s">
        <v>265</v>
      </c>
      <c r="B10" s="76">
        <v>3</v>
      </c>
      <c r="C10" s="86">
        <v>42340</v>
      </c>
      <c r="D10" s="172">
        <v>0.66629629629629628</v>
      </c>
      <c r="E10" s="76" t="s">
        <v>79</v>
      </c>
      <c r="F10" s="76" t="s">
        <v>9</v>
      </c>
      <c r="G10" s="76" t="s">
        <v>263</v>
      </c>
      <c r="H10" s="175">
        <v>0.64816640199999997</v>
      </c>
      <c r="I10" s="175">
        <v>5.2879099999999998E-3</v>
      </c>
      <c r="J10" s="175">
        <v>34.067192839999997</v>
      </c>
      <c r="K10" s="175">
        <v>2.9898146E-2</v>
      </c>
      <c r="L10" s="175">
        <v>-5.0190000000000001</v>
      </c>
      <c r="M10" s="175">
        <v>4.0374384250000004</v>
      </c>
      <c r="N10" s="175">
        <v>-0.87196711800000004</v>
      </c>
      <c r="O10" s="175">
        <v>2.9748634140000001</v>
      </c>
      <c r="P10" s="175">
        <v>-2.5530148339999998</v>
      </c>
      <c r="Q10" s="175">
        <v>10.61759646</v>
      </c>
      <c r="R10" s="180">
        <v>-0.32884048999999999</v>
      </c>
      <c r="S10" s="180">
        <v>9.1674319999999997E-3</v>
      </c>
      <c r="T10" s="180">
        <v>-0.81125730100000004</v>
      </c>
      <c r="U10" s="76" t="s">
        <v>14</v>
      </c>
      <c r="V10" s="184">
        <v>8.0135433319999994</v>
      </c>
      <c r="W10" s="76">
        <v>0</v>
      </c>
      <c r="X10" s="76">
        <v>1</v>
      </c>
      <c r="Y10" s="76">
        <v>1</v>
      </c>
      <c r="Z10" s="76">
        <v>13</v>
      </c>
      <c r="AA10" s="76">
        <v>1.6202667E-2</v>
      </c>
      <c r="AB10" s="76">
        <v>1.0601826889999999</v>
      </c>
      <c r="AC10" s="76">
        <v>0.979907627</v>
      </c>
      <c r="AD10" s="76">
        <v>0.65217506199999997</v>
      </c>
      <c r="AE10" s="76">
        <v>38.6</v>
      </c>
      <c r="AF10" s="76"/>
      <c r="AG10" s="86"/>
      <c r="AH10" s="76"/>
      <c r="AI10" s="76"/>
      <c r="AJ10" s="76"/>
      <c r="AK10" s="76"/>
      <c r="AL10" s="76"/>
    </row>
    <row r="11" spans="1:38" x14ac:dyDescent="0.25">
      <c r="A11" t="s">
        <v>265</v>
      </c>
      <c r="B11">
        <v>6</v>
      </c>
      <c r="C11" s="54">
        <v>42343</v>
      </c>
      <c r="D11" s="57">
        <v>0.6013425925925926</v>
      </c>
      <c r="E11" t="s">
        <v>81</v>
      </c>
      <c r="F11" t="s">
        <v>9</v>
      </c>
      <c r="G11" t="s">
        <v>263</v>
      </c>
      <c r="H11" s="104">
        <v>0.51108192399999997</v>
      </c>
      <c r="I11" s="104">
        <v>5.0078060000000001E-3</v>
      </c>
      <c r="J11" s="104">
        <v>34.126510250000003</v>
      </c>
      <c r="K11" s="104">
        <v>1.8114615000000001E-2</v>
      </c>
      <c r="L11" s="104">
        <v>-4.9619999999999997</v>
      </c>
      <c r="M11" s="104">
        <v>3.9108792050000001</v>
      </c>
      <c r="N11" s="104">
        <v>-0.81500006899999999</v>
      </c>
      <c r="O11" s="104">
        <v>2.8900589939999999</v>
      </c>
      <c r="P11" s="104">
        <v>-1.3758178139999999</v>
      </c>
      <c r="Q11" s="104">
        <v>7.7045735210000004</v>
      </c>
      <c r="R11" s="179">
        <v>-0.33940778300000002</v>
      </c>
      <c r="S11" s="179">
        <v>1.1219392999999999E-2</v>
      </c>
      <c r="T11" s="179">
        <v>0.253955133</v>
      </c>
      <c r="U11" t="s">
        <v>14</v>
      </c>
      <c r="V11" s="183">
        <v>5.1303873920000003</v>
      </c>
      <c r="W11">
        <v>0</v>
      </c>
      <c r="X11">
        <v>1</v>
      </c>
      <c r="Y11">
        <v>1</v>
      </c>
      <c r="Z11">
        <v>13</v>
      </c>
      <c r="AA11">
        <v>1.6202667E-2</v>
      </c>
      <c r="AB11">
        <v>1.0601826889999999</v>
      </c>
      <c r="AC11">
        <v>0.979907627</v>
      </c>
      <c r="AD11">
        <v>0.64242855499999996</v>
      </c>
      <c r="AE11">
        <v>42.5</v>
      </c>
      <c r="AG11" s="54"/>
    </row>
    <row r="12" spans="1:38" x14ac:dyDescent="0.25">
      <c r="A12" t="s">
        <v>265</v>
      </c>
      <c r="B12">
        <v>6</v>
      </c>
      <c r="C12" s="54">
        <v>42343</v>
      </c>
      <c r="D12" s="57">
        <v>0.69540509259259264</v>
      </c>
      <c r="E12" t="s">
        <v>77</v>
      </c>
      <c r="F12" t="s">
        <v>67</v>
      </c>
      <c r="G12" t="s">
        <v>263</v>
      </c>
      <c r="H12" s="104">
        <v>3.9404162999999999E-2</v>
      </c>
      <c r="I12" s="104">
        <v>5.4490490000000001E-3</v>
      </c>
      <c r="J12" s="104">
        <v>30.98258045</v>
      </c>
      <c r="K12" s="104">
        <v>1.1868594999999999E-2</v>
      </c>
      <c r="L12" s="104">
        <v>-7.9870000000000001</v>
      </c>
      <c r="M12" s="104">
        <v>3.3630377029999998</v>
      </c>
      <c r="N12" s="104">
        <v>-3.8506430169999999</v>
      </c>
      <c r="O12" s="104">
        <v>-0.69614723999999994</v>
      </c>
      <c r="P12" s="104">
        <v>11.69421481</v>
      </c>
      <c r="Q12" s="104">
        <v>9.9776489060000007</v>
      </c>
      <c r="R12" s="179">
        <v>-0.36694199199999999</v>
      </c>
      <c r="S12" s="179">
        <v>1.1102234000000001E-2</v>
      </c>
      <c r="T12" s="179">
        <v>19.530826220000002</v>
      </c>
      <c r="U12" t="s">
        <v>14</v>
      </c>
      <c r="V12" s="183">
        <v>14.02903442</v>
      </c>
      <c r="W12">
        <v>0</v>
      </c>
      <c r="X12">
        <v>1</v>
      </c>
      <c r="Y12">
        <v>1</v>
      </c>
      <c r="Z12">
        <v>13</v>
      </c>
      <c r="AA12">
        <v>1.6202667E-2</v>
      </c>
      <c r="AB12">
        <v>1.0601826889999999</v>
      </c>
      <c r="AC12">
        <v>0.979907627</v>
      </c>
      <c r="AD12">
        <v>0.67484034699999995</v>
      </c>
      <c r="AE12">
        <v>30</v>
      </c>
      <c r="AG12" s="54"/>
    </row>
    <row r="13" spans="1:38" x14ac:dyDescent="0.25">
      <c r="A13" t="s">
        <v>265</v>
      </c>
      <c r="B13">
        <v>7</v>
      </c>
      <c r="C13" s="54">
        <v>42344</v>
      </c>
      <c r="D13" s="57">
        <v>0.77168981481481491</v>
      </c>
      <c r="E13" t="s">
        <v>81</v>
      </c>
      <c r="F13" t="s">
        <v>9</v>
      </c>
      <c r="G13" t="s">
        <v>263</v>
      </c>
      <c r="H13" s="104">
        <v>0.60116513299999996</v>
      </c>
      <c r="I13" s="104">
        <v>6.1889839999999998E-3</v>
      </c>
      <c r="J13" s="104">
        <v>34.225159589999997</v>
      </c>
      <c r="K13" s="104">
        <v>1.2857247E-2</v>
      </c>
      <c r="L13" s="104">
        <v>-4.867</v>
      </c>
      <c r="M13" s="104">
        <v>3.9986623219999999</v>
      </c>
      <c r="N13" s="104">
        <v>-0.71958997599999996</v>
      </c>
      <c r="O13" s="104">
        <v>3.0662526040000002</v>
      </c>
      <c r="P13" s="104">
        <v>-0.21645286499999999</v>
      </c>
      <c r="Q13" s="104">
        <v>7.2764129960000004</v>
      </c>
      <c r="R13" s="179">
        <v>-0.34781440800000002</v>
      </c>
      <c r="S13" s="179">
        <v>9.2009009999999992E-3</v>
      </c>
      <c r="T13" s="179">
        <v>1.223998122</v>
      </c>
      <c r="U13" t="s">
        <v>14</v>
      </c>
      <c r="V13" s="183">
        <v>4.4212373429999996</v>
      </c>
      <c r="W13">
        <v>0</v>
      </c>
      <c r="X13">
        <v>1</v>
      </c>
      <c r="Y13">
        <v>1</v>
      </c>
      <c r="Z13">
        <v>13</v>
      </c>
      <c r="AA13">
        <v>1.6202667E-2</v>
      </c>
      <c r="AB13">
        <v>1.0601826889999999</v>
      </c>
      <c r="AC13">
        <v>0.979907627</v>
      </c>
      <c r="AD13">
        <v>0.63048937900000002</v>
      </c>
      <c r="AE13">
        <v>47.5</v>
      </c>
      <c r="AG13" s="54"/>
    </row>
    <row r="14" spans="1:38" x14ac:dyDescent="0.25">
      <c r="A14" t="s">
        <v>265</v>
      </c>
      <c r="B14">
        <v>7</v>
      </c>
      <c r="C14" s="54">
        <v>42344</v>
      </c>
      <c r="D14" s="57">
        <v>0.93057870370370377</v>
      </c>
      <c r="E14" t="s">
        <v>77</v>
      </c>
      <c r="F14" t="s">
        <v>67</v>
      </c>
      <c r="G14" t="s">
        <v>263</v>
      </c>
      <c r="H14" s="104">
        <v>0.58842644600000005</v>
      </c>
      <c r="I14" s="104">
        <v>5.8113069999999999E-3</v>
      </c>
      <c r="J14" s="104">
        <v>30.859859839999999</v>
      </c>
      <c r="K14" s="104">
        <v>9.4399280000000002E-3</v>
      </c>
      <c r="L14" s="104">
        <v>-8.1050000000000004</v>
      </c>
      <c r="M14" s="104">
        <v>3.87375275</v>
      </c>
      <c r="N14" s="104">
        <v>-3.9679440779999999</v>
      </c>
      <c r="O14" s="104">
        <v>-0.30200299200000003</v>
      </c>
      <c r="P14" s="104">
        <v>7.7858186360000001</v>
      </c>
      <c r="Q14" s="104">
        <v>11.04034875</v>
      </c>
      <c r="R14" s="179">
        <v>-0.381744466</v>
      </c>
      <c r="S14" s="179">
        <v>1.0499992999999999E-2</v>
      </c>
      <c r="T14" s="179">
        <v>15.8313813</v>
      </c>
      <c r="U14" t="s">
        <v>14</v>
      </c>
      <c r="V14" s="183">
        <v>14.78057119</v>
      </c>
      <c r="W14">
        <v>0</v>
      </c>
      <c r="X14">
        <v>1</v>
      </c>
      <c r="Y14">
        <v>1</v>
      </c>
      <c r="Z14">
        <v>13</v>
      </c>
      <c r="AA14">
        <v>1.6202667E-2</v>
      </c>
      <c r="AB14">
        <v>1.0601826889999999</v>
      </c>
      <c r="AC14">
        <v>0.979907627</v>
      </c>
      <c r="AD14">
        <v>0.65237649499999995</v>
      </c>
      <c r="AE14">
        <v>38.5</v>
      </c>
      <c r="AG14" s="54"/>
    </row>
    <row r="15" spans="1:38" x14ac:dyDescent="0.25">
      <c r="A15" t="s">
        <v>262</v>
      </c>
      <c r="B15">
        <v>2</v>
      </c>
      <c r="C15" s="54">
        <v>42423</v>
      </c>
      <c r="D15" s="57">
        <v>0.98938657407407404</v>
      </c>
      <c r="E15" t="s">
        <v>73</v>
      </c>
      <c r="F15" t="s">
        <v>30</v>
      </c>
      <c r="G15" t="s">
        <v>263</v>
      </c>
      <c r="H15" s="104">
        <v>-0.90264466499999996</v>
      </c>
      <c r="I15" s="104">
        <v>4.732081E-3</v>
      </c>
      <c r="J15" s="104">
        <v>34.059740390000002</v>
      </c>
      <c r="K15" s="104">
        <v>1.2925597E-2</v>
      </c>
      <c r="L15" s="104">
        <v>-5.0259999999999998</v>
      </c>
      <c r="M15" s="104">
        <v>2.582938371</v>
      </c>
      <c r="N15" s="104">
        <v>-0.88242520300000005</v>
      </c>
      <c r="O15" s="104">
        <v>1.3992825040000001</v>
      </c>
      <c r="P15" s="104">
        <v>-2.751708732</v>
      </c>
      <c r="Q15" s="104">
        <v>9.9346439839999992</v>
      </c>
      <c r="R15" s="179">
        <v>-0.39511011800000001</v>
      </c>
      <c r="S15" s="179">
        <v>8.3543100000000002E-3</v>
      </c>
      <c r="T15" s="179">
        <v>-0.98936443500000004</v>
      </c>
      <c r="U15" t="s">
        <v>14</v>
      </c>
      <c r="V15" s="183">
        <v>8.9104547529999998</v>
      </c>
      <c r="W15">
        <v>0</v>
      </c>
      <c r="X15">
        <v>1</v>
      </c>
      <c r="Y15">
        <v>1</v>
      </c>
      <c r="Z15">
        <v>2</v>
      </c>
      <c r="AA15">
        <v>1.6383966999999999E-2</v>
      </c>
      <c r="AB15">
        <v>1.0906536010000001</v>
      </c>
      <c r="AC15">
        <v>1.01359259</v>
      </c>
      <c r="AD15">
        <v>0.62966021299999997</v>
      </c>
      <c r="AE15">
        <v>47.9</v>
      </c>
      <c r="AG15" s="54"/>
    </row>
    <row r="16" spans="1:38" x14ac:dyDescent="0.25">
      <c r="A16" t="s">
        <v>262</v>
      </c>
      <c r="B16">
        <v>3</v>
      </c>
      <c r="C16" s="54">
        <v>42424</v>
      </c>
      <c r="D16" s="57">
        <v>0.37304398148148149</v>
      </c>
      <c r="E16" t="s">
        <v>81</v>
      </c>
      <c r="F16" t="s">
        <v>9</v>
      </c>
      <c r="G16" t="s">
        <v>263</v>
      </c>
      <c r="H16" s="104">
        <v>0.52733353900000002</v>
      </c>
      <c r="I16" s="104">
        <v>5.9146809999999998E-3</v>
      </c>
      <c r="J16" s="104">
        <v>34.118727139999997</v>
      </c>
      <c r="K16" s="104">
        <v>1.9354125E-2</v>
      </c>
      <c r="L16" s="104">
        <v>-4.9690000000000003</v>
      </c>
      <c r="M16" s="104">
        <v>3.9258578470000001</v>
      </c>
      <c r="N16" s="104">
        <v>-0.82247843600000003</v>
      </c>
      <c r="O16" s="104">
        <v>2.8886838429999999</v>
      </c>
      <c r="P16" s="104">
        <v>-3.0154283589999999</v>
      </c>
      <c r="Q16" s="104">
        <v>8.0455971930000008</v>
      </c>
      <c r="R16" s="179">
        <v>-0.34880911399999998</v>
      </c>
      <c r="S16" s="179">
        <v>1.0189192999999999E-2</v>
      </c>
      <c r="T16" s="179">
        <v>-1.3733851850000001</v>
      </c>
      <c r="U16" t="s">
        <v>14</v>
      </c>
      <c r="V16" s="183">
        <v>5.469324318</v>
      </c>
      <c r="W16">
        <v>0</v>
      </c>
      <c r="X16">
        <v>2</v>
      </c>
      <c r="Y16">
        <v>3</v>
      </c>
      <c r="Z16">
        <v>12</v>
      </c>
      <c r="AA16">
        <v>1.7930305000000001E-2</v>
      </c>
      <c r="AB16">
        <v>1.050930202</v>
      </c>
      <c r="AC16">
        <v>0.98972103499999997</v>
      </c>
      <c r="AD16">
        <v>0.64071409199999996</v>
      </c>
      <c r="AE16">
        <v>43.2</v>
      </c>
      <c r="AG16" s="54"/>
    </row>
    <row r="17" spans="1:38" x14ac:dyDescent="0.25">
      <c r="A17" t="s">
        <v>262</v>
      </c>
      <c r="B17">
        <v>3</v>
      </c>
      <c r="C17" s="54">
        <v>42424</v>
      </c>
      <c r="D17" s="57">
        <v>0.78584490740740742</v>
      </c>
      <c r="E17" t="s">
        <v>81</v>
      </c>
      <c r="F17" t="s">
        <v>9</v>
      </c>
      <c r="G17" t="s">
        <v>263</v>
      </c>
      <c r="H17" s="104">
        <v>0.77105190899999998</v>
      </c>
      <c r="I17" s="104">
        <v>6.3172259999999996E-3</v>
      </c>
      <c r="J17" s="104">
        <v>34.084205330000003</v>
      </c>
      <c r="K17" s="104">
        <v>2.4187726999999999E-2</v>
      </c>
      <c r="L17" s="104">
        <v>-5.0019999999999998</v>
      </c>
      <c r="M17" s="104">
        <v>4.1532431519999999</v>
      </c>
      <c r="N17" s="104">
        <v>-0.85528725999999999</v>
      </c>
      <c r="O17" s="104">
        <v>3.0813516509999999</v>
      </c>
      <c r="P17" s="104">
        <v>-2.6393026819999998</v>
      </c>
      <c r="Q17" s="104">
        <v>10.75075513</v>
      </c>
      <c r="R17" s="179">
        <v>-0.35805542899999998</v>
      </c>
      <c r="S17" s="179">
        <v>1.0119332E-2</v>
      </c>
      <c r="T17" s="179">
        <v>-0.93103874799999997</v>
      </c>
      <c r="U17" t="s">
        <v>14</v>
      </c>
      <c r="V17" s="183">
        <v>7.9893422980000004</v>
      </c>
      <c r="W17">
        <v>0</v>
      </c>
      <c r="X17">
        <v>2</v>
      </c>
      <c r="Y17">
        <v>3</v>
      </c>
      <c r="Z17">
        <v>12</v>
      </c>
      <c r="AA17">
        <v>1.7930305000000001E-2</v>
      </c>
      <c r="AB17">
        <v>1.050930202</v>
      </c>
      <c r="AC17">
        <v>0.98972103499999997</v>
      </c>
      <c r="AD17">
        <v>0.627366325</v>
      </c>
      <c r="AE17">
        <v>48.9</v>
      </c>
      <c r="AG17" s="54"/>
    </row>
    <row r="18" spans="1:38" s="76" customFormat="1" x14ac:dyDescent="0.25">
      <c r="A18" t="s">
        <v>262</v>
      </c>
      <c r="B18">
        <v>3</v>
      </c>
      <c r="C18" s="54">
        <v>42424</v>
      </c>
      <c r="D18" s="57">
        <v>0.29702546296296295</v>
      </c>
      <c r="E18" t="s">
        <v>77</v>
      </c>
      <c r="F18" t="s">
        <v>67</v>
      </c>
      <c r="G18" t="s">
        <v>263</v>
      </c>
      <c r="H18" s="104">
        <v>0.29409679500000002</v>
      </c>
      <c r="I18" s="104">
        <v>5.5200350000000004E-3</v>
      </c>
      <c r="J18" s="104">
        <v>30.73487793</v>
      </c>
      <c r="K18" s="104">
        <v>2.3544478000000001E-2</v>
      </c>
      <c r="L18" s="104">
        <v>-8.2249999999999996</v>
      </c>
      <c r="M18" s="104">
        <v>3.593550826</v>
      </c>
      <c r="N18" s="104">
        <v>-4.0892003719999996</v>
      </c>
      <c r="O18" s="104">
        <v>-0.73091046999999998</v>
      </c>
      <c r="P18" s="104">
        <v>-7.8430655429999998</v>
      </c>
      <c r="Q18" s="104">
        <v>10.357492179999999</v>
      </c>
      <c r="R18" s="179">
        <v>-0.40319298399999998</v>
      </c>
      <c r="S18" s="179">
        <v>1.1385097E-2</v>
      </c>
      <c r="T18" s="179">
        <v>0.32124502300000002</v>
      </c>
      <c r="U18" t="s">
        <v>14</v>
      </c>
      <c r="V18" s="183">
        <v>14.639652999999999</v>
      </c>
      <c r="W18">
        <v>0</v>
      </c>
      <c r="X18">
        <v>2</v>
      </c>
      <c r="Y18">
        <v>3</v>
      </c>
      <c r="Z18">
        <v>12</v>
      </c>
      <c r="AA18">
        <v>1.7930305000000001E-2</v>
      </c>
      <c r="AB18">
        <v>1.050930202</v>
      </c>
      <c r="AC18">
        <v>0.98972103499999997</v>
      </c>
      <c r="AD18">
        <v>0.65176626199999999</v>
      </c>
      <c r="AE18">
        <v>38.700000000000003</v>
      </c>
      <c r="AF18"/>
      <c r="AG18" s="54"/>
      <c r="AH18"/>
      <c r="AI18"/>
      <c r="AJ18"/>
      <c r="AK18"/>
      <c r="AL18"/>
    </row>
    <row r="19" spans="1:38" s="76" customFormat="1" x14ac:dyDescent="0.25">
      <c r="A19" t="s">
        <v>262</v>
      </c>
      <c r="B19">
        <v>6</v>
      </c>
      <c r="C19" s="54">
        <v>42427</v>
      </c>
      <c r="D19" s="57">
        <v>0.46327546296296296</v>
      </c>
      <c r="E19" t="s">
        <v>73</v>
      </c>
      <c r="F19" t="s">
        <v>30</v>
      </c>
      <c r="G19" t="s">
        <v>263</v>
      </c>
      <c r="H19" s="104">
        <v>1.8013332520000001</v>
      </c>
      <c r="I19" s="104">
        <v>6.2651260000000002E-3</v>
      </c>
      <c r="J19" s="104">
        <v>35.652438480000001</v>
      </c>
      <c r="K19" s="104">
        <v>1.8013877000000001E-2</v>
      </c>
      <c r="L19" s="104">
        <v>-3.4929999999999999</v>
      </c>
      <c r="M19" s="104">
        <v>5.1719596809999997</v>
      </c>
      <c r="N19" s="104">
        <v>0.66060768400000003</v>
      </c>
      <c r="O19" s="104">
        <v>5.6862783400000003</v>
      </c>
      <c r="P19" s="104">
        <v>1.050419021</v>
      </c>
      <c r="Q19" s="104">
        <v>9.0623218790000006</v>
      </c>
      <c r="R19" s="179">
        <v>-0.30111692400000001</v>
      </c>
      <c r="S19" s="179">
        <v>1.1431256000000001E-2</v>
      </c>
      <c r="T19" s="179">
        <v>-0.27084633000000002</v>
      </c>
      <c r="U19" t="s">
        <v>14</v>
      </c>
      <c r="V19" s="183">
        <v>2.228501606</v>
      </c>
      <c r="W19">
        <v>0</v>
      </c>
      <c r="X19">
        <v>2</v>
      </c>
      <c r="Y19">
        <v>3</v>
      </c>
      <c r="Z19">
        <v>12</v>
      </c>
      <c r="AA19">
        <v>1.7930305000000001E-2</v>
      </c>
      <c r="AB19">
        <v>1.050930202</v>
      </c>
      <c r="AC19">
        <v>0.98972103499999997</v>
      </c>
      <c r="AD19">
        <v>0.63811878700000002</v>
      </c>
      <c r="AE19">
        <v>44.3</v>
      </c>
      <c r="AF19"/>
      <c r="AG19" s="54"/>
      <c r="AH19"/>
      <c r="AI19"/>
      <c r="AJ19"/>
      <c r="AK19"/>
      <c r="AL19"/>
    </row>
    <row r="20" spans="1:38" s="76" customFormat="1" x14ac:dyDescent="0.25">
      <c r="A20" t="s">
        <v>262</v>
      </c>
      <c r="B20">
        <v>7</v>
      </c>
      <c r="C20" s="54">
        <v>42428</v>
      </c>
      <c r="D20" s="57">
        <v>0.2978587962962963</v>
      </c>
      <c r="E20" t="s">
        <v>81</v>
      </c>
      <c r="F20" t="s">
        <v>9</v>
      </c>
      <c r="G20" t="s">
        <v>263</v>
      </c>
      <c r="H20" s="104">
        <v>0.85618367200000001</v>
      </c>
      <c r="I20" s="104">
        <v>5.0418599999999996E-3</v>
      </c>
      <c r="J20" s="104">
        <v>34.236779929999997</v>
      </c>
      <c r="K20" s="104">
        <v>2.2240815000000001E-2</v>
      </c>
      <c r="L20" s="104">
        <v>-4.8559999999999999</v>
      </c>
      <c r="M20" s="104">
        <v>4.2381919349999997</v>
      </c>
      <c r="N20" s="104">
        <v>-0.70783664400000001</v>
      </c>
      <c r="O20" s="104">
        <v>3.314135222</v>
      </c>
      <c r="P20" s="104">
        <v>-2.1650285239999998</v>
      </c>
      <c r="Q20" s="104">
        <v>9.2236607920000004</v>
      </c>
      <c r="R20" s="179">
        <v>-0.35836702999999998</v>
      </c>
      <c r="S20" s="179">
        <v>9.6532189999999993E-3</v>
      </c>
      <c r="T20" s="179">
        <v>-0.75090399699999999</v>
      </c>
      <c r="U20" t="s">
        <v>14</v>
      </c>
      <c r="V20" s="183">
        <v>6.0839173979999996</v>
      </c>
      <c r="W20">
        <v>0</v>
      </c>
      <c r="X20">
        <v>2</v>
      </c>
      <c r="Y20">
        <v>3</v>
      </c>
      <c r="Z20">
        <v>12</v>
      </c>
      <c r="AA20">
        <v>1.7930305000000001E-2</v>
      </c>
      <c r="AB20">
        <v>1.050930202</v>
      </c>
      <c r="AC20">
        <v>0.98972103499999997</v>
      </c>
      <c r="AD20">
        <v>0.62265239699999997</v>
      </c>
      <c r="AE20" s="76">
        <v>50.9</v>
      </c>
      <c r="AF20"/>
      <c r="AG20" s="54"/>
      <c r="AH20"/>
      <c r="AI20"/>
      <c r="AJ20"/>
      <c r="AK20"/>
      <c r="AL20"/>
    </row>
    <row r="21" spans="1:38" x14ac:dyDescent="0.25">
      <c r="A21" t="s">
        <v>262</v>
      </c>
      <c r="B21">
        <v>7</v>
      </c>
      <c r="C21" s="54">
        <v>42428</v>
      </c>
      <c r="D21" s="57">
        <v>0.4550925925925926</v>
      </c>
      <c r="E21" t="s">
        <v>84</v>
      </c>
      <c r="F21" t="s">
        <v>30</v>
      </c>
      <c r="G21" t="s">
        <v>263</v>
      </c>
      <c r="H21" s="104">
        <v>-5.7561920000000003E-2</v>
      </c>
      <c r="I21" s="104">
        <v>5.2991749999999997E-3</v>
      </c>
      <c r="J21" s="104">
        <v>35.018790559999999</v>
      </c>
      <c r="K21" s="104">
        <v>1.814294E-2</v>
      </c>
      <c r="L21" s="104">
        <v>-4.1029999999999998</v>
      </c>
      <c r="M21" s="104">
        <v>3.4075655600000001</v>
      </c>
      <c r="N21" s="104">
        <v>4.5068342999999997E-2</v>
      </c>
      <c r="O21" s="104">
        <v>3.3780333630000001</v>
      </c>
      <c r="P21" s="104">
        <v>-0.63393323999999995</v>
      </c>
      <c r="Q21" s="104">
        <v>0.82311887100000003</v>
      </c>
      <c r="R21" s="179">
        <v>-0.18159114400000001</v>
      </c>
      <c r="S21" s="179">
        <v>8.1917759999999996E-3</v>
      </c>
      <c r="T21" s="179">
        <v>-0.72399006200000005</v>
      </c>
      <c r="U21" t="s">
        <v>14</v>
      </c>
      <c r="V21" s="183">
        <v>-2.887204712</v>
      </c>
      <c r="W21">
        <v>0</v>
      </c>
      <c r="X21">
        <v>2</v>
      </c>
      <c r="Y21">
        <v>3</v>
      </c>
      <c r="Z21">
        <v>12</v>
      </c>
      <c r="AA21">
        <v>1.7930305000000001E-2</v>
      </c>
      <c r="AB21">
        <v>1.050930202</v>
      </c>
      <c r="AC21">
        <v>0.98972103499999997</v>
      </c>
      <c r="AD21">
        <v>0.80722744999999996</v>
      </c>
      <c r="AE21" s="76">
        <v>-9.1</v>
      </c>
      <c r="AG21" s="54"/>
    </row>
    <row r="22" spans="1:38" x14ac:dyDescent="0.25">
      <c r="A22" t="s">
        <v>262</v>
      </c>
      <c r="B22">
        <v>8</v>
      </c>
      <c r="C22" s="54">
        <v>42429</v>
      </c>
      <c r="D22" s="57">
        <v>0.70165509259259251</v>
      </c>
      <c r="E22" t="s">
        <v>75</v>
      </c>
      <c r="F22" t="s">
        <v>23</v>
      </c>
      <c r="G22" t="s">
        <v>263</v>
      </c>
      <c r="H22" s="104">
        <v>2.0555711680000002</v>
      </c>
      <c r="I22" s="104">
        <v>6.2380320000000001E-3</v>
      </c>
      <c r="J22" s="104">
        <v>34.301234809999997</v>
      </c>
      <c r="K22" s="104">
        <v>2.2422807999999999E-2</v>
      </c>
      <c r="L22" s="104">
        <v>-4.7939999999999996</v>
      </c>
      <c r="M22" s="104">
        <v>5.3650616390000003</v>
      </c>
      <c r="N22" s="104">
        <v>-0.64309690200000003</v>
      </c>
      <c r="O22" s="104">
        <v>4.6366007949999997</v>
      </c>
      <c r="P22" s="104">
        <v>-2.7207668370000002</v>
      </c>
      <c r="Q22" s="104">
        <v>8.2515087069999993</v>
      </c>
      <c r="R22" s="179">
        <v>-0.26176565200000002</v>
      </c>
      <c r="S22" s="179">
        <v>1.0418755E-2</v>
      </c>
      <c r="T22" s="179">
        <v>-1.436810463</v>
      </c>
      <c r="U22" t="s">
        <v>14</v>
      </c>
      <c r="V22" s="183">
        <v>3.786607005</v>
      </c>
      <c r="W22">
        <v>0</v>
      </c>
      <c r="X22">
        <v>2</v>
      </c>
      <c r="Y22">
        <v>3</v>
      </c>
      <c r="Z22">
        <v>12</v>
      </c>
      <c r="AA22">
        <v>1.7930305000000001E-2</v>
      </c>
      <c r="AB22">
        <v>1.050930202</v>
      </c>
      <c r="AC22">
        <v>0.98972103499999997</v>
      </c>
      <c r="AD22">
        <v>0.699253825</v>
      </c>
      <c r="AE22" s="76">
        <v>21.5</v>
      </c>
      <c r="AG22" s="54"/>
    </row>
    <row r="23" spans="1:38" x14ac:dyDescent="0.25">
      <c r="A23" t="s">
        <v>262</v>
      </c>
      <c r="B23">
        <v>8</v>
      </c>
      <c r="C23" s="54">
        <v>42429</v>
      </c>
      <c r="D23" s="57">
        <v>0.85409722222222229</v>
      </c>
      <c r="E23" t="s">
        <v>80</v>
      </c>
      <c r="F23" t="s">
        <v>23</v>
      </c>
      <c r="G23" t="s">
        <v>263</v>
      </c>
      <c r="H23" s="104">
        <v>2.332203437</v>
      </c>
      <c r="I23" s="104">
        <v>4.9471020000000001E-3</v>
      </c>
      <c r="J23" s="104">
        <v>34.640208960000002</v>
      </c>
      <c r="K23" s="104">
        <v>2.4977231999999999E-2</v>
      </c>
      <c r="L23" s="104">
        <v>-4.4669999999999996</v>
      </c>
      <c r="M23" s="104">
        <v>5.6358378760000001</v>
      </c>
      <c r="N23" s="104">
        <v>-0.31532187900000003</v>
      </c>
      <c r="O23" s="104">
        <v>5.2114748850000003</v>
      </c>
      <c r="P23" s="104">
        <v>-1.9938792919999999</v>
      </c>
      <c r="Q23" s="104">
        <v>8.6477789479999991</v>
      </c>
      <c r="R23" s="179">
        <v>-0.28992299700000002</v>
      </c>
      <c r="S23" s="179">
        <v>1.1406268000000001E-2</v>
      </c>
      <c r="T23" s="179">
        <v>-1.3641771620000001</v>
      </c>
      <c r="U23" t="s">
        <v>14</v>
      </c>
      <c r="V23" s="183">
        <v>3.2463116529999998</v>
      </c>
      <c r="W23">
        <v>0</v>
      </c>
      <c r="X23">
        <v>2</v>
      </c>
      <c r="Y23">
        <v>3</v>
      </c>
      <c r="Z23">
        <v>12</v>
      </c>
      <c r="AA23">
        <v>1.7930305000000001E-2</v>
      </c>
      <c r="AB23">
        <v>1.050930202</v>
      </c>
      <c r="AC23">
        <v>0.98972103499999997</v>
      </c>
      <c r="AD23">
        <v>0.658829781</v>
      </c>
      <c r="AE23" s="76">
        <v>36</v>
      </c>
      <c r="AG23" s="54"/>
    </row>
    <row r="24" spans="1:38" x14ac:dyDescent="0.25">
      <c r="A24" t="s">
        <v>262</v>
      </c>
      <c r="B24">
        <v>9</v>
      </c>
      <c r="C24" s="54">
        <v>42430</v>
      </c>
      <c r="D24" s="57">
        <v>0.72583333333333344</v>
      </c>
      <c r="E24" t="s">
        <v>84</v>
      </c>
      <c r="F24" t="s">
        <v>30</v>
      </c>
      <c r="G24" t="s">
        <v>263</v>
      </c>
      <c r="H24" s="104">
        <v>7.4620609999999999E-3</v>
      </c>
      <c r="I24" s="104">
        <v>5.5789409999999996E-3</v>
      </c>
      <c r="J24" s="104">
        <v>34.978858590000002</v>
      </c>
      <c r="K24" s="104">
        <v>1.650693E-2</v>
      </c>
      <c r="L24" s="104">
        <v>-4.1420000000000003</v>
      </c>
      <c r="M24" s="104">
        <v>3.4672019289999998</v>
      </c>
      <c r="N24" s="104">
        <v>6.6613139999999998E-3</v>
      </c>
      <c r="O24" s="104">
        <v>3.1869132580000001</v>
      </c>
      <c r="P24" s="104">
        <v>0.28622953499999998</v>
      </c>
      <c r="Q24" s="104">
        <v>9.4861976600000002</v>
      </c>
      <c r="R24" s="179">
        <v>-0.395577126</v>
      </c>
      <c r="S24" s="179">
        <v>1.1270525999999999E-2</v>
      </c>
      <c r="T24" s="179">
        <v>0.27291777699999997</v>
      </c>
      <c r="U24" t="s">
        <v>14</v>
      </c>
      <c r="V24" s="183">
        <v>5.7559771839999998</v>
      </c>
      <c r="W24">
        <v>0</v>
      </c>
      <c r="X24">
        <v>2</v>
      </c>
      <c r="Y24">
        <v>3</v>
      </c>
      <c r="Z24">
        <v>12</v>
      </c>
      <c r="AA24">
        <v>1.7930305000000001E-2</v>
      </c>
      <c r="AB24">
        <v>1.050930202</v>
      </c>
      <c r="AC24">
        <v>0.98972103499999997</v>
      </c>
      <c r="AD24">
        <v>0.58594449000000004</v>
      </c>
      <c r="AE24" s="76">
        <v>68.599999999999994</v>
      </c>
      <c r="AG24" s="54"/>
    </row>
    <row r="25" spans="1:38" x14ac:dyDescent="0.25">
      <c r="A25" t="s">
        <v>262</v>
      </c>
      <c r="B25">
        <v>9</v>
      </c>
      <c r="C25" s="54">
        <v>42430</v>
      </c>
      <c r="D25" s="57">
        <v>0.8878935185185185</v>
      </c>
      <c r="E25" t="s">
        <v>73</v>
      </c>
      <c r="F25" t="s">
        <v>30</v>
      </c>
      <c r="G25" t="s">
        <v>263</v>
      </c>
      <c r="H25" s="104">
        <v>1.794493586</v>
      </c>
      <c r="I25" s="104">
        <v>4.6900220000000003E-3</v>
      </c>
      <c r="J25" s="104">
        <v>35.586815430000001</v>
      </c>
      <c r="K25" s="104">
        <v>1.5799621999999999E-2</v>
      </c>
      <c r="L25" s="104">
        <v>-3.5569999999999999</v>
      </c>
      <c r="M25" s="104">
        <v>5.1633461890000003</v>
      </c>
      <c r="N25" s="104">
        <v>0.59725108999999998</v>
      </c>
      <c r="O25" s="104">
        <v>5.6267559680000003</v>
      </c>
      <c r="P25" s="104">
        <v>1.553867296</v>
      </c>
      <c r="Q25" s="104">
        <v>8.3469578989999995</v>
      </c>
      <c r="R25" s="179">
        <v>-0.28921483399999998</v>
      </c>
      <c r="S25" s="179">
        <v>9.1526609999999994E-3</v>
      </c>
      <c r="T25" s="179">
        <v>0.358610759</v>
      </c>
      <c r="U25" t="s">
        <v>14</v>
      </c>
      <c r="V25" s="183">
        <v>1.6517997310000001</v>
      </c>
      <c r="W25">
        <v>0</v>
      </c>
      <c r="X25">
        <v>2</v>
      </c>
      <c r="Y25">
        <v>3</v>
      </c>
      <c r="Z25">
        <v>12</v>
      </c>
      <c r="AA25">
        <v>1.7930305000000001E-2</v>
      </c>
      <c r="AB25">
        <v>1.050930202</v>
      </c>
      <c r="AC25">
        <v>0.98972103499999997</v>
      </c>
      <c r="AD25">
        <v>0.65174866200000003</v>
      </c>
      <c r="AE25" s="76">
        <v>38.700000000000003</v>
      </c>
      <c r="AG25" s="54"/>
    </row>
    <row r="26" spans="1:38" x14ac:dyDescent="0.25">
      <c r="A26" t="s">
        <v>262</v>
      </c>
      <c r="B26">
        <v>9</v>
      </c>
      <c r="C26" s="54">
        <v>42430</v>
      </c>
      <c r="D26" s="57">
        <v>0.62119212962962966</v>
      </c>
      <c r="E26" t="s">
        <v>78</v>
      </c>
      <c r="F26" t="s">
        <v>9</v>
      </c>
      <c r="G26" t="s">
        <v>263</v>
      </c>
      <c r="H26" s="104">
        <v>-1.119715056</v>
      </c>
      <c r="I26" s="104">
        <v>5.7320799999999996E-3</v>
      </c>
      <c r="J26" s="104">
        <v>31.9697599</v>
      </c>
      <c r="K26" s="104">
        <v>1.6547734000000001E-2</v>
      </c>
      <c r="L26" s="104">
        <v>-7.0369999999999999</v>
      </c>
      <c r="M26" s="104">
        <v>2.309243962</v>
      </c>
      <c r="N26" s="104">
        <v>-2.9002144940000001</v>
      </c>
      <c r="O26" s="104">
        <v>-0.89671533000000003</v>
      </c>
      <c r="P26" s="104">
        <v>-7.540256404</v>
      </c>
      <c r="Q26" s="104">
        <v>9.1713424149999998</v>
      </c>
      <c r="R26" s="179">
        <v>-0.42125370499999998</v>
      </c>
      <c r="S26" s="179">
        <v>1.0230934000000001E-2</v>
      </c>
      <c r="T26" s="179">
        <v>-1.75841593</v>
      </c>
      <c r="U26" t="s">
        <v>14</v>
      </c>
      <c r="V26" s="183">
        <v>12.45544769</v>
      </c>
      <c r="W26">
        <v>0</v>
      </c>
      <c r="X26">
        <v>2</v>
      </c>
      <c r="Y26">
        <v>3</v>
      </c>
      <c r="Z26">
        <v>12</v>
      </c>
      <c r="AA26">
        <v>1.7930305000000001E-2</v>
      </c>
      <c r="AB26">
        <v>1.050930202</v>
      </c>
      <c r="AC26">
        <v>0.98972103499999997</v>
      </c>
      <c r="AD26">
        <v>0.63591004799999995</v>
      </c>
      <c r="AE26" s="76">
        <v>45.2</v>
      </c>
      <c r="AG26" s="54"/>
    </row>
    <row r="27" spans="1:38" x14ac:dyDescent="0.25">
      <c r="A27" t="s">
        <v>262</v>
      </c>
      <c r="B27">
        <v>9</v>
      </c>
      <c r="C27" s="54">
        <v>42430</v>
      </c>
      <c r="D27" s="57">
        <v>0.81042824074074071</v>
      </c>
      <c r="E27" t="s">
        <v>80</v>
      </c>
      <c r="F27" t="s">
        <v>17</v>
      </c>
      <c r="G27" t="s">
        <v>263</v>
      </c>
      <c r="H27" s="104">
        <v>2.1917189989999999</v>
      </c>
      <c r="I27" s="104">
        <v>5.5690890000000002E-3</v>
      </c>
      <c r="J27" s="104">
        <v>34.490969470000003</v>
      </c>
      <c r="K27" s="104">
        <v>1.8693653000000001E-2</v>
      </c>
      <c r="L27" s="104">
        <v>-4.6109999999999998</v>
      </c>
      <c r="M27" s="104">
        <v>5.4990957399999996</v>
      </c>
      <c r="N27" s="104">
        <v>-0.45967013400000001</v>
      </c>
      <c r="O27" s="104">
        <v>4.9441453299999996</v>
      </c>
      <c r="P27" s="104">
        <v>-2.3485149719999998</v>
      </c>
      <c r="Q27" s="104">
        <v>7.8954500049999998</v>
      </c>
      <c r="R27" s="179">
        <v>-0.27364890800000002</v>
      </c>
      <c r="S27" s="179">
        <v>1.1044902000000001E-2</v>
      </c>
      <c r="T27" s="179">
        <v>-1.430667771</v>
      </c>
      <c r="U27" t="s">
        <v>14</v>
      </c>
      <c r="V27" s="183">
        <v>2.9278382110000001</v>
      </c>
      <c r="W27">
        <v>0</v>
      </c>
      <c r="X27">
        <v>2</v>
      </c>
      <c r="Y27">
        <v>3</v>
      </c>
      <c r="Z27">
        <v>12</v>
      </c>
      <c r="AA27">
        <v>1.7930305000000001E-2</v>
      </c>
      <c r="AB27">
        <v>1.050930202</v>
      </c>
      <c r="AC27">
        <v>0.98972103499999997</v>
      </c>
      <c r="AD27">
        <v>0.68097013699999998</v>
      </c>
      <c r="AE27" s="76">
        <v>27.8</v>
      </c>
      <c r="AG27" s="54"/>
    </row>
    <row r="28" spans="1:38" x14ac:dyDescent="0.25">
      <c r="A28" t="s">
        <v>262</v>
      </c>
      <c r="B28">
        <v>11</v>
      </c>
      <c r="C28" s="54">
        <v>42432</v>
      </c>
      <c r="D28" s="57">
        <v>0.48082175925925924</v>
      </c>
      <c r="E28" t="s">
        <v>84</v>
      </c>
      <c r="F28" t="s">
        <v>30</v>
      </c>
      <c r="G28" t="s">
        <v>263</v>
      </c>
      <c r="H28" s="104">
        <v>0.24985971900000001</v>
      </c>
      <c r="I28" s="104">
        <v>5.5948049999999996E-3</v>
      </c>
      <c r="J28" s="104">
        <v>35.097765819999999</v>
      </c>
      <c r="K28" s="104">
        <v>1.4908151999999999E-2</v>
      </c>
      <c r="L28" s="104">
        <v>-4.0270000000000001</v>
      </c>
      <c r="M28" s="104">
        <v>3.6984935860000001</v>
      </c>
      <c r="N28" s="104">
        <v>0.121946006</v>
      </c>
      <c r="O28" s="104">
        <v>3.5785557670000001</v>
      </c>
      <c r="P28" s="104">
        <v>-0.406213504</v>
      </c>
      <c r="Q28" s="104">
        <v>8.9798566760000007</v>
      </c>
      <c r="R28" s="179">
        <v>-0.35636559899999998</v>
      </c>
      <c r="S28" s="179">
        <v>1.0605335E-2</v>
      </c>
      <c r="T28" s="179">
        <v>-0.64994004299999997</v>
      </c>
      <c r="U28" t="s">
        <v>14</v>
      </c>
      <c r="V28" s="183">
        <v>4.7770174909999996</v>
      </c>
      <c r="W28">
        <v>0</v>
      </c>
      <c r="X28">
        <v>2</v>
      </c>
      <c r="Y28">
        <v>3</v>
      </c>
      <c r="Z28">
        <v>12</v>
      </c>
      <c r="AA28">
        <v>1.7930305000000001E-2</v>
      </c>
      <c r="AB28">
        <v>1.050930202</v>
      </c>
      <c r="AC28">
        <v>0.98972103499999997</v>
      </c>
      <c r="AD28">
        <v>0.61977315300000002</v>
      </c>
      <c r="AE28" s="76">
        <v>52.2</v>
      </c>
      <c r="AG28" s="54"/>
    </row>
    <row r="29" spans="1:38" x14ac:dyDescent="0.25">
      <c r="A29" t="s">
        <v>262</v>
      </c>
      <c r="B29">
        <v>11</v>
      </c>
      <c r="C29" s="54">
        <v>42432</v>
      </c>
      <c r="D29" s="57">
        <v>0.29886574074074074</v>
      </c>
      <c r="E29" t="s">
        <v>75</v>
      </c>
      <c r="F29" t="s">
        <v>23</v>
      </c>
      <c r="G29" t="s">
        <v>263</v>
      </c>
      <c r="H29" s="104">
        <v>2.1921816110000001</v>
      </c>
      <c r="I29" s="104">
        <v>5.4276469999999999E-3</v>
      </c>
      <c r="J29" s="104">
        <v>34.62554222</v>
      </c>
      <c r="K29" s="104">
        <v>1.4203143E-2</v>
      </c>
      <c r="L29" s="104">
        <v>-4.4809999999999999</v>
      </c>
      <c r="M29" s="104">
        <v>5.5040426350000002</v>
      </c>
      <c r="N29" s="104">
        <v>-0.32977371300000002</v>
      </c>
      <c r="O29" s="104">
        <v>5.0769892179999996</v>
      </c>
      <c r="P29" s="104">
        <v>-1.8671008140000001</v>
      </c>
      <c r="Q29" s="104">
        <v>8.55659466</v>
      </c>
      <c r="R29" s="179">
        <v>-0.27430917999999999</v>
      </c>
      <c r="S29" s="179">
        <v>1.1634444000000001E-2</v>
      </c>
      <c r="T29" s="179">
        <v>-1.2084173970000001</v>
      </c>
      <c r="U29" t="s">
        <v>14</v>
      </c>
      <c r="V29" s="183">
        <v>3.324241555</v>
      </c>
      <c r="W29">
        <v>0</v>
      </c>
      <c r="X29">
        <v>2</v>
      </c>
      <c r="Y29">
        <v>3</v>
      </c>
      <c r="Z29">
        <v>12</v>
      </c>
      <c r="AA29">
        <v>1.7930305000000001E-2</v>
      </c>
      <c r="AB29">
        <v>1.050930202</v>
      </c>
      <c r="AC29">
        <v>0.98972103499999997</v>
      </c>
      <c r="AD29">
        <v>0.67777299300000005</v>
      </c>
      <c r="AE29" s="76">
        <v>28.9</v>
      </c>
      <c r="AG29" s="54"/>
    </row>
    <row r="30" spans="1:38" x14ac:dyDescent="0.25">
      <c r="A30" t="s">
        <v>262</v>
      </c>
      <c r="B30">
        <v>11</v>
      </c>
      <c r="C30" s="54">
        <v>42432</v>
      </c>
      <c r="D30" s="57">
        <v>0.56119212962962961</v>
      </c>
      <c r="E30" t="s">
        <v>78</v>
      </c>
      <c r="F30" t="s">
        <v>9</v>
      </c>
      <c r="G30" t="s">
        <v>263</v>
      </c>
      <c r="H30" s="104">
        <v>-0.72936728100000003</v>
      </c>
      <c r="I30" s="104">
        <v>6.1535499999999998E-3</v>
      </c>
      <c r="J30" s="104">
        <v>32.519470429999998</v>
      </c>
      <c r="K30" s="104">
        <v>1.5820580000000001E-2</v>
      </c>
      <c r="L30" s="104">
        <v>-6.508</v>
      </c>
      <c r="M30" s="104">
        <v>2.6937416079999998</v>
      </c>
      <c r="N30" s="104">
        <v>-2.3687909469999999</v>
      </c>
      <c r="O30" s="104">
        <v>5.0491722000000003E-2</v>
      </c>
      <c r="P30" s="104">
        <v>-5.970553926</v>
      </c>
      <c r="Q30" s="104">
        <v>7.7899838280000004</v>
      </c>
      <c r="R30" s="179">
        <v>-0.39319359100000001</v>
      </c>
      <c r="S30" s="179">
        <v>1.1174504E-2</v>
      </c>
      <c r="T30" s="179">
        <v>-1.2444598039999999</v>
      </c>
      <c r="U30" t="s">
        <v>14</v>
      </c>
      <c r="V30" s="183">
        <v>9.5987664109999997</v>
      </c>
      <c r="W30">
        <v>0</v>
      </c>
      <c r="X30">
        <v>2</v>
      </c>
      <c r="Y30">
        <v>3</v>
      </c>
      <c r="Z30">
        <v>12</v>
      </c>
      <c r="AA30">
        <v>1.7930305000000001E-2</v>
      </c>
      <c r="AB30">
        <v>1.050930202</v>
      </c>
      <c r="AC30">
        <v>0.98972103499999997</v>
      </c>
      <c r="AD30">
        <v>0.64755057400000005</v>
      </c>
      <c r="AE30" s="76">
        <v>40.4</v>
      </c>
      <c r="AG30" s="54"/>
    </row>
    <row r="31" spans="1:38" x14ac:dyDescent="0.25">
      <c r="A31" s="70" t="s">
        <v>262</v>
      </c>
      <c r="B31" s="70">
        <v>11</v>
      </c>
      <c r="C31" s="87">
        <v>42432</v>
      </c>
      <c r="D31" s="173">
        <v>0.37723379629629633</v>
      </c>
      <c r="E31" s="70" t="s">
        <v>80</v>
      </c>
      <c r="F31" t="s">
        <v>23</v>
      </c>
      <c r="G31" s="70" t="s">
        <v>263</v>
      </c>
      <c r="H31" s="176">
        <v>2.2918522989999999</v>
      </c>
      <c r="I31" s="176">
        <v>6.3295010000000004E-3</v>
      </c>
      <c r="J31" s="176">
        <v>35.036598290000001</v>
      </c>
      <c r="K31" s="176">
        <v>1.5598871E-2</v>
      </c>
      <c r="L31" s="104">
        <v>-4.0860000000000003</v>
      </c>
      <c r="M31" s="176">
        <v>5.6112909750000002</v>
      </c>
      <c r="N31" s="176">
        <v>6.7205371999999999E-2</v>
      </c>
      <c r="O31" s="176">
        <v>5.5724774970000004</v>
      </c>
      <c r="P31" s="176">
        <v>-0.75952642800000003</v>
      </c>
      <c r="Q31" s="176">
        <v>8.2863590170000005</v>
      </c>
      <c r="R31" s="181">
        <v>-0.28183390600000002</v>
      </c>
      <c r="S31" s="181">
        <v>1.1797963E-2</v>
      </c>
      <c r="T31" s="181">
        <v>-0.89378112399999998</v>
      </c>
      <c r="U31" s="70" t="s">
        <v>14</v>
      </c>
      <c r="V31" s="185">
        <v>2.159173574</v>
      </c>
      <c r="W31" s="70">
        <v>0</v>
      </c>
      <c r="X31" s="70">
        <v>2</v>
      </c>
      <c r="Y31" s="70">
        <v>3</v>
      </c>
      <c r="Z31" s="70">
        <v>12</v>
      </c>
      <c r="AA31" s="70">
        <v>1.7930305000000001E-2</v>
      </c>
      <c r="AB31" s="70">
        <v>1.050930202</v>
      </c>
      <c r="AC31" s="70">
        <v>0.98972103499999997</v>
      </c>
      <c r="AD31" s="70">
        <v>0.66052829800000001</v>
      </c>
      <c r="AE31" s="88">
        <v>35.299999999999997</v>
      </c>
      <c r="AG31" s="54"/>
    </row>
    <row r="32" spans="1:38" x14ac:dyDescent="0.25">
      <c r="A32" t="s">
        <v>262</v>
      </c>
      <c r="B32">
        <v>12</v>
      </c>
      <c r="C32" s="54">
        <v>42433</v>
      </c>
      <c r="D32" s="57">
        <v>0.45885416666666662</v>
      </c>
      <c r="E32" t="s">
        <v>75</v>
      </c>
      <c r="F32" t="s">
        <v>23</v>
      </c>
      <c r="G32" t="s">
        <v>263</v>
      </c>
      <c r="H32" s="104">
        <v>2.2267741910000001</v>
      </c>
      <c r="I32" s="104">
        <v>5.2779539999999996E-3</v>
      </c>
      <c r="J32" s="104">
        <v>34.732657070000002</v>
      </c>
      <c r="K32" s="104">
        <v>1.4121214E-2</v>
      </c>
      <c r="L32" s="104">
        <v>-4.3780000000000001</v>
      </c>
      <c r="M32" s="104">
        <v>5.5400733640000004</v>
      </c>
      <c r="N32" s="104">
        <v>-0.22630895700000001</v>
      </c>
      <c r="O32" s="104">
        <v>5.2447698420000002</v>
      </c>
      <c r="P32" s="104">
        <v>-1.2223770089999999</v>
      </c>
      <c r="Q32" s="104">
        <v>6.2827107289999997</v>
      </c>
      <c r="R32" s="179">
        <v>-0.24611818399999999</v>
      </c>
      <c r="S32" s="179">
        <v>1.3186709E-2</v>
      </c>
      <c r="T32" s="179">
        <v>-0.77012158600000002</v>
      </c>
      <c r="U32" t="s">
        <v>14</v>
      </c>
      <c r="V32" s="183">
        <v>0.82033200799999995</v>
      </c>
      <c r="W32">
        <v>0</v>
      </c>
      <c r="X32">
        <v>2</v>
      </c>
      <c r="Y32">
        <v>3</v>
      </c>
      <c r="Z32">
        <v>12</v>
      </c>
      <c r="AA32">
        <v>1.7930305000000001E-2</v>
      </c>
      <c r="AB32">
        <v>1.050930202</v>
      </c>
      <c r="AC32">
        <v>0.98972103499999997</v>
      </c>
      <c r="AD32">
        <v>0.70423818800000004</v>
      </c>
      <c r="AE32" s="76">
        <v>19.8</v>
      </c>
      <c r="AG32" s="54"/>
    </row>
    <row r="33" spans="1:33" x14ac:dyDescent="0.25">
      <c r="A33" s="13" t="s">
        <v>262</v>
      </c>
      <c r="B33" s="13">
        <v>12</v>
      </c>
      <c r="C33" s="56">
        <v>42433</v>
      </c>
      <c r="D33" s="174">
        <v>0.37680555555555556</v>
      </c>
      <c r="E33" s="13" t="s">
        <v>78</v>
      </c>
      <c r="F33" s="13" t="s">
        <v>9</v>
      </c>
      <c r="G33" s="13" t="s">
        <v>263</v>
      </c>
      <c r="H33" s="177">
        <v>-0.65531895699999998</v>
      </c>
      <c r="I33" s="177">
        <v>5.7268709999999997E-3</v>
      </c>
      <c r="J33" s="177">
        <v>32.577573999999998</v>
      </c>
      <c r="K33" s="177">
        <v>1.4846251E-2</v>
      </c>
      <c r="L33" s="177">
        <v>-6.452</v>
      </c>
      <c r="M33" s="177">
        <v>2.7651297010000002</v>
      </c>
      <c r="N33" s="177">
        <v>-2.3125512779999999</v>
      </c>
      <c r="O33" s="177">
        <v>0.189865428</v>
      </c>
      <c r="P33" s="177">
        <v>-3.035576614</v>
      </c>
      <c r="Q33" s="177">
        <v>6.5110190259999996</v>
      </c>
      <c r="R33" s="182">
        <v>-0.38270959399999999</v>
      </c>
      <c r="S33" s="182">
        <v>1.0488837000000001E-2</v>
      </c>
      <c r="T33" s="182">
        <v>1.5915435099999999</v>
      </c>
      <c r="U33" s="13" t="s">
        <v>14</v>
      </c>
      <c r="V33" s="186">
        <v>8.1293699499999992</v>
      </c>
      <c r="W33" s="13">
        <v>0</v>
      </c>
      <c r="X33" s="13">
        <v>2</v>
      </c>
      <c r="Y33" s="13">
        <v>3</v>
      </c>
      <c r="Z33" s="13">
        <v>12</v>
      </c>
      <c r="AA33" s="13">
        <v>1.7930305000000001E-2</v>
      </c>
      <c r="AB33" s="13">
        <v>1.050930202</v>
      </c>
      <c r="AC33" s="13">
        <v>0.98972103499999997</v>
      </c>
      <c r="AD33" s="13">
        <v>0.65594223500000004</v>
      </c>
      <c r="AE33" s="13">
        <v>37.1</v>
      </c>
      <c r="AG33" s="54"/>
    </row>
    <row r="34" spans="1:33" x14ac:dyDescent="0.25">
      <c r="A34" t="s">
        <v>266</v>
      </c>
      <c r="B34">
        <v>7</v>
      </c>
      <c r="C34" s="54">
        <v>43566</v>
      </c>
      <c r="D34" s="57">
        <v>0.75208333333333333</v>
      </c>
      <c r="E34" t="s">
        <v>57</v>
      </c>
      <c r="F34" t="s">
        <v>30</v>
      </c>
      <c r="G34" t="s">
        <v>267</v>
      </c>
      <c r="H34" s="104">
        <v>5.181</v>
      </c>
      <c r="I34" s="104">
        <v>5.0000000000000001E-3</v>
      </c>
      <c r="J34" s="104">
        <v>35.905999999999999</v>
      </c>
      <c r="K34" s="104">
        <v>1.0999999999999999E-2</v>
      </c>
      <c r="L34" s="104">
        <v>-3.2490000000000001</v>
      </c>
      <c r="M34" s="104">
        <v>8.3490000000000002</v>
      </c>
      <c r="N34" s="104">
        <v>0.91200000000000003</v>
      </c>
      <c r="O34" s="104">
        <v>9.3420000000000005</v>
      </c>
      <c r="P34" s="104">
        <v>3.3450000000000002</v>
      </c>
      <c r="Q34" s="104">
        <v>-2.8330000000000002</v>
      </c>
      <c r="R34" s="179">
        <v>-0.17499999999999999</v>
      </c>
      <c r="S34" s="179">
        <v>1.0999999999999999E-2</v>
      </c>
      <c r="T34" s="179">
        <v>1.518</v>
      </c>
      <c r="U34" s="178">
        <v>0.09</v>
      </c>
      <c r="V34" s="183">
        <v>-13.398</v>
      </c>
      <c r="W34">
        <v>0</v>
      </c>
      <c r="X34">
        <v>1</v>
      </c>
      <c r="Y34">
        <v>1</v>
      </c>
      <c r="Z34">
        <v>27</v>
      </c>
      <c r="AA34">
        <v>2.5001608000000002E-2</v>
      </c>
      <c r="AB34">
        <v>0.98633913200000001</v>
      </c>
      <c r="AC34">
        <v>1.0430107909999999</v>
      </c>
      <c r="AD34">
        <v>0.71202712199999996</v>
      </c>
      <c r="AE34" s="76">
        <v>17.3</v>
      </c>
      <c r="AG34" s="54"/>
    </row>
    <row r="35" spans="1:33" x14ac:dyDescent="0.25">
      <c r="A35" t="s">
        <v>266</v>
      </c>
      <c r="B35">
        <v>8</v>
      </c>
      <c r="C35" s="54">
        <v>43567</v>
      </c>
      <c r="D35" s="57">
        <v>0.40416666666666662</v>
      </c>
      <c r="E35" t="s">
        <v>186</v>
      </c>
      <c r="F35" t="s">
        <v>30</v>
      </c>
      <c r="G35" t="s">
        <v>267</v>
      </c>
      <c r="H35" s="104">
        <v>4.1159999999999997</v>
      </c>
      <c r="I35" s="104">
        <v>6.0000000000000001E-3</v>
      </c>
      <c r="J35" s="104">
        <v>34.731000000000002</v>
      </c>
      <c r="K35" s="104">
        <v>0.01</v>
      </c>
      <c r="L35" s="104">
        <v>-4.38</v>
      </c>
      <c r="M35" s="104">
        <v>7.3120000000000003</v>
      </c>
      <c r="N35" s="104">
        <v>-0.224</v>
      </c>
      <c r="O35" s="104">
        <v>7.0810000000000004</v>
      </c>
      <c r="P35" s="104">
        <v>2.0550000000000002</v>
      </c>
      <c r="Q35" s="104">
        <v>-2.88</v>
      </c>
      <c r="R35" s="179">
        <v>-0.23899999999999999</v>
      </c>
      <c r="S35" s="179">
        <v>1.0999999999999999E-2</v>
      </c>
      <c r="T35" s="179">
        <v>2.5049999999999999</v>
      </c>
      <c r="U35">
        <v>0.13100000000000001</v>
      </c>
      <c r="V35" s="183">
        <v>-10.154</v>
      </c>
      <c r="W35">
        <v>0</v>
      </c>
      <c r="X35">
        <v>1</v>
      </c>
      <c r="Y35">
        <v>1</v>
      </c>
      <c r="Z35">
        <v>27</v>
      </c>
      <c r="AA35">
        <v>2.5001608000000002E-2</v>
      </c>
      <c r="AB35">
        <v>0.98633913200000001</v>
      </c>
      <c r="AC35">
        <v>1.0430107909999999</v>
      </c>
      <c r="AD35">
        <v>0.70465782300000002</v>
      </c>
      <c r="AE35" s="76">
        <v>19.7</v>
      </c>
      <c r="AG35" s="54"/>
    </row>
    <row r="36" spans="1:33" x14ac:dyDescent="0.25">
      <c r="A36" t="s">
        <v>268</v>
      </c>
      <c r="B36">
        <v>3</v>
      </c>
      <c r="C36" s="54">
        <v>43601</v>
      </c>
      <c r="D36" s="57">
        <v>0.40972222222222227</v>
      </c>
      <c r="E36" t="s">
        <v>186</v>
      </c>
      <c r="F36" t="s">
        <v>30</v>
      </c>
      <c r="G36" t="s">
        <v>267</v>
      </c>
      <c r="H36" s="104">
        <v>4.181</v>
      </c>
      <c r="I36" s="104">
        <v>5.0000000000000001E-3</v>
      </c>
      <c r="J36" s="104">
        <v>34.979999999999997</v>
      </c>
      <c r="K36" s="104">
        <v>1.2999999999999999E-2</v>
      </c>
      <c r="L36" s="104">
        <v>-4.1399999999999997</v>
      </c>
      <c r="M36" s="104">
        <v>7.3810000000000002</v>
      </c>
      <c r="N36" s="104">
        <v>1.7000000000000001E-2</v>
      </c>
      <c r="O36" s="104">
        <v>7.28</v>
      </c>
      <c r="P36" s="104">
        <v>-0.56899999999999995</v>
      </c>
      <c r="Q36" s="104">
        <v>4.1130000000000004</v>
      </c>
      <c r="R36" s="179">
        <v>-0.35</v>
      </c>
      <c r="S36" s="179">
        <v>0.01</v>
      </c>
      <c r="T36" s="179">
        <v>-0.60299999999999998</v>
      </c>
      <c r="U36">
        <v>6.0999999999999999E-2</v>
      </c>
      <c r="V36" s="183">
        <v>-3.7589999999999999</v>
      </c>
      <c r="W36">
        <v>0</v>
      </c>
      <c r="X36">
        <v>2</v>
      </c>
      <c r="Y36">
        <v>28</v>
      </c>
      <c r="Z36">
        <v>128</v>
      </c>
      <c r="AA36">
        <v>2.3635696000000001E-2</v>
      </c>
      <c r="AB36">
        <v>1.016394792</v>
      </c>
      <c r="AC36">
        <v>1.120416506</v>
      </c>
      <c r="AD36">
        <v>0.66178944399999995</v>
      </c>
      <c r="AE36" s="76">
        <v>34.799999999999997</v>
      </c>
      <c r="AG36" s="54"/>
    </row>
    <row r="37" spans="1:33" x14ac:dyDescent="0.25">
      <c r="A37" t="s">
        <v>268</v>
      </c>
      <c r="B37">
        <v>10</v>
      </c>
      <c r="C37" s="54">
        <v>43608</v>
      </c>
      <c r="D37" s="57">
        <v>0.50763888888888886</v>
      </c>
      <c r="E37" t="s">
        <v>78</v>
      </c>
      <c r="F37" t="s">
        <v>9</v>
      </c>
      <c r="G37" t="s">
        <v>267</v>
      </c>
      <c r="H37" s="104">
        <v>-0.74099999999999999</v>
      </c>
      <c r="I37" s="104">
        <v>5.0000000000000001E-3</v>
      </c>
      <c r="J37" s="104">
        <v>32.139000000000003</v>
      </c>
      <c r="K37" s="104">
        <v>1.2E-2</v>
      </c>
      <c r="L37" s="104">
        <v>-6.8739999999999997</v>
      </c>
      <c r="M37" s="104">
        <v>2.67</v>
      </c>
      <c r="N37" s="104">
        <v>-2.7360000000000002</v>
      </c>
      <c r="O37" s="104">
        <v>-0.44500000000000001</v>
      </c>
      <c r="P37" s="104">
        <v>-7.6120000000000001</v>
      </c>
      <c r="Q37" s="104">
        <v>3.8109999999999999</v>
      </c>
      <c r="R37" s="179">
        <v>-0.502</v>
      </c>
      <c r="S37" s="179">
        <v>8.9999999999999993E-3</v>
      </c>
      <c r="T37" s="179">
        <v>-2.1579999999999999</v>
      </c>
      <c r="U37">
        <v>6.2E-2</v>
      </c>
      <c r="V37" s="183">
        <v>6.367</v>
      </c>
      <c r="W37">
        <v>0</v>
      </c>
      <c r="X37">
        <v>2</v>
      </c>
      <c r="Y37">
        <v>28</v>
      </c>
      <c r="Z37">
        <v>128</v>
      </c>
      <c r="AA37">
        <v>2.3635696000000001E-2</v>
      </c>
      <c r="AB37">
        <v>1.016394792</v>
      </c>
      <c r="AC37">
        <v>1.120416506</v>
      </c>
      <c r="AD37">
        <v>0.69287664400000004</v>
      </c>
      <c r="AE37" s="76">
        <v>23.6</v>
      </c>
      <c r="AG37" s="54"/>
    </row>
    <row r="38" spans="1:33" x14ac:dyDescent="0.25">
      <c r="A38" t="s">
        <v>268</v>
      </c>
      <c r="B38">
        <v>10</v>
      </c>
      <c r="C38" s="54">
        <v>43608</v>
      </c>
      <c r="D38" s="57">
        <v>0.59097222222222223</v>
      </c>
      <c r="E38" t="s">
        <v>86</v>
      </c>
      <c r="F38" t="s">
        <v>30</v>
      </c>
      <c r="G38" t="s">
        <v>267</v>
      </c>
      <c r="H38" s="104">
        <v>3.5950000000000002</v>
      </c>
      <c r="I38" s="104">
        <v>5.0000000000000001E-3</v>
      </c>
      <c r="J38" s="104">
        <v>34.331000000000003</v>
      </c>
      <c r="K38" s="104">
        <v>8.9999999999999993E-3</v>
      </c>
      <c r="L38" s="104">
        <v>-4.7649999999999997</v>
      </c>
      <c r="M38" s="104">
        <v>6.81</v>
      </c>
      <c r="N38" s="104">
        <v>-0.61099999999999999</v>
      </c>
      <c r="O38" s="104">
        <v>6.0119999999999996</v>
      </c>
      <c r="P38" s="104">
        <v>-1.7010000000000001</v>
      </c>
      <c r="Q38" s="104">
        <v>3.8759999999999999</v>
      </c>
      <c r="R38" s="179">
        <v>-0.40600000000000003</v>
      </c>
      <c r="S38" s="179">
        <v>0.01</v>
      </c>
      <c r="T38" s="179">
        <v>-0.48</v>
      </c>
      <c r="U38">
        <v>5.8999999999999997E-2</v>
      </c>
      <c r="V38" s="183">
        <v>-2.161</v>
      </c>
      <c r="W38">
        <v>0</v>
      </c>
      <c r="X38">
        <v>2</v>
      </c>
      <c r="Y38">
        <v>28</v>
      </c>
      <c r="Z38">
        <v>128</v>
      </c>
      <c r="AA38">
        <v>2.3635696000000001E-2</v>
      </c>
      <c r="AB38">
        <v>1.016394792</v>
      </c>
      <c r="AC38">
        <v>1.120416506</v>
      </c>
      <c r="AD38">
        <v>0.63533275199999995</v>
      </c>
      <c r="AE38" s="76">
        <v>45.4</v>
      </c>
      <c r="AG38" s="54"/>
    </row>
    <row r="39" spans="1:33" x14ac:dyDescent="0.25">
      <c r="A39" t="s">
        <v>268</v>
      </c>
      <c r="B39">
        <v>28</v>
      </c>
      <c r="C39" s="54">
        <v>43626</v>
      </c>
      <c r="D39" s="57">
        <v>0.64444444444444449</v>
      </c>
      <c r="E39" t="s">
        <v>78</v>
      </c>
      <c r="F39" t="s">
        <v>9</v>
      </c>
      <c r="G39" t="s">
        <v>267</v>
      </c>
      <c r="H39" s="104">
        <v>-0.86299999999999999</v>
      </c>
      <c r="I39" s="104">
        <v>6.0000000000000001E-3</v>
      </c>
      <c r="J39" s="104">
        <v>32.097000000000001</v>
      </c>
      <c r="K39" s="104">
        <v>8.9999999999999993E-3</v>
      </c>
      <c r="L39" s="104">
        <v>-6.9139999999999997</v>
      </c>
      <c r="M39" s="104">
        <v>2.5539999999999998</v>
      </c>
      <c r="N39" s="104">
        <v>-2.7770000000000001</v>
      </c>
      <c r="O39" s="104">
        <v>-0.68100000000000005</v>
      </c>
      <c r="P39" s="104">
        <v>-5.7249999999999996</v>
      </c>
      <c r="Q39" s="104">
        <v>2.036</v>
      </c>
      <c r="R39" s="179">
        <v>-0.57799999999999996</v>
      </c>
      <c r="S39" s="179">
        <v>0.01</v>
      </c>
      <c r="T39" s="179">
        <v>-0.17899999999999999</v>
      </c>
      <c r="U39">
        <v>7.6999999999999999E-2</v>
      </c>
      <c r="V39" s="183">
        <v>4.7919999999999998</v>
      </c>
      <c r="W39">
        <v>0</v>
      </c>
      <c r="X39">
        <v>2</v>
      </c>
      <c r="Y39">
        <v>28</v>
      </c>
      <c r="Z39">
        <v>128</v>
      </c>
      <c r="AA39">
        <v>2.3635696000000001E-2</v>
      </c>
      <c r="AB39">
        <v>1.016394792</v>
      </c>
      <c r="AC39">
        <v>1.120416506</v>
      </c>
      <c r="AD39">
        <v>0.62130011399999996</v>
      </c>
      <c r="AE39" s="76">
        <v>51.5</v>
      </c>
      <c r="AG39" s="54"/>
    </row>
    <row r="40" spans="1:33" x14ac:dyDescent="0.25">
      <c r="A40" t="s">
        <v>268</v>
      </c>
      <c r="B40">
        <v>29</v>
      </c>
      <c r="C40" s="54">
        <v>43627</v>
      </c>
      <c r="D40" s="57">
        <v>0.43541666666666662</v>
      </c>
      <c r="E40" t="s">
        <v>136</v>
      </c>
      <c r="F40" t="s">
        <v>30</v>
      </c>
      <c r="G40" t="s">
        <v>267</v>
      </c>
      <c r="H40" s="104">
        <v>2.5640000000000001</v>
      </c>
      <c r="I40" s="104">
        <v>7.0000000000000001E-3</v>
      </c>
      <c r="J40" s="104">
        <v>33.704999999999998</v>
      </c>
      <c r="K40" s="104">
        <v>1.2E-2</v>
      </c>
      <c r="L40" s="104">
        <v>-5.367</v>
      </c>
      <c r="M40" s="104">
        <v>5.8209999999999997</v>
      </c>
      <c r="N40" s="104">
        <v>-1.218</v>
      </c>
      <c r="O40" s="104">
        <v>4.3840000000000003</v>
      </c>
      <c r="P40" s="104">
        <v>-3.2109999999999999</v>
      </c>
      <c r="Q40" s="104">
        <v>3.0070000000000001</v>
      </c>
      <c r="R40" s="179">
        <v>-0.41599999999999998</v>
      </c>
      <c r="S40" s="179">
        <v>1.2E-2</v>
      </c>
      <c r="T40" s="179">
        <v>-0.77900000000000003</v>
      </c>
      <c r="U40">
        <v>8.5000000000000006E-2</v>
      </c>
      <c r="V40" s="183">
        <v>-0.78800000000000003</v>
      </c>
      <c r="W40">
        <v>0</v>
      </c>
      <c r="X40">
        <v>2</v>
      </c>
      <c r="Y40">
        <v>28</v>
      </c>
      <c r="Z40">
        <v>128</v>
      </c>
      <c r="AA40">
        <v>2.3635696000000001E-2</v>
      </c>
      <c r="AB40">
        <v>1.016394792</v>
      </c>
      <c r="AC40">
        <v>1.120416506</v>
      </c>
      <c r="AD40">
        <v>0.66427857099999998</v>
      </c>
      <c r="AE40" s="77">
        <v>33.9</v>
      </c>
      <c r="AG40" s="54"/>
    </row>
    <row r="41" spans="1:33" x14ac:dyDescent="0.25">
      <c r="A41" t="s">
        <v>268</v>
      </c>
      <c r="B41">
        <v>29</v>
      </c>
      <c r="C41" s="54">
        <v>43627</v>
      </c>
      <c r="D41" s="57">
        <v>0.61319444444444449</v>
      </c>
      <c r="E41" t="s">
        <v>57</v>
      </c>
      <c r="F41" t="s">
        <v>30</v>
      </c>
      <c r="G41" t="s">
        <v>267</v>
      </c>
      <c r="H41" s="104">
        <v>5.1609999999999996</v>
      </c>
      <c r="I41" s="104">
        <v>7.0000000000000001E-3</v>
      </c>
      <c r="J41" s="104">
        <v>35.755000000000003</v>
      </c>
      <c r="K41" s="104">
        <v>1.2E-2</v>
      </c>
      <c r="L41" s="104">
        <v>-3.395</v>
      </c>
      <c r="M41" s="104">
        <v>8.3249999999999993</v>
      </c>
      <c r="N41" s="104">
        <v>0.76600000000000001</v>
      </c>
      <c r="O41" s="104">
        <v>9.0530000000000008</v>
      </c>
      <c r="P41" s="104">
        <v>0.86399999999999999</v>
      </c>
      <c r="Q41" s="104">
        <v>4.5780000000000003</v>
      </c>
      <c r="R41" s="179">
        <v>-0.29399999999999998</v>
      </c>
      <c r="S41" s="179">
        <v>0.01</v>
      </c>
      <c r="T41" s="179">
        <v>-0.66800000000000004</v>
      </c>
      <c r="U41">
        <v>6.5000000000000002E-2</v>
      </c>
      <c r="V41" s="183">
        <v>-5.7560000000000002</v>
      </c>
      <c r="W41">
        <v>0</v>
      </c>
      <c r="X41">
        <v>2</v>
      </c>
      <c r="Y41">
        <v>28</v>
      </c>
      <c r="Z41">
        <v>128</v>
      </c>
      <c r="AA41">
        <v>2.3635696000000001E-2</v>
      </c>
      <c r="AB41">
        <v>1.016394792</v>
      </c>
      <c r="AC41">
        <v>1.120416506</v>
      </c>
      <c r="AD41">
        <v>0.67611442200000005</v>
      </c>
      <c r="AE41" s="76">
        <v>29.5</v>
      </c>
      <c r="AG41" s="54"/>
    </row>
    <row r="42" spans="1:33" x14ac:dyDescent="0.25">
      <c r="A42" t="s">
        <v>268</v>
      </c>
      <c r="B42">
        <v>30</v>
      </c>
      <c r="C42" s="54">
        <v>43628</v>
      </c>
      <c r="D42" s="57">
        <v>0.57361111111111118</v>
      </c>
      <c r="E42" t="s">
        <v>186</v>
      </c>
      <c r="F42" t="s">
        <v>30</v>
      </c>
      <c r="G42" t="s">
        <v>267</v>
      </c>
      <c r="H42" s="104">
        <v>4.1369999999999996</v>
      </c>
      <c r="I42" s="104">
        <v>5.0000000000000001E-3</v>
      </c>
      <c r="J42" s="104">
        <v>34.957000000000001</v>
      </c>
      <c r="K42" s="104">
        <v>1.0999999999999999E-2</v>
      </c>
      <c r="L42" s="104">
        <v>-4.1630000000000003</v>
      </c>
      <c r="M42" s="104">
        <v>7.3390000000000004</v>
      </c>
      <c r="N42" s="104">
        <v>-6.0000000000000001E-3</v>
      </c>
      <c r="O42" s="104">
        <v>7.2270000000000003</v>
      </c>
      <c r="P42" s="104">
        <v>-1.1970000000000001</v>
      </c>
      <c r="Q42" s="104">
        <v>5.16</v>
      </c>
      <c r="R42" s="179">
        <v>-0.33700000000000002</v>
      </c>
      <c r="S42" s="179">
        <v>1.2E-2</v>
      </c>
      <c r="T42" s="179">
        <v>-1.1859999999999999</v>
      </c>
      <c r="U42">
        <v>7.2999999999999995E-2</v>
      </c>
      <c r="V42" s="183">
        <v>-2.63</v>
      </c>
      <c r="W42">
        <v>0</v>
      </c>
      <c r="X42">
        <v>2</v>
      </c>
      <c r="Y42">
        <v>28</v>
      </c>
      <c r="Z42">
        <v>128</v>
      </c>
      <c r="AA42">
        <v>2.3635696000000001E-2</v>
      </c>
      <c r="AB42">
        <v>1.016394792</v>
      </c>
      <c r="AC42">
        <v>1.120416506</v>
      </c>
      <c r="AD42">
        <v>0.67627580600000003</v>
      </c>
      <c r="AE42" s="76">
        <v>29.4</v>
      </c>
      <c r="AG42" s="54"/>
    </row>
    <row r="43" spans="1:33" x14ac:dyDescent="0.25">
      <c r="A43" t="s">
        <v>268</v>
      </c>
      <c r="B43">
        <v>31</v>
      </c>
      <c r="C43" s="54">
        <v>43629</v>
      </c>
      <c r="D43" s="57">
        <v>0.61527777777777781</v>
      </c>
      <c r="E43" t="s">
        <v>78</v>
      </c>
      <c r="F43" t="s">
        <v>9</v>
      </c>
      <c r="G43" t="s">
        <v>267</v>
      </c>
      <c r="H43" s="104">
        <v>-0.96299999999999997</v>
      </c>
      <c r="I43" s="104">
        <v>6.0000000000000001E-3</v>
      </c>
      <c r="J43" s="104">
        <v>31.858000000000001</v>
      </c>
      <c r="K43" s="104">
        <v>1.2E-2</v>
      </c>
      <c r="L43" s="104">
        <v>-7.1440000000000001</v>
      </c>
      <c r="M43" s="104">
        <v>2.4529999999999998</v>
      </c>
      <c r="N43" s="104">
        <v>-3.008</v>
      </c>
      <c r="O43" s="104">
        <v>-0.96299999999999997</v>
      </c>
      <c r="P43" s="104">
        <v>-8.1460000000000008</v>
      </c>
      <c r="Q43" s="104">
        <v>2.7509999999999999</v>
      </c>
      <c r="R43" s="179">
        <v>-0.52900000000000003</v>
      </c>
      <c r="S43" s="179">
        <v>8.0000000000000002E-3</v>
      </c>
      <c r="T43" s="179">
        <v>-2.153</v>
      </c>
      <c r="U43">
        <v>7.9000000000000001E-2</v>
      </c>
      <c r="V43" s="183">
        <v>6.0739999999999998</v>
      </c>
      <c r="W43">
        <v>0</v>
      </c>
      <c r="X43">
        <v>2</v>
      </c>
      <c r="Y43">
        <v>28</v>
      </c>
      <c r="Z43">
        <v>128</v>
      </c>
      <c r="AA43">
        <v>2.3635696000000001E-2</v>
      </c>
      <c r="AB43">
        <v>1.016394792</v>
      </c>
      <c r="AC43">
        <v>1.120416506</v>
      </c>
      <c r="AD43">
        <v>0.67787800099999995</v>
      </c>
      <c r="AE43" s="76">
        <v>28.9</v>
      </c>
      <c r="AG43" s="54"/>
    </row>
    <row r="44" spans="1:33" x14ac:dyDescent="0.25">
      <c r="A44" t="s">
        <v>268</v>
      </c>
      <c r="B44">
        <v>36</v>
      </c>
      <c r="C44" s="54">
        <v>43634</v>
      </c>
      <c r="D44" s="57">
        <v>0.39930555555555558</v>
      </c>
      <c r="E44" t="s">
        <v>186</v>
      </c>
      <c r="F44" t="s">
        <v>30</v>
      </c>
      <c r="G44" t="s">
        <v>267</v>
      </c>
      <c r="H44" s="104">
        <v>4.1150000000000002</v>
      </c>
      <c r="I44" s="104">
        <v>5.0000000000000001E-3</v>
      </c>
      <c r="J44" s="104">
        <v>35.316000000000003</v>
      </c>
      <c r="K44" s="104">
        <v>1.2999999999999999E-2</v>
      </c>
      <c r="L44" s="104">
        <v>-3.8170000000000002</v>
      </c>
      <c r="M44" s="104">
        <v>7.33</v>
      </c>
      <c r="N44" s="104">
        <v>0.34100000000000003</v>
      </c>
      <c r="O44" s="104">
        <v>7.55</v>
      </c>
      <c r="P44" s="104">
        <v>0.36899999999999999</v>
      </c>
      <c r="Q44" s="104">
        <v>2.5430000000000001</v>
      </c>
      <c r="R44" s="179">
        <v>-0.34799999999999998</v>
      </c>
      <c r="S44" s="179">
        <v>1.2E-2</v>
      </c>
      <c r="T44" s="179">
        <v>-0.313</v>
      </c>
      <c r="U44">
        <v>8.2000000000000003E-2</v>
      </c>
      <c r="V44" s="183">
        <v>-5.8959999999999999</v>
      </c>
      <c r="W44">
        <v>0</v>
      </c>
      <c r="X44">
        <v>3</v>
      </c>
      <c r="Y44">
        <v>129</v>
      </c>
      <c r="Z44">
        <v>167</v>
      </c>
      <c r="AA44">
        <v>2.5962464000000001E-2</v>
      </c>
      <c r="AB44">
        <v>1.0247282090000001</v>
      </c>
      <c r="AC44">
        <v>1.164460673</v>
      </c>
      <c r="AD44">
        <v>0.67899151400000002</v>
      </c>
      <c r="AE44" s="76">
        <v>28.5</v>
      </c>
      <c r="AG44" s="54"/>
    </row>
    <row r="45" spans="1:33" x14ac:dyDescent="0.25">
      <c r="A45" t="s">
        <v>268</v>
      </c>
      <c r="B45">
        <v>36</v>
      </c>
      <c r="C45" s="54">
        <v>43634</v>
      </c>
      <c r="D45" s="57">
        <v>0.5625</v>
      </c>
      <c r="E45" t="s">
        <v>57</v>
      </c>
      <c r="F45" t="s">
        <v>30</v>
      </c>
      <c r="G45" t="s">
        <v>267</v>
      </c>
      <c r="H45" s="104">
        <v>5.117</v>
      </c>
      <c r="I45" s="104">
        <v>5.0000000000000001E-3</v>
      </c>
      <c r="J45" s="104">
        <v>35.826000000000001</v>
      </c>
      <c r="K45" s="104">
        <v>8.9999999999999993E-3</v>
      </c>
      <c r="L45" s="104">
        <v>-3.3260000000000001</v>
      </c>
      <c r="M45" s="104">
        <v>8.2870000000000008</v>
      </c>
      <c r="N45" s="104">
        <v>0.83499999999999996</v>
      </c>
      <c r="O45" s="104">
        <v>9.0879999999999992</v>
      </c>
      <c r="P45" s="104">
        <v>1.3740000000000001</v>
      </c>
      <c r="Q45" s="104">
        <v>4.3819999999999997</v>
      </c>
      <c r="R45" s="179">
        <v>-0.28699999999999998</v>
      </c>
      <c r="S45" s="179">
        <v>0.01</v>
      </c>
      <c r="T45" s="179">
        <v>-0.29499999999999998</v>
      </c>
      <c r="U45">
        <v>6.7000000000000004E-2</v>
      </c>
      <c r="V45" s="183">
        <v>-6.0430000000000001</v>
      </c>
      <c r="W45">
        <v>0</v>
      </c>
      <c r="X45">
        <v>3</v>
      </c>
      <c r="Y45">
        <v>129</v>
      </c>
      <c r="Z45">
        <v>167</v>
      </c>
      <c r="AA45">
        <v>2.5962464000000001E-2</v>
      </c>
      <c r="AB45">
        <v>1.0247282090000001</v>
      </c>
      <c r="AC45">
        <v>1.164460673</v>
      </c>
      <c r="AD45">
        <v>0.70058226099999998</v>
      </c>
      <c r="AE45" s="76">
        <v>21</v>
      </c>
      <c r="AG45" s="54"/>
    </row>
    <row r="46" spans="1:33" x14ac:dyDescent="0.25">
      <c r="A46" t="s">
        <v>268</v>
      </c>
      <c r="B46">
        <v>36</v>
      </c>
      <c r="C46" s="54">
        <v>43634</v>
      </c>
      <c r="D46" s="57">
        <v>0.73888888888888893</v>
      </c>
      <c r="E46" t="s">
        <v>75</v>
      </c>
      <c r="F46" t="s">
        <v>23</v>
      </c>
      <c r="G46" t="s">
        <v>267</v>
      </c>
      <c r="H46" s="104">
        <v>1.9039999999999999</v>
      </c>
      <c r="I46" s="104">
        <v>5.0000000000000001E-3</v>
      </c>
      <c r="J46" s="104">
        <v>34.100999999999999</v>
      </c>
      <c r="K46" s="104">
        <v>1.0999999999999999E-2</v>
      </c>
      <c r="L46" s="104">
        <v>-4.9859999999999998</v>
      </c>
      <c r="M46" s="104">
        <v>5.2169999999999996</v>
      </c>
      <c r="N46" s="104">
        <v>-0.83699999999999997</v>
      </c>
      <c r="O46" s="104">
        <v>4.1740000000000004</v>
      </c>
      <c r="P46" s="104">
        <v>-2.9830000000000001</v>
      </c>
      <c r="Q46" s="104">
        <v>1.202</v>
      </c>
      <c r="R46" s="179">
        <v>-0.38</v>
      </c>
      <c r="S46" s="179">
        <v>0.01</v>
      </c>
      <c r="T46" s="179">
        <v>-1.3120000000000001</v>
      </c>
      <c r="U46">
        <v>6.6000000000000003E-2</v>
      </c>
      <c r="V46" s="183">
        <v>-2.6949999999999998</v>
      </c>
      <c r="W46">
        <v>0</v>
      </c>
      <c r="X46">
        <v>3</v>
      </c>
      <c r="Y46">
        <v>129</v>
      </c>
      <c r="Z46">
        <v>167</v>
      </c>
      <c r="AA46">
        <v>2.5962464000000001E-2</v>
      </c>
      <c r="AB46">
        <v>1.0247282090000001</v>
      </c>
      <c r="AC46">
        <v>1.164460673</v>
      </c>
      <c r="AD46">
        <v>0.736016899</v>
      </c>
      <c r="AE46" s="76">
        <v>9.9</v>
      </c>
      <c r="AG46" s="54"/>
    </row>
    <row r="47" spans="1:33" x14ac:dyDescent="0.25">
      <c r="A47" t="s">
        <v>268</v>
      </c>
      <c r="B47">
        <v>37</v>
      </c>
      <c r="C47" s="54">
        <v>43635</v>
      </c>
      <c r="D47" s="57">
        <v>0.48888888888888887</v>
      </c>
      <c r="E47" t="s">
        <v>77</v>
      </c>
      <c r="F47" t="s">
        <v>67</v>
      </c>
      <c r="G47" t="s">
        <v>267</v>
      </c>
      <c r="H47" s="104">
        <v>0.254</v>
      </c>
      <c r="I47" s="104">
        <v>6.0000000000000001E-3</v>
      </c>
      <c r="J47" s="104">
        <v>30.757000000000001</v>
      </c>
      <c r="K47" s="104">
        <v>1.0999999999999999E-2</v>
      </c>
      <c r="L47" s="104">
        <v>-8.2040000000000006</v>
      </c>
      <c r="M47" s="104">
        <v>3.5569999999999999</v>
      </c>
      <c r="N47" s="104">
        <v>-4.0679999999999996</v>
      </c>
      <c r="O47" s="104">
        <v>-0.89600000000000002</v>
      </c>
      <c r="P47" s="104">
        <v>-8.7850000000000001</v>
      </c>
      <c r="Q47" s="104">
        <v>4.5010000000000003</v>
      </c>
      <c r="R47" s="179">
        <v>-0.55100000000000005</v>
      </c>
      <c r="S47" s="179">
        <v>1.0999999999999999E-2</v>
      </c>
      <c r="T47" s="179">
        <v>-0.67100000000000004</v>
      </c>
      <c r="U47">
        <v>7.2999999999999995E-2</v>
      </c>
      <c r="V47" s="183">
        <v>8.7550000000000008</v>
      </c>
      <c r="W47">
        <v>0</v>
      </c>
      <c r="X47">
        <v>3</v>
      </c>
      <c r="Y47">
        <v>129</v>
      </c>
      <c r="Z47">
        <v>167</v>
      </c>
      <c r="AA47">
        <v>2.5962464000000001E-2</v>
      </c>
      <c r="AB47">
        <v>1.0247282090000001</v>
      </c>
      <c r="AC47">
        <v>1.164460673</v>
      </c>
      <c r="AD47">
        <v>0.695673035</v>
      </c>
      <c r="AE47" s="76">
        <v>22.7</v>
      </c>
      <c r="AG47" s="54"/>
    </row>
    <row r="48" spans="1:33" x14ac:dyDescent="0.25">
      <c r="A48" t="s">
        <v>268</v>
      </c>
      <c r="B48">
        <v>44</v>
      </c>
      <c r="C48" s="54">
        <v>43642</v>
      </c>
      <c r="D48" s="57">
        <v>0.61388888888888882</v>
      </c>
      <c r="E48" t="s">
        <v>57</v>
      </c>
      <c r="F48" t="s">
        <v>30</v>
      </c>
      <c r="G48" t="s">
        <v>267</v>
      </c>
      <c r="H48" s="104">
        <v>4.6210000000000004</v>
      </c>
      <c r="I48" s="104">
        <v>7.0000000000000001E-3</v>
      </c>
      <c r="J48" s="104">
        <v>35.213000000000001</v>
      </c>
      <c r="K48" s="104">
        <v>1.4999999999999999E-2</v>
      </c>
      <c r="L48" s="104">
        <v>-3.9159999999999999</v>
      </c>
      <c r="M48" s="104">
        <v>7.8010000000000002</v>
      </c>
      <c r="N48" s="104">
        <v>0.24299999999999999</v>
      </c>
      <c r="O48" s="104">
        <v>7.9370000000000003</v>
      </c>
      <c r="P48" s="104">
        <v>-0.42199999999999999</v>
      </c>
      <c r="Q48" s="104">
        <v>5.1559999999999997</v>
      </c>
      <c r="R48" s="179">
        <v>-0.35</v>
      </c>
      <c r="S48" s="179">
        <v>1.0999999999999999E-2</v>
      </c>
      <c r="T48" s="179">
        <v>-0.90700000000000003</v>
      </c>
      <c r="U48">
        <v>7.6999999999999999E-2</v>
      </c>
      <c r="V48" s="183">
        <v>-3.609</v>
      </c>
      <c r="W48">
        <v>0</v>
      </c>
      <c r="X48">
        <v>3</v>
      </c>
      <c r="Y48">
        <v>129</v>
      </c>
      <c r="Z48">
        <v>167</v>
      </c>
      <c r="AA48">
        <v>2.5962464000000001E-2</v>
      </c>
      <c r="AB48">
        <v>1.0247282090000001</v>
      </c>
      <c r="AC48">
        <v>1.164460673</v>
      </c>
      <c r="AD48">
        <v>0.666646128</v>
      </c>
      <c r="AE48" s="76">
        <v>33</v>
      </c>
      <c r="AG48" s="54"/>
    </row>
    <row r="49" spans="1:33" x14ac:dyDescent="0.25">
      <c r="A49" t="s">
        <v>268</v>
      </c>
      <c r="B49">
        <v>44</v>
      </c>
      <c r="C49" s="54">
        <v>43642</v>
      </c>
      <c r="D49" s="57">
        <v>0.70138888888888884</v>
      </c>
      <c r="E49" t="s">
        <v>75</v>
      </c>
      <c r="F49" t="s">
        <v>23</v>
      </c>
      <c r="G49" t="s">
        <v>267</v>
      </c>
      <c r="H49" s="104">
        <v>1.9650000000000001</v>
      </c>
      <c r="I49" s="104">
        <v>6.0000000000000001E-3</v>
      </c>
      <c r="J49" s="104">
        <v>34.35</v>
      </c>
      <c r="K49" s="104">
        <v>1.0999999999999999E-2</v>
      </c>
      <c r="L49" s="104">
        <v>-4.7469999999999999</v>
      </c>
      <c r="M49" s="104">
        <v>5.2809999999999997</v>
      </c>
      <c r="N49" s="104">
        <v>-0.59599999999999997</v>
      </c>
      <c r="O49" s="104">
        <v>4.4160000000000004</v>
      </c>
      <c r="P49" s="104">
        <v>-2.6179999999999999</v>
      </c>
      <c r="Q49" s="104">
        <v>5.3879999999999999</v>
      </c>
      <c r="R49" s="179">
        <v>-0.441</v>
      </c>
      <c r="S49" s="179">
        <v>0.01</v>
      </c>
      <c r="T49" s="179">
        <v>-1.4279999999999999</v>
      </c>
      <c r="U49">
        <v>7.0999999999999994E-2</v>
      </c>
      <c r="V49" s="183">
        <v>0.93200000000000005</v>
      </c>
      <c r="W49">
        <v>0</v>
      </c>
      <c r="X49">
        <v>3</v>
      </c>
      <c r="Y49">
        <v>129</v>
      </c>
      <c r="Z49">
        <v>167</v>
      </c>
      <c r="AA49">
        <v>2.5962464000000001E-2</v>
      </c>
      <c r="AB49">
        <v>1.0247282090000001</v>
      </c>
      <c r="AC49">
        <v>1.164460673</v>
      </c>
      <c r="AD49">
        <v>0.66707019700000003</v>
      </c>
      <c r="AE49" s="76">
        <v>32.799999999999997</v>
      </c>
      <c r="AG49" s="54"/>
    </row>
    <row r="50" spans="1:33" x14ac:dyDescent="0.25">
      <c r="A50" t="s">
        <v>268</v>
      </c>
      <c r="B50">
        <v>45</v>
      </c>
      <c r="C50" s="54">
        <v>43643</v>
      </c>
      <c r="D50" s="57">
        <v>0.48680555555555555</v>
      </c>
      <c r="E50" t="s">
        <v>136</v>
      </c>
      <c r="F50" t="s">
        <v>30</v>
      </c>
      <c r="G50" t="s">
        <v>267</v>
      </c>
      <c r="H50" s="104">
        <v>2.7789999999999999</v>
      </c>
      <c r="I50" s="104">
        <v>6.0000000000000001E-3</v>
      </c>
      <c r="J50" s="104">
        <v>33.832000000000001</v>
      </c>
      <c r="K50" s="104">
        <v>0.01</v>
      </c>
      <c r="L50" s="104">
        <v>-5.2450000000000001</v>
      </c>
      <c r="M50" s="104">
        <v>6.0279999999999996</v>
      </c>
      <c r="N50" s="104">
        <v>-1.0940000000000001</v>
      </c>
      <c r="O50" s="104">
        <v>4.6470000000000002</v>
      </c>
      <c r="P50" s="104">
        <v>-2.9430000000000001</v>
      </c>
      <c r="Q50" s="104">
        <v>4.2039999999999997</v>
      </c>
      <c r="R50" s="179">
        <v>-0.48799999999999999</v>
      </c>
      <c r="S50" s="179">
        <v>8.9999999999999993E-3</v>
      </c>
      <c r="T50" s="179">
        <v>-0.75800000000000001</v>
      </c>
      <c r="U50">
        <v>6.9000000000000006E-2</v>
      </c>
      <c r="V50" s="183">
        <v>-5.8000000000000003E-2</v>
      </c>
      <c r="W50">
        <v>0</v>
      </c>
      <c r="X50">
        <v>3</v>
      </c>
      <c r="Y50">
        <v>129</v>
      </c>
      <c r="Z50">
        <v>167</v>
      </c>
      <c r="AA50">
        <v>2.5962464000000001E-2</v>
      </c>
      <c r="AB50">
        <v>1.0247282090000001</v>
      </c>
      <c r="AC50">
        <v>1.164460673</v>
      </c>
      <c r="AD50">
        <v>0.61276233899999999</v>
      </c>
      <c r="AE50" s="77">
        <v>55.4</v>
      </c>
      <c r="AG50" s="54"/>
    </row>
    <row r="51" spans="1:33" x14ac:dyDescent="0.25">
      <c r="A51" t="s">
        <v>269</v>
      </c>
      <c r="B51">
        <v>5</v>
      </c>
      <c r="C51" s="54">
        <v>43679</v>
      </c>
      <c r="D51" s="57">
        <v>0.59027777777777779</v>
      </c>
      <c r="E51" t="s">
        <v>75</v>
      </c>
      <c r="F51" t="s">
        <v>23</v>
      </c>
      <c r="G51" t="s">
        <v>267</v>
      </c>
      <c r="H51" s="104">
        <v>1.857</v>
      </c>
      <c r="I51" s="104">
        <v>5.0000000000000001E-3</v>
      </c>
      <c r="J51" s="104">
        <v>34.075000000000003</v>
      </c>
      <c r="K51" s="104">
        <v>0.01</v>
      </c>
      <c r="L51" s="104">
        <v>-5.0110000000000001</v>
      </c>
      <c r="M51" s="104">
        <v>5.1710000000000003</v>
      </c>
      <c r="N51" s="104">
        <v>-0.86199999999999999</v>
      </c>
      <c r="O51" s="104">
        <v>4.3540000000000001</v>
      </c>
      <c r="P51" s="104">
        <v>-2.194</v>
      </c>
      <c r="Q51" s="104">
        <v>-1.3580000000000001</v>
      </c>
      <c r="R51" s="179">
        <v>-0.128</v>
      </c>
      <c r="S51" s="179">
        <v>1.0999999999999999E-2</v>
      </c>
      <c r="T51" s="179">
        <v>-0.47199999999999998</v>
      </c>
      <c r="U51">
        <v>6.0999999999999999E-2</v>
      </c>
      <c r="V51" s="183">
        <v>-5.1470000000000002</v>
      </c>
      <c r="W51">
        <v>0</v>
      </c>
      <c r="X51">
        <v>4</v>
      </c>
      <c r="Y51">
        <v>168</v>
      </c>
      <c r="Z51">
        <v>197</v>
      </c>
      <c r="AA51">
        <v>2.4327851000000001E-2</v>
      </c>
      <c r="AB51">
        <v>1.023353215</v>
      </c>
      <c r="AC51">
        <v>0.93549797599999995</v>
      </c>
      <c r="AD51">
        <v>0.76811164600000004</v>
      </c>
      <c r="AE51" s="76">
        <v>0.9</v>
      </c>
      <c r="AG51" s="54"/>
    </row>
    <row r="52" spans="1:33" x14ac:dyDescent="0.25">
      <c r="A52" t="s">
        <v>269</v>
      </c>
      <c r="B52">
        <v>9</v>
      </c>
      <c r="C52" s="54">
        <v>43684</v>
      </c>
      <c r="D52" s="57">
        <v>0.57291666666666663</v>
      </c>
      <c r="E52" t="s">
        <v>83</v>
      </c>
      <c r="F52" t="s">
        <v>9</v>
      </c>
      <c r="G52" t="s">
        <v>267</v>
      </c>
      <c r="H52" s="104">
        <v>0.59199999999999997</v>
      </c>
      <c r="I52" s="104">
        <v>7.0000000000000001E-3</v>
      </c>
      <c r="J52" s="104">
        <v>33.628</v>
      </c>
      <c r="K52" s="104">
        <v>1.0999999999999999E-2</v>
      </c>
      <c r="L52" s="104">
        <v>-5.4409999999999998</v>
      </c>
      <c r="M52" s="104">
        <v>3.97</v>
      </c>
      <c r="N52" s="104">
        <v>-1.296</v>
      </c>
      <c r="O52" s="104">
        <v>2.5470000000000002</v>
      </c>
      <c r="P52" s="104">
        <v>-3.0910000000000002</v>
      </c>
      <c r="Q52" s="104">
        <v>-3.7320000000000002</v>
      </c>
      <c r="R52" s="179">
        <v>-0.26900000000000002</v>
      </c>
      <c r="S52" s="179">
        <v>1.0999999999999999E-2</v>
      </c>
      <c r="T52" s="179">
        <v>-0.502</v>
      </c>
      <c r="U52">
        <v>8.5999999999999993E-2</v>
      </c>
      <c r="V52" s="183">
        <v>-5.399</v>
      </c>
      <c r="W52">
        <v>0</v>
      </c>
      <c r="X52">
        <v>4</v>
      </c>
      <c r="Y52">
        <v>168</v>
      </c>
      <c r="Z52">
        <v>197</v>
      </c>
      <c r="AA52">
        <v>2.4327851000000001E-2</v>
      </c>
      <c r="AB52">
        <v>1.023353215</v>
      </c>
      <c r="AC52">
        <v>0.93549797599999995</v>
      </c>
      <c r="AD52">
        <v>0.66880588799999996</v>
      </c>
      <c r="AE52">
        <v>32.200000000000003</v>
      </c>
      <c r="AG52" s="54"/>
    </row>
    <row r="53" spans="1:33" x14ac:dyDescent="0.25">
      <c r="A53" t="s">
        <v>269</v>
      </c>
      <c r="B53">
        <v>9</v>
      </c>
      <c r="C53" s="54">
        <v>43684</v>
      </c>
      <c r="D53" s="57">
        <v>0.74583333333333324</v>
      </c>
      <c r="E53" t="s">
        <v>119</v>
      </c>
      <c r="F53" t="s">
        <v>30</v>
      </c>
      <c r="G53" t="s">
        <v>267</v>
      </c>
      <c r="H53" s="104">
        <v>5.6</v>
      </c>
      <c r="I53" s="104">
        <v>6.0000000000000001E-3</v>
      </c>
      <c r="J53" s="104">
        <v>34.619</v>
      </c>
      <c r="K53" s="104">
        <v>1.0999999999999999E-2</v>
      </c>
      <c r="L53" s="104">
        <v>-4.4880000000000004</v>
      </c>
      <c r="M53" s="104">
        <v>8.6999999999999993</v>
      </c>
      <c r="N53" s="104">
        <v>-0.32900000000000001</v>
      </c>
      <c r="O53" s="104">
        <v>8.5079999999999991</v>
      </c>
      <c r="P53" s="104">
        <v>-0.46500000000000002</v>
      </c>
      <c r="Q53" s="104">
        <v>-3.4689999999999999</v>
      </c>
      <c r="R53" s="179">
        <v>-0.14099999999999999</v>
      </c>
      <c r="S53" s="179">
        <v>8.0000000000000002E-3</v>
      </c>
      <c r="T53" s="179">
        <v>0.192</v>
      </c>
      <c r="U53">
        <v>4.5999999999999999E-2</v>
      </c>
      <c r="V53" s="183">
        <v>-11.987</v>
      </c>
      <c r="W53">
        <v>0</v>
      </c>
      <c r="X53">
        <v>4</v>
      </c>
      <c r="Y53">
        <v>168</v>
      </c>
      <c r="Z53">
        <v>197</v>
      </c>
      <c r="AA53">
        <v>2.4327851000000001E-2</v>
      </c>
      <c r="AB53">
        <v>1.023353215</v>
      </c>
      <c r="AC53">
        <v>0.93549797599999995</v>
      </c>
      <c r="AD53">
        <v>0.65139013300000004</v>
      </c>
      <c r="AE53">
        <v>38.9</v>
      </c>
      <c r="AG53" s="54"/>
    </row>
    <row r="54" spans="1:33" x14ac:dyDescent="0.25">
      <c r="A54" t="s">
        <v>269</v>
      </c>
      <c r="B54">
        <v>10</v>
      </c>
      <c r="C54" s="54">
        <v>43685</v>
      </c>
      <c r="D54" s="57">
        <v>0.58750000000000002</v>
      </c>
      <c r="E54" t="s">
        <v>57</v>
      </c>
      <c r="F54" t="s">
        <v>30</v>
      </c>
      <c r="G54" t="s">
        <v>267</v>
      </c>
      <c r="H54" s="104">
        <v>5.1779999999999999</v>
      </c>
      <c r="I54" s="104">
        <v>8.0000000000000002E-3</v>
      </c>
      <c r="J54" s="104">
        <v>35.878999999999998</v>
      </c>
      <c r="K54" s="104">
        <v>1.4999999999999999E-2</v>
      </c>
      <c r="L54" s="104">
        <v>-3.2749999999999999</v>
      </c>
      <c r="M54" s="104">
        <v>8.3460000000000001</v>
      </c>
      <c r="N54" s="104">
        <v>0.88700000000000001</v>
      </c>
      <c r="O54" s="104">
        <v>9.3249999999999993</v>
      </c>
      <c r="P54" s="104">
        <v>2.4569999999999999</v>
      </c>
      <c r="Q54" s="104">
        <v>-2.3420000000000001</v>
      </c>
      <c r="R54" s="179">
        <v>-0.16500000000000001</v>
      </c>
      <c r="S54" s="179">
        <v>0.01</v>
      </c>
      <c r="T54" s="179">
        <v>0.68100000000000005</v>
      </c>
      <c r="U54">
        <v>6.2E-2</v>
      </c>
      <c r="V54" s="183">
        <v>-12.861000000000001</v>
      </c>
      <c r="W54">
        <v>0</v>
      </c>
      <c r="X54">
        <v>4</v>
      </c>
      <c r="Y54">
        <v>168</v>
      </c>
      <c r="Z54">
        <v>197</v>
      </c>
      <c r="AA54">
        <v>2.4327851000000001E-2</v>
      </c>
      <c r="AB54">
        <v>1.023353215</v>
      </c>
      <c r="AC54">
        <v>0.93549797599999995</v>
      </c>
      <c r="AD54">
        <v>0.60648963600000005</v>
      </c>
      <c r="AE54">
        <v>58.4</v>
      </c>
      <c r="AG54" s="54"/>
    </row>
    <row r="55" spans="1:33" x14ac:dyDescent="0.25">
      <c r="A55" t="s">
        <v>269</v>
      </c>
      <c r="B55">
        <v>31</v>
      </c>
      <c r="C55" s="54">
        <v>43706</v>
      </c>
      <c r="D55" s="57">
        <v>0.73958333333333337</v>
      </c>
      <c r="E55" t="s">
        <v>85</v>
      </c>
      <c r="F55" t="s">
        <v>30</v>
      </c>
      <c r="G55" t="s">
        <v>267</v>
      </c>
      <c r="H55" s="104">
        <v>1.647</v>
      </c>
      <c r="I55" s="104">
        <v>8.0000000000000002E-3</v>
      </c>
      <c r="J55" s="104">
        <v>34.777999999999999</v>
      </c>
      <c r="K55" s="104">
        <v>1.4999999999999999E-2</v>
      </c>
      <c r="L55" s="104">
        <v>-4.335</v>
      </c>
      <c r="M55" s="104">
        <v>4.9980000000000002</v>
      </c>
      <c r="N55" s="104">
        <v>-0.184</v>
      </c>
      <c r="O55" s="104">
        <v>4.57</v>
      </c>
      <c r="P55" s="104">
        <v>-0.68300000000000005</v>
      </c>
      <c r="Q55" s="104">
        <v>2.7789999999999999</v>
      </c>
      <c r="R55" s="179">
        <v>-0.40300000000000002</v>
      </c>
      <c r="S55" s="179">
        <v>8.0000000000000002E-3</v>
      </c>
      <c r="T55" s="179">
        <v>-0.315</v>
      </c>
      <c r="U55">
        <v>5.8999999999999997E-2</v>
      </c>
      <c r="V55" s="183">
        <v>-2.1749999999999998</v>
      </c>
      <c r="W55">
        <v>0</v>
      </c>
      <c r="X55">
        <v>6</v>
      </c>
      <c r="Y55">
        <v>237</v>
      </c>
      <c r="Z55">
        <v>304</v>
      </c>
      <c r="AA55">
        <v>2.3595069E-2</v>
      </c>
      <c r="AB55">
        <v>0.99913382399999995</v>
      </c>
      <c r="AC55">
        <v>1.0627703180000001</v>
      </c>
      <c r="AD55">
        <v>0.62438331999999996</v>
      </c>
      <c r="AE55">
        <v>50.2</v>
      </c>
      <c r="AG55" s="54"/>
    </row>
    <row r="56" spans="1:33" x14ac:dyDescent="0.25">
      <c r="A56" t="s">
        <v>269</v>
      </c>
      <c r="B56">
        <v>32</v>
      </c>
      <c r="C56" s="54">
        <v>43707</v>
      </c>
      <c r="D56" s="57">
        <v>0.51944444444444449</v>
      </c>
      <c r="E56" t="s">
        <v>37</v>
      </c>
      <c r="F56" t="s">
        <v>30</v>
      </c>
      <c r="G56" t="s">
        <v>267</v>
      </c>
      <c r="H56" s="104">
        <v>4.181</v>
      </c>
      <c r="I56" s="104">
        <v>6.0000000000000001E-3</v>
      </c>
      <c r="J56" s="104">
        <v>34.881</v>
      </c>
      <c r="K56" s="104">
        <v>1.2999999999999999E-2</v>
      </c>
      <c r="L56" s="104">
        <v>-4.2359999999999998</v>
      </c>
      <c r="M56" s="104">
        <v>7.3780000000000001</v>
      </c>
      <c r="N56" s="104">
        <v>-7.9000000000000001E-2</v>
      </c>
      <c r="O56" s="104">
        <v>7.2939999999999996</v>
      </c>
      <c r="P56" s="104">
        <v>-0.378</v>
      </c>
      <c r="Q56" s="104">
        <v>1.8160000000000001</v>
      </c>
      <c r="R56" s="179">
        <v>-0.23799999999999999</v>
      </c>
      <c r="S56" s="179">
        <v>8.9999999999999993E-3</v>
      </c>
      <c r="T56" s="179">
        <v>-0.22</v>
      </c>
      <c r="U56">
        <v>7.3999999999999996E-2</v>
      </c>
      <c r="V56" s="183">
        <v>-5.8470000000000004</v>
      </c>
      <c r="W56">
        <v>0</v>
      </c>
      <c r="X56">
        <v>6</v>
      </c>
      <c r="Y56">
        <v>237</v>
      </c>
      <c r="Z56">
        <v>304</v>
      </c>
      <c r="AA56">
        <v>2.3595069E-2</v>
      </c>
      <c r="AB56">
        <v>0.99913382399999995</v>
      </c>
      <c r="AC56">
        <v>1.0627703180000001</v>
      </c>
      <c r="AD56">
        <v>0.725023105</v>
      </c>
      <c r="AE56">
        <v>13.2</v>
      </c>
      <c r="AG56" s="54"/>
    </row>
    <row r="57" spans="1:33" ht="13.9" customHeight="1" x14ac:dyDescent="0.25">
      <c r="A57" t="s">
        <v>269</v>
      </c>
      <c r="B57">
        <v>32</v>
      </c>
      <c r="C57" s="54">
        <v>43707</v>
      </c>
      <c r="D57" s="57">
        <v>0.61388888888888882</v>
      </c>
      <c r="E57" t="s">
        <v>76</v>
      </c>
      <c r="F57" t="s">
        <v>30</v>
      </c>
      <c r="G57" t="s">
        <v>267</v>
      </c>
      <c r="H57" s="104">
        <v>4.03</v>
      </c>
      <c r="I57" s="104">
        <v>8.9999999999999993E-3</v>
      </c>
      <c r="J57" s="104">
        <v>34.982999999999997</v>
      </c>
      <c r="K57" s="104">
        <v>1.7000000000000001E-2</v>
      </c>
      <c r="L57" s="104">
        <v>-4.1379999999999999</v>
      </c>
      <c r="M57" s="104">
        <v>7.2389999999999999</v>
      </c>
      <c r="N57" s="104">
        <v>1.9E-2</v>
      </c>
      <c r="O57" s="104">
        <v>7.1980000000000004</v>
      </c>
      <c r="P57" s="104">
        <v>0.03</v>
      </c>
      <c r="Q57" s="104">
        <v>1.0329999999999999</v>
      </c>
      <c r="R57" s="179">
        <v>-0.28799999999999998</v>
      </c>
      <c r="S57" s="179">
        <v>1.0999999999999999E-2</v>
      </c>
      <c r="T57" s="179">
        <v>-8.0000000000000002E-3</v>
      </c>
      <c r="U57">
        <v>7.4999999999999997E-2</v>
      </c>
      <c r="V57" s="183">
        <v>-6.6689999999999996</v>
      </c>
      <c r="W57">
        <v>0</v>
      </c>
      <c r="X57">
        <v>6</v>
      </c>
      <c r="Y57">
        <v>237</v>
      </c>
      <c r="Z57">
        <v>304</v>
      </c>
      <c r="AA57">
        <v>2.3595069E-2</v>
      </c>
      <c r="AB57">
        <v>0.99913382399999995</v>
      </c>
      <c r="AC57">
        <v>1.0627703180000001</v>
      </c>
      <c r="AD57">
        <v>0.67732957800000004</v>
      </c>
      <c r="AE57">
        <v>29.1</v>
      </c>
      <c r="AG57" s="54"/>
    </row>
    <row r="58" spans="1:33" s="169" customFormat="1" x14ac:dyDescent="0.25">
      <c r="A58" s="169" t="s">
        <v>269</v>
      </c>
      <c r="B58" s="169">
        <v>32</v>
      </c>
      <c r="C58" s="170">
        <v>43707</v>
      </c>
      <c r="D58" s="171">
        <v>0.82777777777777783</v>
      </c>
      <c r="E58" s="169" t="s">
        <v>72</v>
      </c>
      <c r="F58" s="169" t="s">
        <v>30</v>
      </c>
      <c r="G58" s="169" t="s">
        <v>267</v>
      </c>
      <c r="H58" s="187">
        <v>3.476</v>
      </c>
      <c r="I58" s="187">
        <v>7.0000000000000001E-3</v>
      </c>
      <c r="J58" s="187">
        <v>34.386000000000003</v>
      </c>
      <c r="K58" s="187">
        <v>1.4999999999999999E-2</v>
      </c>
      <c r="L58" s="187">
        <v>-4.7119999999999997</v>
      </c>
      <c r="M58" s="187">
        <v>6.7</v>
      </c>
      <c r="N58" s="187">
        <v>-0.55900000000000005</v>
      </c>
      <c r="O58" s="187">
        <v>5.6890000000000001</v>
      </c>
      <c r="P58" s="187">
        <v>-1.744</v>
      </c>
      <c r="Q58" s="187">
        <v>4.3419999999999996</v>
      </c>
      <c r="R58" s="188">
        <v>-0.66600000000000004</v>
      </c>
      <c r="S58" s="188">
        <v>8.0000000000000002E-3</v>
      </c>
      <c r="T58" s="188">
        <v>-0.627</v>
      </c>
      <c r="U58" s="169">
        <v>6.2E-2</v>
      </c>
      <c r="V58" s="357">
        <v>-1.6830000000000001</v>
      </c>
      <c r="W58" s="169">
        <v>0</v>
      </c>
      <c r="X58" s="169">
        <v>6</v>
      </c>
      <c r="Y58" s="169">
        <v>237</v>
      </c>
      <c r="Z58" s="169">
        <v>304</v>
      </c>
      <c r="AA58" s="169">
        <v>2.3595069E-2</v>
      </c>
      <c r="AB58" s="169">
        <v>0.99913382399999995</v>
      </c>
      <c r="AC58" s="169">
        <v>1.0627703180000001</v>
      </c>
      <c r="AD58" s="169">
        <v>0.335231112</v>
      </c>
      <c r="AE58" s="169">
        <v>431.1</v>
      </c>
      <c r="AF58" s="169" t="s">
        <v>1324</v>
      </c>
      <c r="AG58" s="170"/>
    </row>
    <row r="59" spans="1:33" x14ac:dyDescent="0.25">
      <c r="A59" t="s">
        <v>269</v>
      </c>
      <c r="B59">
        <v>37</v>
      </c>
      <c r="C59" s="54">
        <v>43712</v>
      </c>
      <c r="D59" s="57">
        <v>0.67013888888888884</v>
      </c>
      <c r="E59" t="s">
        <v>37</v>
      </c>
      <c r="F59" t="s">
        <v>30</v>
      </c>
      <c r="G59" t="s">
        <v>267</v>
      </c>
      <c r="H59" s="104">
        <v>4.2750000000000004</v>
      </c>
      <c r="I59" s="104">
        <v>7.0000000000000001E-3</v>
      </c>
      <c r="J59" s="104">
        <v>35.094999999999999</v>
      </c>
      <c r="K59" s="104">
        <v>1.2E-2</v>
      </c>
      <c r="L59" s="104">
        <v>-4.03</v>
      </c>
      <c r="M59" s="104">
        <v>7.4729999999999999</v>
      </c>
      <c r="N59" s="104">
        <v>0.127</v>
      </c>
      <c r="O59" s="104">
        <v>7.54</v>
      </c>
      <c r="P59" s="104">
        <v>2.8000000000000001E-2</v>
      </c>
      <c r="Q59" s="104">
        <v>2.4289999999999998</v>
      </c>
      <c r="R59" s="179">
        <v>-0.29499999999999998</v>
      </c>
      <c r="S59" s="179">
        <v>1.0999999999999999E-2</v>
      </c>
      <c r="T59" s="179">
        <v>-0.22700000000000001</v>
      </c>
      <c r="U59">
        <v>6.4000000000000001E-2</v>
      </c>
      <c r="V59" s="183">
        <v>-5.742</v>
      </c>
      <c r="W59">
        <v>0</v>
      </c>
      <c r="X59">
        <v>6</v>
      </c>
      <c r="Y59">
        <v>237</v>
      </c>
      <c r="Z59">
        <v>304</v>
      </c>
      <c r="AA59">
        <v>2.3595069E-2</v>
      </c>
      <c r="AB59">
        <v>0.99913382399999995</v>
      </c>
      <c r="AC59">
        <v>1.0627703180000001</v>
      </c>
      <c r="AD59">
        <v>0.66227311799999999</v>
      </c>
      <c r="AE59">
        <v>34.6</v>
      </c>
      <c r="AG59" s="54"/>
    </row>
    <row r="60" spans="1:33" x14ac:dyDescent="0.25">
      <c r="A60" t="s">
        <v>269</v>
      </c>
      <c r="B60">
        <v>37</v>
      </c>
      <c r="C60" s="54">
        <v>43712</v>
      </c>
      <c r="D60" s="57">
        <v>0.75694444444444453</v>
      </c>
      <c r="E60" t="s">
        <v>85</v>
      </c>
      <c r="F60" t="s">
        <v>30</v>
      </c>
      <c r="G60" t="s">
        <v>267</v>
      </c>
      <c r="H60" s="104">
        <v>1.798</v>
      </c>
      <c r="I60" s="104">
        <v>1.2E-2</v>
      </c>
      <c r="J60" s="104">
        <v>34.756</v>
      </c>
      <c r="K60" s="104">
        <v>2.1999999999999999E-2</v>
      </c>
      <c r="L60" s="104">
        <v>-4.3559999999999999</v>
      </c>
      <c r="M60" s="104">
        <v>5.1379999999999999</v>
      </c>
      <c r="N60" s="104">
        <v>-0.20499999999999999</v>
      </c>
      <c r="O60" s="104">
        <v>4.6859999999999999</v>
      </c>
      <c r="P60" s="104">
        <v>-0.65</v>
      </c>
      <c r="Q60" s="104">
        <v>4.33</v>
      </c>
      <c r="R60" s="179">
        <v>-0.41099999999999998</v>
      </c>
      <c r="S60" s="179">
        <v>8.9999999999999993E-3</v>
      </c>
      <c r="T60" s="179">
        <v>-0.24099999999999999</v>
      </c>
      <c r="U60">
        <v>5.0999999999999997E-2</v>
      </c>
      <c r="V60" s="183">
        <v>-0.73899999999999999</v>
      </c>
      <c r="W60">
        <v>0</v>
      </c>
      <c r="X60">
        <v>6</v>
      </c>
      <c r="Y60">
        <v>237</v>
      </c>
      <c r="Z60">
        <v>304</v>
      </c>
      <c r="AA60">
        <v>2.3595069E-2</v>
      </c>
      <c r="AB60">
        <v>0.99913382399999995</v>
      </c>
      <c r="AC60">
        <v>1.0627703180000001</v>
      </c>
      <c r="AD60">
        <v>0.61365559199999997</v>
      </c>
      <c r="AE60">
        <v>55</v>
      </c>
      <c r="AG60" s="54"/>
    </row>
    <row r="61" spans="1:33" x14ac:dyDescent="0.25">
      <c r="A61" t="s">
        <v>269</v>
      </c>
      <c r="B61">
        <v>43</v>
      </c>
      <c r="C61" s="54">
        <v>43718</v>
      </c>
      <c r="D61" s="57">
        <v>0.69166666666666676</v>
      </c>
      <c r="E61" t="s">
        <v>76</v>
      </c>
      <c r="F61" t="s">
        <v>30</v>
      </c>
      <c r="G61" t="s">
        <v>267</v>
      </c>
      <c r="H61" s="104">
        <v>4.1740000000000004</v>
      </c>
      <c r="I61" s="104">
        <v>8.0000000000000002E-3</v>
      </c>
      <c r="J61" s="104">
        <v>35.33</v>
      </c>
      <c r="K61" s="104">
        <v>1.6E-2</v>
      </c>
      <c r="L61" s="104">
        <v>-3.8039999999999998</v>
      </c>
      <c r="M61" s="104">
        <v>7.3860000000000001</v>
      </c>
      <c r="N61" s="104">
        <v>0.35399999999999998</v>
      </c>
      <c r="O61" s="104">
        <v>7.6280000000000001</v>
      </c>
      <c r="P61" s="104">
        <v>0.98099999999999998</v>
      </c>
      <c r="Q61" s="104">
        <v>2.7090000000000001</v>
      </c>
      <c r="R61" s="179">
        <v>-0.34200000000000003</v>
      </c>
      <c r="S61" s="179">
        <v>0.01</v>
      </c>
      <c r="T61" s="179">
        <v>0.27300000000000002</v>
      </c>
      <c r="U61">
        <v>5.5E-2</v>
      </c>
      <c r="V61" s="183">
        <v>-5.8159999999999998</v>
      </c>
      <c r="W61">
        <v>0</v>
      </c>
      <c r="X61">
        <v>6</v>
      </c>
      <c r="Y61">
        <v>237</v>
      </c>
      <c r="Z61">
        <v>304</v>
      </c>
      <c r="AA61">
        <v>2.3595069E-2</v>
      </c>
      <c r="AB61">
        <v>0.99913382399999995</v>
      </c>
      <c r="AC61">
        <v>1.0627703180000001</v>
      </c>
      <c r="AD61">
        <v>0.61323925999999995</v>
      </c>
      <c r="AE61">
        <v>55.2</v>
      </c>
      <c r="AG61" s="54"/>
    </row>
    <row r="62" spans="1:33" x14ac:dyDescent="0.25">
      <c r="A62" t="s">
        <v>269</v>
      </c>
      <c r="B62">
        <v>46</v>
      </c>
      <c r="C62" s="54">
        <v>43721</v>
      </c>
      <c r="D62" s="57">
        <v>0.70138888888888884</v>
      </c>
      <c r="E62" t="s">
        <v>27</v>
      </c>
      <c r="F62" t="s">
        <v>23</v>
      </c>
      <c r="G62" t="s">
        <v>267</v>
      </c>
      <c r="H62" s="104">
        <v>1.9570000000000001</v>
      </c>
      <c r="I62" s="104">
        <v>6.0000000000000001E-3</v>
      </c>
      <c r="J62" s="104">
        <v>33.33</v>
      </c>
      <c r="K62" s="104">
        <v>0.01</v>
      </c>
      <c r="L62" s="104">
        <v>-5.7279999999999998</v>
      </c>
      <c r="M62" s="104">
        <v>5.24</v>
      </c>
      <c r="N62" s="104">
        <v>-1.581</v>
      </c>
      <c r="O62" s="104">
        <v>3.3849999999999998</v>
      </c>
      <c r="P62" s="104">
        <v>-3.9279999999999999</v>
      </c>
      <c r="Q62" s="104">
        <v>3.6339999999999999</v>
      </c>
      <c r="R62" s="179">
        <v>-0.45700000000000002</v>
      </c>
      <c r="S62" s="179">
        <v>8.9999999999999993E-3</v>
      </c>
      <c r="T62" s="179">
        <v>-0.77</v>
      </c>
      <c r="U62">
        <v>5.7000000000000002E-2</v>
      </c>
      <c r="V62" s="183">
        <v>1.1679999999999999</v>
      </c>
      <c r="W62">
        <v>0</v>
      </c>
      <c r="X62">
        <v>6</v>
      </c>
      <c r="Y62">
        <v>237</v>
      </c>
      <c r="Z62">
        <v>304</v>
      </c>
      <c r="AA62">
        <v>2.3595069E-2</v>
      </c>
      <c r="AB62">
        <v>0.99913382399999995</v>
      </c>
      <c r="AC62">
        <v>1.0627703180000001</v>
      </c>
      <c r="AD62">
        <v>0.59836603200000005</v>
      </c>
      <c r="AE62">
        <v>62.3</v>
      </c>
      <c r="AG62" s="54"/>
    </row>
    <row r="63" spans="1:33" x14ac:dyDescent="0.25">
      <c r="A63" t="s">
        <v>269</v>
      </c>
      <c r="B63">
        <v>47</v>
      </c>
      <c r="C63" s="54">
        <v>43722</v>
      </c>
      <c r="D63" s="57">
        <v>0.47847222222222219</v>
      </c>
      <c r="E63" t="s">
        <v>26</v>
      </c>
      <c r="F63" t="s">
        <v>23</v>
      </c>
      <c r="G63" t="s">
        <v>267</v>
      </c>
      <c r="H63" s="104">
        <v>2.2269999999999999</v>
      </c>
      <c r="I63" s="104">
        <v>8.0000000000000002E-3</v>
      </c>
      <c r="J63" s="104">
        <v>35.656999999999996</v>
      </c>
      <c r="K63" s="104">
        <v>1.6E-2</v>
      </c>
      <c r="L63" s="104">
        <v>-3.4889999999999999</v>
      </c>
      <c r="M63" s="104">
        <v>5.5709999999999997</v>
      </c>
      <c r="N63" s="104">
        <v>0.66600000000000004</v>
      </c>
      <c r="O63" s="104">
        <v>6.1609999999999996</v>
      </c>
      <c r="P63" s="104">
        <v>1.599</v>
      </c>
      <c r="Q63" s="104">
        <v>1.6180000000000001</v>
      </c>
      <c r="R63" s="179">
        <v>-0.24399999999999999</v>
      </c>
      <c r="S63" s="179">
        <v>1.2E-2</v>
      </c>
      <c r="T63" s="179">
        <v>0.26600000000000001</v>
      </c>
      <c r="U63">
        <v>6.2E-2</v>
      </c>
      <c r="V63" s="183">
        <v>-5.5970000000000004</v>
      </c>
      <c r="W63">
        <v>0</v>
      </c>
      <c r="X63">
        <v>6</v>
      </c>
      <c r="Y63">
        <v>237</v>
      </c>
      <c r="Z63">
        <v>304</v>
      </c>
      <c r="AA63">
        <v>2.3595069E-2</v>
      </c>
      <c r="AB63">
        <v>0.99913382399999995</v>
      </c>
      <c r="AC63">
        <v>1.0627703180000001</v>
      </c>
      <c r="AD63">
        <v>0.74573836000000004</v>
      </c>
      <c r="AE63">
        <v>7.1</v>
      </c>
      <c r="AG63" s="54"/>
    </row>
    <row r="66" spans="1:37" x14ac:dyDescent="0.25">
      <c r="A66" t="s">
        <v>1064</v>
      </c>
    </row>
    <row r="67" spans="1:37" ht="15.75" thickBot="1" x14ac:dyDescent="0.3">
      <c r="A67" s="4" t="s">
        <v>1065</v>
      </c>
      <c r="H67" s="201" t="s">
        <v>1066</v>
      </c>
      <c r="N67" s="201" t="s">
        <v>1067</v>
      </c>
      <c r="T67" s="201" t="s">
        <v>1068</v>
      </c>
      <c r="Z67" s="201" t="s">
        <v>1069</v>
      </c>
      <c r="AF67" s="226"/>
      <c r="AG67" s="70"/>
      <c r="AH67" s="70"/>
      <c r="AI67" s="70"/>
      <c r="AJ67" s="70"/>
      <c r="AK67" s="70"/>
    </row>
    <row r="68" spans="1:37" x14ac:dyDescent="0.25">
      <c r="A68" s="192" t="s">
        <v>1059</v>
      </c>
      <c r="B68" s="193" t="s">
        <v>1063</v>
      </c>
      <c r="C68" s="193" t="s">
        <v>278</v>
      </c>
      <c r="D68" s="193" t="s">
        <v>261</v>
      </c>
      <c r="E68" s="194" t="s">
        <v>1060</v>
      </c>
      <c r="H68" s="192" t="s">
        <v>1059</v>
      </c>
      <c r="I68" s="193" t="s">
        <v>1063</v>
      </c>
      <c r="J68" s="193" t="s">
        <v>278</v>
      </c>
      <c r="K68" s="193" t="s">
        <v>261</v>
      </c>
      <c r="L68" s="194" t="s">
        <v>1060</v>
      </c>
      <c r="N68" s="192" t="s">
        <v>1059</v>
      </c>
      <c r="O68" s="193" t="s">
        <v>1063</v>
      </c>
      <c r="P68" s="193" t="s">
        <v>278</v>
      </c>
      <c r="Q68" s="193" t="s">
        <v>261</v>
      </c>
      <c r="R68" s="194" t="s">
        <v>1060</v>
      </c>
      <c r="T68" s="202" t="s">
        <v>1059</v>
      </c>
      <c r="U68" s="203" t="s">
        <v>1063</v>
      </c>
      <c r="V68" s="203" t="s">
        <v>278</v>
      </c>
      <c r="W68" s="193" t="s">
        <v>261</v>
      </c>
      <c r="X68" s="204" t="s">
        <v>1060</v>
      </c>
      <c r="Y68" s="76"/>
      <c r="Z68" s="202" t="s">
        <v>1059</v>
      </c>
      <c r="AA68" s="203" t="s">
        <v>1063</v>
      </c>
      <c r="AB68" s="203" t="s">
        <v>278</v>
      </c>
      <c r="AC68" s="193" t="s">
        <v>261</v>
      </c>
      <c r="AD68" s="204" t="s">
        <v>1060</v>
      </c>
      <c r="AF68" s="226"/>
      <c r="AG68" s="226"/>
      <c r="AH68" s="226"/>
      <c r="AI68" s="226"/>
      <c r="AJ68" s="226"/>
      <c r="AK68" s="70"/>
    </row>
    <row r="69" spans="1:37" x14ac:dyDescent="0.25">
      <c r="A69" s="195" t="s">
        <v>1055</v>
      </c>
      <c r="B69" s="176">
        <f>AVERAGE(H130:H138)</f>
        <v>1.8794057390843757</v>
      </c>
      <c r="C69" s="176">
        <f>AVERAGE(L130:L138)</f>
        <v>-2.2682630994309485</v>
      </c>
      <c r="D69" s="181">
        <f>AVERAGE(AB130:AB138)</f>
        <v>0.39831380936891436</v>
      </c>
      <c r="E69" s="196">
        <f>AVERAGE(AC130:AC138)</f>
        <v>258.9111111111111</v>
      </c>
      <c r="H69" s="195" t="s">
        <v>1055</v>
      </c>
      <c r="I69" s="176">
        <f>AVERAGE($H187:$H191)</f>
        <v>1.8693673757940696</v>
      </c>
      <c r="J69" s="176">
        <f>AVERAGE($L187:$L191)</f>
        <v>-2.3940875010006657</v>
      </c>
      <c r="K69" s="181">
        <f>AVERAGE($AB187:$AB191)</f>
        <v>0.395029681765038</v>
      </c>
      <c r="L69" s="196">
        <f>AVERAGE($AC187:$AC191)</f>
        <v>259.72000000000003</v>
      </c>
      <c r="N69" s="195" t="s">
        <v>1055</v>
      </c>
      <c r="O69" s="176">
        <f>AVERAGE($H231:$H235)</f>
        <v>1.9227718583039881</v>
      </c>
      <c r="P69" s="176">
        <f>AVERAGE($L231:$L235)</f>
        <v>-2.2156160328801766</v>
      </c>
      <c r="Q69" s="181">
        <f>AVERAGE($AB231:$AB235)</f>
        <v>0.38503742771014104</v>
      </c>
      <c r="R69" s="196">
        <f>AVERAGE($AC231:$AC235)</f>
        <v>280.38</v>
      </c>
      <c r="T69" s="205" t="s">
        <v>1055</v>
      </c>
      <c r="U69" s="206">
        <f>AVERAGE($H405:$H421)</f>
        <v>1.8841176470588237</v>
      </c>
      <c r="V69" s="206">
        <f>AVERAGE($L405:$L421)</f>
        <v>-2.2669398814483124</v>
      </c>
      <c r="W69" s="207">
        <f>AVERAGE($AB405:$AB421)</f>
        <v>0.42960403343239739</v>
      </c>
      <c r="X69" s="208">
        <f>AVERAGE($AC405:$AC421)</f>
        <v>212.24117647058824</v>
      </c>
      <c r="Y69" s="76"/>
      <c r="Z69" s="205" t="s">
        <v>1055</v>
      </c>
      <c r="AA69" s="220">
        <f>AVERAGE(H130:H138,H187:H191,H231:H235,H405:H411,H413:H421)</f>
        <v>1.887667080635705</v>
      </c>
      <c r="AB69" s="220">
        <f>AVERAGE(L130:L138,L187:L191,L231:L235,L405:L411,L413:L421)</f>
        <v>-2.2756912374527962</v>
      </c>
      <c r="AC69" s="221">
        <f>AVERAGE(AB130:AB138,AB187:AB191,AB231:AB235,AB405:AB411,AB413:AB421)</f>
        <v>0.40947094643289583</v>
      </c>
      <c r="AD69" s="222">
        <f>AVERAGE(AC130:AC138,AC187:AC191,AC231:AC235,AC405:AC411,AC413:AC421)</f>
        <v>242.09142857142859</v>
      </c>
      <c r="AF69" s="227"/>
      <c r="AG69" s="176"/>
      <c r="AH69" s="176"/>
      <c r="AI69" s="181"/>
      <c r="AJ69" s="217"/>
      <c r="AK69" s="70"/>
    </row>
    <row r="70" spans="1:37" x14ac:dyDescent="0.25">
      <c r="A70" s="195" t="s">
        <v>1056</v>
      </c>
      <c r="B70" s="176">
        <f>STDEV(H130:H138)</f>
        <v>8.434579806445322E-2</v>
      </c>
      <c r="C70" s="176">
        <f>STDEV(L130:L138)</f>
        <v>0.11057318913737492</v>
      </c>
      <c r="D70" s="181">
        <f>STDEV(AB130:AB138)</f>
        <v>2.9729417730715926E-2</v>
      </c>
      <c r="E70" s="196">
        <f>STDEV(AC130:AC138)</f>
        <v>67.875629729020773</v>
      </c>
      <c r="H70" s="195" t="s">
        <v>1056</v>
      </c>
      <c r="I70" s="176">
        <f>STDEV($H187:$H191)</f>
        <v>9.1019377907692364E-2</v>
      </c>
      <c r="J70" s="176">
        <f>STDEV($L187:$L191)</f>
        <v>0.23400370339080462</v>
      </c>
      <c r="K70" s="181">
        <f>STDEV($AB187:$AB191)</f>
        <v>2.1736510112532845E-2</v>
      </c>
      <c r="L70" s="196">
        <f>STDEV($AC187:$AC191)</f>
        <v>43.978653913006013</v>
      </c>
      <c r="N70" s="195" t="s">
        <v>1056</v>
      </c>
      <c r="O70" s="176">
        <f>STDEV($H231:$H235)</f>
        <v>4.2909440094200967E-2</v>
      </c>
      <c r="P70" s="176">
        <f>STDEV($L231:$L235)</f>
        <v>5.7179187362187509E-2</v>
      </c>
      <c r="Q70" s="181">
        <f>STDEV($AB231:$AB235)</f>
        <v>2.0514599644934909E-2</v>
      </c>
      <c r="R70" s="196">
        <f>STDEV($AC231:$AC235)</f>
        <v>45.744092514771438</v>
      </c>
      <c r="T70" s="205" t="s">
        <v>1056</v>
      </c>
      <c r="U70" s="206">
        <f>STDEV($H405:$H421)</f>
        <v>4.5466859294629625E-2</v>
      </c>
      <c r="V70" s="206">
        <f>STDEV($L405:$L421)</f>
        <v>0.27167645609616248</v>
      </c>
      <c r="W70" s="207">
        <f>STDEV($AB405:$AB421)</f>
        <v>5.093055423227711E-2</v>
      </c>
      <c r="X70" s="208">
        <f>STDEV($AC405:$AC421)</f>
        <v>65.823685505518512</v>
      </c>
      <c r="Y70" s="76"/>
      <c r="Z70" s="205" t="s">
        <v>1056</v>
      </c>
      <c r="AA70" s="220">
        <f>STDEV(H130:H138,H187:H191,H231:H235,H405:H411,H413:H421)</f>
        <v>6.33825580824985E-2</v>
      </c>
      <c r="AB70" s="220">
        <f>STDEV(L130:L138,L187:L191,L231:L235,L405:L411,L413:L421)</f>
        <v>0.21659185256555796</v>
      </c>
      <c r="AC70" s="221">
        <f>STDEV(AB130:AB138,AB187:AB191,AB231:AB235,AB405:AB411,AB413:AB421)</f>
        <v>4.2679312099431273E-2</v>
      </c>
      <c r="AD70" s="222">
        <f>STDEV(AC130:AC138,AC187:AC191,AC231:AC235,AC405:AC411,AC413:AC421)</f>
        <v>64.856000545228397</v>
      </c>
      <c r="AF70" s="227"/>
      <c r="AG70" s="176"/>
      <c r="AH70" s="176"/>
      <c r="AI70" s="181"/>
      <c r="AJ70" s="217"/>
      <c r="AK70" s="70"/>
    </row>
    <row r="71" spans="1:37" x14ac:dyDescent="0.25">
      <c r="A71" s="195" t="s">
        <v>1057</v>
      </c>
      <c r="B71" s="176">
        <f>B70/SQRT(COUNT(H130:H138))</f>
        <v>2.8115266021484408E-2</v>
      </c>
      <c r="C71" s="176">
        <f>C70/SQRT(COUNT(L130:L138))</f>
        <v>3.6857729712458306E-2</v>
      </c>
      <c r="D71" s="181">
        <f>D70/SQRT(COUNT(AB130:AB138))</f>
        <v>9.9098059102386421E-3</v>
      </c>
      <c r="E71" s="196">
        <f>E70/SQRT(COUNT(AC130:AC138))</f>
        <v>22.62520990967359</v>
      </c>
      <c r="H71" s="195" t="s">
        <v>1057</v>
      </c>
      <c r="I71" s="176">
        <f>I$70/SQRT(COUNT($H187:$H191))</f>
        <v>4.0705103254268536E-2</v>
      </c>
      <c r="J71" s="176">
        <f>J$70/SQRT(COUNT($L187:$L191))</f>
        <v>0.10464963755370743</v>
      </c>
      <c r="K71" s="181">
        <f>K$70/SQRT(COUNT($AB187:$AB191))</f>
        <v>9.7208628410470083E-3</v>
      </c>
      <c r="L71" s="196">
        <f>L$70/SQRT(COUNT($AC187:$AC191))</f>
        <v>19.667851941683711</v>
      </c>
      <c r="N71" s="195" t="s">
        <v>1057</v>
      </c>
      <c r="O71" s="176">
        <f>O$70/SQRT(COUNT($H231:$H235))</f>
        <v>1.9189684985417666E-2</v>
      </c>
      <c r="P71" s="176">
        <f>P$70/SQRT(COUNT($L231:$L235))</f>
        <v>2.5571309968009631E-2</v>
      </c>
      <c r="Q71" s="181">
        <f>Q$70/SQRT(COUNT($AB231:$AB235))</f>
        <v>9.1744078674535004E-3</v>
      </c>
      <c r="R71" s="196">
        <f>R$70/SQRT(COUNT($AC231:$AC235))</f>
        <v>20.457380086413647</v>
      </c>
      <c r="T71" s="205" t="s">
        <v>1057</v>
      </c>
      <c r="U71" s="206">
        <f>U$70/SQRT(COUNT($H405:$H421))</f>
        <v>1.1027333137462E-2</v>
      </c>
      <c r="V71" s="206">
        <f>V$70/SQRT(COUNT($L405:$L421))</f>
        <v>6.5891219086938638E-2</v>
      </c>
      <c r="W71" s="207">
        <f>W$70/SQRT(COUNT($AB405:$AB421))</f>
        <v>1.2352473804172183E-2</v>
      </c>
      <c r="X71" s="208">
        <f>X$70/SQRT(COUNT($AC405:$AC421))</f>
        <v>15.964588706275944</v>
      </c>
      <c r="Y71" s="76"/>
      <c r="Z71" s="205" t="s">
        <v>1057</v>
      </c>
      <c r="AA71" s="220">
        <f>AA$70/SQRT(COUNT(H130:H138,H187:H191,H231:H235,H405:H411,H413:H421))</f>
        <v>1.0713607727800186E-2</v>
      </c>
      <c r="AB71" s="220">
        <f>AB$70/SQRT(COUNT(L130:L138,L187:L191,L231:L235,L405:L411,L413:L421))</f>
        <v>3.6610705147062578E-2</v>
      </c>
      <c r="AC71" s="221">
        <f>AC$70/SQRT(COUNT(AB130:AB138,AB187:AB191,AB231:AB235,AB405:AB411,AB413:AB421))</f>
        <v>7.2141204419441194E-3</v>
      </c>
      <c r="AD71" s="222">
        <f>AD$70/SQRT(COUNT(AC130:AC138,AC187:AC191,AC231:AC235,AC405:AC411,AC413:AC421))</f>
        <v>10.962664961094955</v>
      </c>
      <c r="AF71" s="227"/>
      <c r="AG71" s="176"/>
      <c r="AH71" s="176"/>
      <c r="AI71" s="181"/>
      <c r="AJ71" s="217"/>
      <c r="AK71" s="70"/>
    </row>
    <row r="72" spans="1:37" ht="15.75" thickBot="1" x14ac:dyDescent="0.3">
      <c r="A72" s="197" t="s">
        <v>1058</v>
      </c>
      <c r="B72" s="198">
        <f>1.96*B71</f>
        <v>5.5105921402109438E-2</v>
      </c>
      <c r="C72" s="198">
        <f>1.96*C71</f>
        <v>7.2241150236418278E-2</v>
      </c>
      <c r="D72" s="199">
        <f>1.96*D71</f>
        <v>1.9423219584067737E-2</v>
      </c>
      <c r="E72" s="200">
        <f>1.96*E71</f>
        <v>44.345411422960233</v>
      </c>
      <c r="H72" s="197" t="s">
        <v>1058</v>
      </c>
      <c r="I72" s="198">
        <f>1.96*I$71</f>
        <v>7.9782002378366329E-2</v>
      </c>
      <c r="J72" s="198">
        <f>1.96*J$71</f>
        <v>0.20511328960526656</v>
      </c>
      <c r="K72" s="199">
        <f>1.96*K$71</f>
        <v>1.9052891168452137E-2</v>
      </c>
      <c r="L72" s="200">
        <f>1.96*L$71</f>
        <v>38.548989805700074</v>
      </c>
      <c r="N72" s="197" t="s">
        <v>1058</v>
      </c>
      <c r="O72" s="198">
        <f>1.96*O$71</f>
        <v>3.7611782571418624E-2</v>
      </c>
      <c r="P72" s="198">
        <f>1.96*P$71</f>
        <v>5.0119767537298875E-2</v>
      </c>
      <c r="Q72" s="199">
        <f>1.96*Q$71</f>
        <v>1.798183942020886E-2</v>
      </c>
      <c r="R72" s="200">
        <f>1.96*R$71</f>
        <v>40.09646496937075</v>
      </c>
      <c r="T72" s="209" t="s">
        <v>1058</v>
      </c>
      <c r="U72" s="210">
        <f>1.96*U$71</f>
        <v>2.1613572949425522E-2</v>
      </c>
      <c r="V72" s="210">
        <f>1.96*V$71</f>
        <v>0.12914678941039973</v>
      </c>
      <c r="W72" s="211">
        <f>1.96*W$71</f>
        <v>2.4210848656177477E-2</v>
      </c>
      <c r="X72" s="212">
        <f>1.96*X$71</f>
        <v>31.290593864300849</v>
      </c>
      <c r="Y72" s="76"/>
      <c r="Z72" s="209" t="s">
        <v>1058</v>
      </c>
      <c r="AA72" s="223">
        <f>1.96*AA$71</f>
        <v>2.0998671146488367E-2</v>
      </c>
      <c r="AB72" s="223">
        <f>1.96*AB$71</f>
        <v>7.1756982088242646E-2</v>
      </c>
      <c r="AC72" s="224">
        <f>1.96*AC$71</f>
        <v>1.4139676066210473E-2</v>
      </c>
      <c r="AD72" s="225">
        <f>1.96*AD$71</f>
        <v>21.486823323746112</v>
      </c>
      <c r="AF72" s="227"/>
      <c r="AG72" s="176"/>
      <c r="AH72" s="176"/>
      <c r="AI72" s="181"/>
      <c r="AJ72" s="217"/>
      <c r="AK72" s="70"/>
    </row>
    <row r="73" spans="1:37" ht="15.75" thickBot="1" x14ac:dyDescent="0.3">
      <c r="A73" s="216" t="s">
        <v>1070</v>
      </c>
      <c r="B73" s="219">
        <f>COUNT(AC130:AC138)</f>
        <v>9</v>
      </c>
      <c r="C73" s="176"/>
      <c r="D73" s="181"/>
      <c r="E73" s="217"/>
      <c r="H73" s="216" t="s">
        <v>1070</v>
      </c>
      <c r="I73" s="219">
        <f>COUNT($AC187:$AC191)</f>
        <v>5</v>
      </c>
      <c r="J73" s="176"/>
      <c r="K73" s="181"/>
      <c r="L73" s="217"/>
      <c r="N73" s="216" t="s">
        <v>1070</v>
      </c>
      <c r="O73" s="219">
        <f>COUNT($AC231:$AC235)</f>
        <v>5</v>
      </c>
      <c r="P73" s="176"/>
      <c r="Q73" s="181"/>
      <c r="R73" s="217"/>
      <c r="T73" s="216" t="s">
        <v>1070</v>
      </c>
      <c r="U73" s="219">
        <f>COUNT($AC405:$AC421)</f>
        <v>17</v>
      </c>
      <c r="V73" s="206"/>
      <c r="W73" s="207"/>
      <c r="X73" s="218"/>
      <c r="Y73" s="76"/>
      <c r="Z73" s="216" t="s">
        <v>1070</v>
      </c>
      <c r="AA73" s="219">
        <f>COUNT(AC130:AC138,AC187:AC191,AC231:AC235,AC405:AC411,AC413:AC421)</f>
        <v>35</v>
      </c>
      <c r="AB73" s="206"/>
      <c r="AC73" s="207"/>
      <c r="AD73" s="218"/>
      <c r="AF73" s="227"/>
      <c r="AG73" s="70"/>
      <c r="AH73" s="70"/>
      <c r="AI73" s="70"/>
      <c r="AJ73" s="70"/>
      <c r="AK73" s="70"/>
    </row>
    <row r="74" spans="1:37" ht="15.75" thickBot="1" x14ac:dyDescent="0.3">
      <c r="B74" s="76"/>
      <c r="I74" s="76"/>
      <c r="O74" s="76"/>
      <c r="T74" s="76"/>
      <c r="U74" s="76"/>
      <c r="V74" s="76"/>
      <c r="W74" s="76"/>
      <c r="X74" s="76"/>
      <c r="Y74" s="76"/>
      <c r="Z74" s="76"/>
      <c r="AA74" s="76"/>
      <c r="AB74" s="76"/>
      <c r="AC74" s="76"/>
      <c r="AD74" s="76"/>
      <c r="AF74" s="70"/>
      <c r="AG74" s="70"/>
      <c r="AH74" s="70"/>
      <c r="AI74" s="70"/>
      <c r="AJ74" s="70"/>
      <c r="AK74" s="70"/>
    </row>
    <row r="75" spans="1:37" x14ac:dyDescent="0.25">
      <c r="A75" s="192" t="s">
        <v>1061</v>
      </c>
      <c r="B75" s="203" t="s">
        <v>1063</v>
      </c>
      <c r="C75" s="193" t="s">
        <v>278</v>
      </c>
      <c r="D75" s="193" t="s">
        <v>261</v>
      </c>
      <c r="E75" s="194" t="s">
        <v>1060</v>
      </c>
      <c r="H75" s="192" t="s">
        <v>1061</v>
      </c>
      <c r="I75" s="203" t="s">
        <v>1063</v>
      </c>
      <c r="J75" s="193" t="s">
        <v>278</v>
      </c>
      <c r="K75" s="193" t="s">
        <v>261</v>
      </c>
      <c r="L75" s="194" t="s">
        <v>1060</v>
      </c>
      <c r="N75" s="192" t="s">
        <v>1061</v>
      </c>
      <c r="O75" s="203" t="s">
        <v>1063</v>
      </c>
      <c r="P75" s="193" t="s">
        <v>278</v>
      </c>
      <c r="Q75" s="193" t="s">
        <v>261</v>
      </c>
      <c r="R75" s="194" t="s">
        <v>1060</v>
      </c>
      <c r="T75" s="202" t="s">
        <v>1061</v>
      </c>
      <c r="U75" s="203" t="s">
        <v>1063</v>
      </c>
      <c r="V75" s="203" t="s">
        <v>278</v>
      </c>
      <c r="W75" s="193" t="s">
        <v>261</v>
      </c>
      <c r="X75" s="204" t="s">
        <v>1060</v>
      </c>
      <c r="Y75" s="76"/>
      <c r="Z75" s="202" t="s">
        <v>1061</v>
      </c>
      <c r="AA75" s="203" t="s">
        <v>1063</v>
      </c>
      <c r="AB75" s="203" t="s">
        <v>278</v>
      </c>
      <c r="AC75" s="193" t="s">
        <v>261</v>
      </c>
      <c r="AD75" s="204" t="s">
        <v>1060</v>
      </c>
      <c r="AF75" s="226"/>
      <c r="AG75" s="226"/>
      <c r="AH75" s="226"/>
      <c r="AI75" s="226"/>
      <c r="AJ75" s="226"/>
      <c r="AK75" s="70"/>
    </row>
    <row r="76" spans="1:37" x14ac:dyDescent="0.25">
      <c r="A76" s="195" t="s">
        <v>1055</v>
      </c>
      <c r="B76" s="206">
        <f>AVERAGE(H140:H147)</f>
        <v>4.7092309895942401</v>
      </c>
      <c r="C76" s="176">
        <f>AVERAGE(L140:L147)</f>
        <v>1.5795766001736093E-2</v>
      </c>
      <c r="D76" s="181">
        <f>AVERAGE(AB140:AB147)</f>
        <v>0.6836841189953935</v>
      </c>
      <c r="E76" s="196">
        <f>AVERAGE(AC140:AC147)</f>
        <v>27.262499999999999</v>
      </c>
      <c r="H76" s="195" t="s">
        <v>1055</v>
      </c>
      <c r="I76" s="206">
        <f>AVERAGE($H193:$H196)</f>
        <v>4.7305731000594928</v>
      </c>
      <c r="J76" s="176">
        <f>AVERAGE($L193:$L196)</f>
        <v>-4.3629382063938023E-2</v>
      </c>
      <c r="K76" s="181">
        <f>AVERAGE($AB193:$AB196)</f>
        <v>0.67219784997001097</v>
      </c>
      <c r="L76" s="196">
        <f>AVERAGE($AC193:$AC196)</f>
        <v>30.975000000000001</v>
      </c>
      <c r="N76" s="195" t="s">
        <v>1055</v>
      </c>
      <c r="O76" s="206">
        <f>AVERAGE($H237:$H240)</f>
        <v>4.7054511555744902</v>
      </c>
      <c r="P76" s="176">
        <f>AVERAGE($L237:$L240)</f>
        <v>-2.9680986903834472E-3</v>
      </c>
      <c r="Q76" s="181">
        <f>AVERAGE($AB237:$AB240)</f>
        <v>0.65390639806558726</v>
      </c>
      <c r="R76" s="196">
        <f>AVERAGE($AC237:$AC240)</f>
        <v>38.175000000000004</v>
      </c>
      <c r="T76" s="205" t="s">
        <v>1055</v>
      </c>
      <c r="U76" s="206">
        <f>AVERAGE($H423,$H425:$H429,$H431:$H437,$H439)</f>
        <v>4.730428571428571</v>
      </c>
      <c r="V76" s="206">
        <f>AVERAGE($L423,$L425:$L429,$L431:$L437,$L439)</f>
        <v>-2.444777948810245E-2</v>
      </c>
      <c r="W76" s="207">
        <f>AVERAGE($AB423,$AB425:$AB429,$AB431:$AB437,$AB439)</f>
        <v>0.6921192045192317</v>
      </c>
      <c r="X76" s="208">
        <f>AVERAGE($AC423,$AC425:$AC429,$AC431:$AC437,$AC439)</f>
        <v>25.335714285714285</v>
      </c>
      <c r="Y76" s="76"/>
      <c r="Z76" s="205" t="s">
        <v>1055</v>
      </c>
      <c r="AA76" s="206">
        <f>AVERAGE(H140:H147,H193:H196,H237:H240,H423,H425:H429,H431:H437,H439)</f>
        <v>4.7214648313096612</v>
      </c>
      <c r="AB76" s="206">
        <f>AVERAGE(L140:L147,L193:L196,L237:L240,L423,L425:L429,L431:L437,L439)</f>
        <v>-1.3409756927894378E-2</v>
      </c>
      <c r="AC76" s="207">
        <f>AVERAGE(AB140:AB147,AB193:AB196,AB237:AB240,AB423,AB425:AB429,AB431:AB437,AB439)</f>
        <v>0.6821186269124927</v>
      </c>
      <c r="AD76" s="208">
        <f>AVERAGE(AC140:AC147,AC193:AC196,AC237:AC240,AC423,AC425:AC429,AC431:AC437,AC439)</f>
        <v>28.313333333333333</v>
      </c>
      <c r="AF76" s="227"/>
      <c r="AG76" s="176"/>
      <c r="AH76" s="176"/>
      <c r="AI76" s="181"/>
      <c r="AJ76" s="217"/>
      <c r="AK76" s="70"/>
    </row>
    <row r="77" spans="1:37" x14ac:dyDescent="0.25">
      <c r="A77" s="195" t="s">
        <v>1056</v>
      </c>
      <c r="B77" s="206">
        <f>STDEV(H140:H147)</f>
        <v>0.1172527356875271</v>
      </c>
      <c r="C77" s="176">
        <f>STDEV(L140:L147)</f>
        <v>0.17152072352567888</v>
      </c>
      <c r="D77" s="181">
        <f>STDEV(AB140:AB147)</f>
        <v>2.8565946402321855E-2</v>
      </c>
      <c r="E77" s="196">
        <f>STDEV(AC140:AC147)</f>
        <v>10.200551455681211</v>
      </c>
      <c r="H77" s="195" t="s">
        <v>1056</v>
      </c>
      <c r="I77" s="206">
        <f>STDEV($H193:$H196)</f>
        <v>3.3863995944430438E-2</v>
      </c>
      <c r="J77" s="176">
        <f>STDEV($L193:$L196)</f>
        <v>9.8498611640792322E-2</v>
      </c>
      <c r="K77" s="181">
        <f>STDEV($AB193:$AB196)</f>
        <v>9.8100594611343541E-3</v>
      </c>
      <c r="L77" s="196">
        <f>STDEV($AC193:$AC196)</f>
        <v>3.5471819801075903</v>
      </c>
      <c r="N77" s="195" t="s">
        <v>1056</v>
      </c>
      <c r="O77" s="206">
        <f>STDEV($H237:$H240)</f>
        <v>0.12240469522061281</v>
      </c>
      <c r="P77" s="176">
        <f>STDEV($L237:$L240)</f>
        <v>0.11854538368602743</v>
      </c>
      <c r="Q77" s="181">
        <f>STDEV($AB237:$AB240)</f>
        <v>2.2420230604475799E-2</v>
      </c>
      <c r="R77" s="196">
        <f>STDEV($AC237:$AC240)</f>
        <v>8.6063445589092122</v>
      </c>
      <c r="T77" s="205" t="s">
        <v>1056</v>
      </c>
      <c r="U77" s="206">
        <f>STDEV($H423,$H425:$H429,$H431:$H437,$H439)</f>
        <v>7.300865521473282E-2</v>
      </c>
      <c r="V77" s="206">
        <f>STDEV($L423,$L425:$L429,$L431:$L437,$L439)</f>
        <v>0.16719265501057423</v>
      </c>
      <c r="W77" s="207">
        <f>STDEV($AB423,$AB425:$AB429,$AB431:$AB437,$AB439)</f>
        <v>4.7574762017714489E-2</v>
      </c>
      <c r="X77" s="208">
        <f>STDEV($AC423,$AC425:$AC429,$AC431:$AC437,$AC439)</f>
        <v>18.84485676182301</v>
      </c>
      <c r="Y77" s="76"/>
      <c r="Z77" s="205" t="s">
        <v>1056</v>
      </c>
      <c r="AA77" s="206">
        <f>STDEV(H140:H147,H193:H196,H237:H240,H423,H425:H429,H431:H437,H439)</f>
        <v>8.6622388027002076E-2</v>
      </c>
      <c r="AB77" s="206">
        <f>STDEV(L140:L147,L193:L196,L237:L240,L423,L425:L429,L431:L437,L439)</f>
        <v>0.15008192037106707</v>
      </c>
      <c r="AC77" s="207">
        <f>STDEV(AB140:AB147,AB193:AB196,AB237:AB240,AB423,AB425:AB429,AB431:AB437,AB439)</f>
        <v>3.802432677605689E-2</v>
      </c>
      <c r="AD77" s="208">
        <f>STDEV(AC140:AC147,AC193:AC196,AC237:AC240,AC423,AC425:AC429,AC431:AC437,AC439)</f>
        <v>14.568855144790376</v>
      </c>
      <c r="AF77" s="227"/>
      <c r="AG77" s="176"/>
      <c r="AH77" s="176"/>
      <c r="AI77" s="181"/>
      <c r="AJ77" s="217"/>
      <c r="AK77" s="70"/>
    </row>
    <row r="78" spans="1:37" x14ac:dyDescent="0.25">
      <c r="A78" s="195" t="s">
        <v>1057</v>
      </c>
      <c r="B78" s="206">
        <f>B77/SQRT(COUNT(H140:H147))</f>
        <v>4.1455102258662155E-2</v>
      </c>
      <c r="C78" s="176">
        <f>C77/SQRT(COUNT(L140:L147))</f>
        <v>6.0641733359515261E-2</v>
      </c>
      <c r="D78" s="181">
        <f>D77/SQRT(COUNT(AB140:AB147))</f>
        <v>1.0099587206046621E-2</v>
      </c>
      <c r="E78" s="196">
        <f>E77/SQRT(COUNT(AC140:AC147))</f>
        <v>3.6064395530772462</v>
      </c>
      <c r="H78" s="195" t="s">
        <v>1057</v>
      </c>
      <c r="I78" s="206">
        <f>I$77/SQRT(COUNT($H193:$H196))</f>
        <v>1.6931997972215219E-2</v>
      </c>
      <c r="J78" s="176">
        <f>J$77/SQRT(COUNT($L193:$L196))</f>
        <v>4.9249305820396161E-2</v>
      </c>
      <c r="K78" s="181">
        <f>K$77/SQRT(COUNT($AB193:$AB196))</f>
        <v>4.9050297305671771E-3</v>
      </c>
      <c r="L78" s="196">
        <f>L$77/SQRT(COUNT($AC193:$AC196))</f>
        <v>1.7735909900537952</v>
      </c>
      <c r="N78" s="195" t="s">
        <v>1057</v>
      </c>
      <c r="O78" s="206">
        <f>O$77/SQRT(COUNT($H237:$H240))</f>
        <v>6.1202347610306407E-2</v>
      </c>
      <c r="P78" s="176">
        <f>P$77/SQRT(COUNT($L237:$L240))</f>
        <v>5.9272691843013717E-2</v>
      </c>
      <c r="Q78" s="181">
        <f>Q$77/SQRT(COUNT($AB237:$AB240))</f>
        <v>1.1210115302237899E-2</v>
      </c>
      <c r="R78" s="196">
        <f>R$77/SQRT(COUNT($AC237:$AC240))</f>
        <v>4.3031722794546061</v>
      </c>
      <c r="T78" s="205" t="s">
        <v>1057</v>
      </c>
      <c r="U78" s="206">
        <f>U$77/SQRT(COUNT($H423,$H425:$H429,$H431:$H437,$H439))</f>
        <v>1.9512383863045494E-2</v>
      </c>
      <c r="V78" s="206">
        <f>V$77/SQRT(COUNT($L423,$L425:$L429,$L431:$L437,$L439))</f>
        <v>4.4684116616761596E-2</v>
      </c>
      <c r="W78" s="207">
        <f>W$77/SQRT(COUNT($AB423,$AB425:$AB429,$AB431:$AB437,$AB439))</f>
        <v>1.2714889980542411E-2</v>
      </c>
      <c r="X78" s="208">
        <f>X$77/SQRT(COUNT($AC423,$AC425:$AC429,$AC431:$AC437,$AC439))</f>
        <v>5.036499821826566</v>
      </c>
      <c r="Y78" s="76"/>
      <c r="Z78" s="205" t="s">
        <v>1057</v>
      </c>
      <c r="AA78" s="206">
        <f>AA$77/SQRT(COUNT(H140:H147,H193:H196,H237:H240,H423,H425:H429,H431:H437,H439))</f>
        <v>1.5815011969118151E-2</v>
      </c>
      <c r="AB78" s="206">
        <f>AB$77/SQRT(COUNT(L140:L147,L193:L196,L237:L240,L423,L425:L429,L431:L437,L439))</f>
        <v>2.7401084420309182E-2</v>
      </c>
      <c r="AC78" s="207">
        <f>AC$77/SQRT(COUNT(AB140:AB147,AB193:AB196,AB237:AB240,AB423,AB425:AB429,AB431:AB437,AB439))</f>
        <v>6.9422605030646824E-3</v>
      </c>
      <c r="AD78" s="208">
        <f>AD$77/SQRT(COUNT(AC140:AC147,AC193:AC196,AC237:AC240,AC423,AC425:AC429,AC431:AC437,AC439))</f>
        <v>2.6598968666089609</v>
      </c>
      <c r="AF78" s="227"/>
      <c r="AG78" s="176"/>
      <c r="AH78" s="176"/>
      <c r="AI78" s="181"/>
      <c r="AJ78" s="217"/>
      <c r="AK78" s="70"/>
    </row>
    <row r="79" spans="1:37" ht="15.75" thickBot="1" x14ac:dyDescent="0.3">
      <c r="A79" s="197" t="s">
        <v>1058</v>
      </c>
      <c r="B79" s="210">
        <f>1.96*B78</f>
        <v>8.1252000426977819E-2</v>
      </c>
      <c r="C79" s="198">
        <f>1.96*C78</f>
        <v>0.11885779738464991</v>
      </c>
      <c r="D79" s="199">
        <f>1.96*D78</f>
        <v>1.9795190923851378E-2</v>
      </c>
      <c r="E79" s="200">
        <f>1.96*E78</f>
        <v>7.0686215240314025</v>
      </c>
      <c r="H79" s="197" t="s">
        <v>1058</v>
      </c>
      <c r="I79" s="210">
        <f>1.96*I78</f>
        <v>3.3186716025541831E-2</v>
      </c>
      <c r="J79" s="198">
        <f>1.96*J78</f>
        <v>9.6528639407976471E-2</v>
      </c>
      <c r="K79" s="199">
        <f>1.96*K78</f>
        <v>9.6138582719116662E-3</v>
      </c>
      <c r="L79" s="200">
        <f>1.96*L78</f>
        <v>3.4762383405054385</v>
      </c>
      <c r="N79" s="197" t="s">
        <v>1058</v>
      </c>
      <c r="O79" s="210">
        <f>1.96*O78</f>
        <v>0.11995660131620056</v>
      </c>
      <c r="P79" s="198">
        <f>1.96*P78</f>
        <v>0.11617447601230688</v>
      </c>
      <c r="Q79" s="199">
        <f>1.96*Q78</f>
        <v>2.1971825992386281E-2</v>
      </c>
      <c r="R79" s="200">
        <f>1.96*R78</f>
        <v>8.4342176677310281</v>
      </c>
      <c r="T79" s="209" t="s">
        <v>1058</v>
      </c>
      <c r="U79" s="210">
        <f>1.96*U78</f>
        <v>3.8244272371569167E-2</v>
      </c>
      <c r="V79" s="210">
        <f>1.96*V78</f>
        <v>8.7580868568852721E-2</v>
      </c>
      <c r="W79" s="211">
        <f>1.96*W78</f>
        <v>2.4921184361863125E-2</v>
      </c>
      <c r="X79" s="212">
        <f>1.96*X78</f>
        <v>9.8715396507800683</v>
      </c>
      <c r="Y79" s="76"/>
      <c r="Z79" s="209" t="s">
        <v>1058</v>
      </c>
      <c r="AA79" s="210">
        <f>1.96*AA78</f>
        <v>3.0997423459471575E-2</v>
      </c>
      <c r="AB79" s="210">
        <f>1.96*AB78</f>
        <v>5.3706125463805994E-2</v>
      </c>
      <c r="AC79" s="211">
        <f>1.96*AC78</f>
        <v>1.3606830586006776E-2</v>
      </c>
      <c r="AD79" s="212">
        <f>1.96*AD78</f>
        <v>5.213397858553563</v>
      </c>
      <c r="AF79" s="227"/>
      <c r="AG79" s="176"/>
      <c r="AH79" s="176"/>
      <c r="AI79" s="181"/>
      <c r="AJ79" s="217"/>
      <c r="AK79" s="70"/>
    </row>
    <row r="80" spans="1:37" ht="15.75" thickBot="1" x14ac:dyDescent="0.3">
      <c r="A80" s="216" t="s">
        <v>1070</v>
      </c>
      <c r="B80" s="219">
        <f>COUNT(AC140:AC147)</f>
        <v>8</v>
      </c>
      <c r="H80" s="216" t="s">
        <v>1070</v>
      </c>
      <c r="I80" s="219">
        <f>COUNT($AC193:$AC196)</f>
        <v>4</v>
      </c>
      <c r="N80" s="216" t="s">
        <v>1070</v>
      </c>
      <c r="O80" s="219">
        <f>COUNT($AC237:$AC240)</f>
        <v>4</v>
      </c>
      <c r="T80" s="216" t="s">
        <v>1070</v>
      </c>
      <c r="U80" s="219">
        <f>COUNT($AC423,$AC425:$AC429,$AC431:$AC437,$AC439)</f>
        <v>14</v>
      </c>
      <c r="Z80" s="216" t="s">
        <v>1070</v>
      </c>
      <c r="AA80" s="219">
        <f>COUNT(AC140:AC147,AC193:AC196,AC237:AC240,AC423,AC425:AC429,AC431:AC437,AC439)</f>
        <v>30</v>
      </c>
      <c r="AF80" s="227"/>
      <c r="AG80" s="70"/>
      <c r="AH80" s="70"/>
      <c r="AI80" s="70"/>
      <c r="AJ80" s="70"/>
      <c r="AK80" s="70"/>
    </row>
    <row r="85" spans="1:30" x14ac:dyDescent="0.25">
      <c r="A85" s="4" t="s">
        <v>1369</v>
      </c>
    </row>
    <row r="86" spans="1:30" s="4" customFormat="1" ht="18.75" x14ac:dyDescent="0.3">
      <c r="A86" s="168" t="s">
        <v>236</v>
      </c>
      <c r="B86" s="4" t="s">
        <v>237</v>
      </c>
      <c r="C86" s="4" t="s">
        <v>238</v>
      </c>
      <c r="D86" s="4" t="s">
        <v>239</v>
      </c>
      <c r="E86" s="4" t="s">
        <v>338</v>
      </c>
      <c r="F86" s="4" t="s">
        <v>0</v>
      </c>
      <c r="G86" s="4" t="s">
        <v>241</v>
      </c>
      <c r="H86" s="4" t="s">
        <v>242</v>
      </c>
      <c r="I86" s="4" t="s">
        <v>848</v>
      </c>
      <c r="J86" s="4" t="s">
        <v>244</v>
      </c>
      <c r="K86" s="4" t="s">
        <v>849</v>
      </c>
      <c r="L86" s="4" t="s">
        <v>278</v>
      </c>
      <c r="M86" s="4" t="s">
        <v>850</v>
      </c>
      <c r="N86" s="4" t="s">
        <v>851</v>
      </c>
      <c r="O86" s="4" t="s">
        <v>852</v>
      </c>
      <c r="P86" s="4" t="s">
        <v>853</v>
      </c>
      <c r="Q86" s="4" t="s">
        <v>854</v>
      </c>
      <c r="R86" s="4" t="s">
        <v>251</v>
      </c>
      <c r="S86" s="4" t="s">
        <v>252</v>
      </c>
      <c r="T86" s="4" t="s">
        <v>253</v>
      </c>
      <c r="U86" s="4" t="s">
        <v>254</v>
      </c>
      <c r="V86" s="4" t="s">
        <v>15</v>
      </c>
      <c r="W86" s="4" t="s">
        <v>255</v>
      </c>
      <c r="X86" s="4" t="s">
        <v>855</v>
      </c>
      <c r="Y86" s="4" t="s">
        <v>856</v>
      </c>
      <c r="Z86" s="4" t="s">
        <v>259</v>
      </c>
      <c r="AA86" s="4" t="s">
        <v>260</v>
      </c>
      <c r="AB86" s="4" t="s">
        <v>261</v>
      </c>
      <c r="AC86" s="4" t="s">
        <v>857</v>
      </c>
      <c r="AD86" s="4" t="s">
        <v>1074</v>
      </c>
    </row>
    <row r="87" spans="1:30" x14ac:dyDescent="0.25">
      <c r="A87" t="s">
        <v>264</v>
      </c>
      <c r="B87">
        <v>2</v>
      </c>
      <c r="C87" s="54">
        <v>42257</v>
      </c>
      <c r="D87" s="57">
        <v>0.49076388888888894</v>
      </c>
      <c r="E87" t="s">
        <v>862</v>
      </c>
      <c r="F87" t="s">
        <v>14</v>
      </c>
      <c r="G87" t="s">
        <v>863</v>
      </c>
      <c r="H87" s="104">
        <v>-41.639115340842501</v>
      </c>
      <c r="I87" s="104">
        <v>5.7867331484699001E-3</v>
      </c>
      <c r="J87" s="104">
        <v>46.4831084286945</v>
      </c>
      <c r="K87" s="104">
        <v>1.4072541674221201E-2</v>
      </c>
      <c r="L87" t="s">
        <v>14</v>
      </c>
      <c r="M87" s="178">
        <v>-35.201527414065701</v>
      </c>
      <c r="N87" s="178">
        <v>11.0229913874707</v>
      </c>
      <c r="O87" s="178">
        <v>-26.435675153670001</v>
      </c>
      <c r="P87" s="178">
        <v>22.835628388659099</v>
      </c>
      <c r="Q87" s="178">
        <v>19.741348596184601</v>
      </c>
      <c r="R87" s="178">
        <v>-0.56129956503242695</v>
      </c>
      <c r="S87" s="178">
        <v>9.9719247847732898E-3</v>
      </c>
      <c r="T87" s="178">
        <v>0.65332099261392196</v>
      </c>
      <c r="U87" s="178">
        <v>36.942933923643402</v>
      </c>
      <c r="V87">
        <v>0</v>
      </c>
      <c r="W87">
        <v>1</v>
      </c>
      <c r="X87">
        <v>1</v>
      </c>
      <c r="Y87">
        <v>2</v>
      </c>
      <c r="Z87" s="179">
        <v>1.0041186540626601</v>
      </c>
      <c r="AA87" s="179">
        <v>1.0021943096993799</v>
      </c>
      <c r="AB87" s="179">
        <v>1.00477277112845</v>
      </c>
      <c r="AC87">
        <v>-46.7</v>
      </c>
    </row>
    <row r="88" spans="1:30" x14ac:dyDescent="0.25">
      <c r="A88" t="s">
        <v>264</v>
      </c>
      <c r="B88">
        <v>2</v>
      </c>
      <c r="C88" s="54">
        <v>42257</v>
      </c>
      <c r="D88" s="57">
        <v>0.57075231481481481</v>
      </c>
      <c r="E88" t="s">
        <v>864</v>
      </c>
      <c r="F88" t="s">
        <v>14</v>
      </c>
      <c r="G88" t="s">
        <v>863</v>
      </c>
      <c r="H88" s="104">
        <v>-41.553521220357197</v>
      </c>
      <c r="I88" s="104">
        <v>6.13656988278113E-3</v>
      </c>
      <c r="J88" s="104">
        <v>30.727791627356101</v>
      </c>
      <c r="K88" s="104">
        <v>1.2373369785419801E-2</v>
      </c>
      <c r="L88" t="s">
        <v>14</v>
      </c>
      <c r="M88" s="178">
        <v>-35.648670292612898</v>
      </c>
      <c r="N88" s="178">
        <v>-4.1839867018532297</v>
      </c>
      <c r="O88" s="178">
        <v>-41.598005828377801</v>
      </c>
      <c r="P88" s="178">
        <v>-11.695905211485099</v>
      </c>
      <c r="Q88" s="178">
        <v>25.912583294978301</v>
      </c>
      <c r="R88" s="178">
        <v>-0.89070893833486797</v>
      </c>
      <c r="S88" s="178">
        <v>1.16145483364791E-2</v>
      </c>
      <c r="T88" s="178">
        <v>-3.3739357817308102</v>
      </c>
      <c r="U88" s="178">
        <v>75.258560008416396</v>
      </c>
      <c r="V88">
        <v>0</v>
      </c>
      <c r="W88">
        <v>1</v>
      </c>
      <c r="X88">
        <v>1</v>
      </c>
      <c r="Y88">
        <v>2</v>
      </c>
      <c r="Z88" s="179">
        <v>1.0041186540626601</v>
      </c>
      <c r="AA88" s="179">
        <v>1.0021943096993799</v>
      </c>
      <c r="AB88" s="179">
        <v>0.95745203778445598</v>
      </c>
      <c r="AC88">
        <v>-39.1</v>
      </c>
    </row>
    <row r="89" spans="1:30" x14ac:dyDescent="0.25">
      <c r="A89" t="s">
        <v>264</v>
      </c>
      <c r="B89">
        <v>2</v>
      </c>
      <c r="C89" s="54">
        <v>42257</v>
      </c>
      <c r="D89" s="57">
        <v>0.66180555555555554</v>
      </c>
      <c r="E89" t="s">
        <v>865</v>
      </c>
      <c r="F89" t="s">
        <v>14</v>
      </c>
      <c r="G89" t="s">
        <v>863</v>
      </c>
      <c r="H89" s="104">
        <v>-41.744432195309599</v>
      </c>
      <c r="I89" s="104">
        <v>6.7604829156996298E-3</v>
      </c>
      <c r="J89" s="104">
        <v>70.5646560110591</v>
      </c>
      <c r="K89" s="104">
        <v>1.51167303823456E-2</v>
      </c>
      <c r="L89" t="s">
        <v>14</v>
      </c>
      <c r="M89" s="178">
        <v>-34.501348627844997</v>
      </c>
      <c r="N89" s="178">
        <v>34.266044543174203</v>
      </c>
      <c r="O89" s="178">
        <v>-3.26461885506298</v>
      </c>
      <c r="P89" s="178">
        <v>76.925672224449201</v>
      </c>
      <c r="Q89" s="178">
        <v>5.5282491818000903</v>
      </c>
      <c r="R89" s="178">
        <v>-0.113724694679275</v>
      </c>
      <c r="S89" s="178">
        <v>1.04703906344375E-2</v>
      </c>
      <c r="T89" s="178">
        <v>6.7486561893484902</v>
      </c>
      <c r="U89" s="178">
        <v>-22.8852435948532</v>
      </c>
      <c r="V89">
        <v>0</v>
      </c>
      <c r="W89">
        <v>1</v>
      </c>
      <c r="X89">
        <v>1</v>
      </c>
      <c r="Y89">
        <v>2</v>
      </c>
      <c r="Z89" s="179">
        <v>1.0041186540626601</v>
      </c>
      <c r="AA89" s="179">
        <v>1.0021943096993799</v>
      </c>
      <c r="AB89" s="179">
        <v>1.02103016947487</v>
      </c>
      <c r="AC89">
        <v>-49.1</v>
      </c>
    </row>
    <row r="90" spans="1:30" x14ac:dyDescent="0.25">
      <c r="A90" t="s">
        <v>264</v>
      </c>
      <c r="B90">
        <v>2</v>
      </c>
      <c r="C90" s="54">
        <v>42257</v>
      </c>
      <c r="D90" s="57">
        <v>0.83046296296296296</v>
      </c>
      <c r="E90" t="s">
        <v>862</v>
      </c>
      <c r="F90" t="s">
        <v>14</v>
      </c>
      <c r="G90" t="s">
        <v>863</v>
      </c>
      <c r="H90" s="104">
        <v>-41.454292397613898</v>
      </c>
      <c r="I90" s="104">
        <v>5.8158782056046904E-3</v>
      </c>
      <c r="J90" s="104">
        <v>46.823891978162202</v>
      </c>
      <c r="K90" s="104">
        <v>1.2051713517016E-2</v>
      </c>
      <c r="L90" t="s">
        <v>14</v>
      </c>
      <c r="M90" s="178">
        <v>-35.016846311040901</v>
      </c>
      <c r="N90" s="178">
        <v>11.352306312528301</v>
      </c>
      <c r="O90" s="178">
        <v>-25.9428180488392</v>
      </c>
      <c r="P90" s="178">
        <v>23.925780466234102</v>
      </c>
      <c r="Q90" s="178">
        <v>18.537056089796899</v>
      </c>
      <c r="R90" s="178">
        <v>-0.57286618044801396</v>
      </c>
      <c r="S90" s="178">
        <v>1.02566937479916E-2</v>
      </c>
      <c r="T90" s="178">
        <v>1.06758338068902</v>
      </c>
      <c r="U90" s="178">
        <v>34.844525109703703</v>
      </c>
      <c r="V90">
        <v>0</v>
      </c>
      <c r="W90">
        <v>1</v>
      </c>
      <c r="X90">
        <v>1</v>
      </c>
      <c r="Y90">
        <v>2</v>
      </c>
      <c r="Z90" s="179">
        <v>1.0041186540626601</v>
      </c>
      <c r="AA90" s="179">
        <v>1.0021943096993799</v>
      </c>
      <c r="AB90" s="179">
        <v>0.98394502161222097</v>
      </c>
      <c r="AC90">
        <v>-43.5</v>
      </c>
    </row>
    <row r="91" spans="1:30" x14ac:dyDescent="0.25">
      <c r="A91" t="s">
        <v>264</v>
      </c>
      <c r="B91">
        <v>3</v>
      </c>
      <c r="C91" s="54">
        <v>42258</v>
      </c>
      <c r="D91" s="57">
        <v>0.35775462962962962</v>
      </c>
      <c r="E91" t="s">
        <v>865</v>
      </c>
      <c r="F91" t="s">
        <v>14</v>
      </c>
      <c r="G91" t="s">
        <v>863</v>
      </c>
      <c r="H91" s="104">
        <v>-41.5546438925318</v>
      </c>
      <c r="I91" s="104">
        <v>5.8239997768620502E-3</v>
      </c>
      <c r="J91" s="104">
        <v>71.025916256115096</v>
      </c>
      <c r="K91" s="104">
        <v>1.78274234584242E-2</v>
      </c>
      <c r="L91" t="s">
        <v>14</v>
      </c>
      <c r="M91" s="178">
        <v>-34.308157782457798</v>
      </c>
      <c r="N91" s="178">
        <v>34.711659059524003</v>
      </c>
      <c r="O91" s="178">
        <v>-2.67774828343352</v>
      </c>
      <c r="P91" s="178">
        <v>77.957036876684995</v>
      </c>
      <c r="Q91" s="178">
        <v>9.1336067234378095</v>
      </c>
      <c r="R91" s="178">
        <v>-0.154959945192399</v>
      </c>
      <c r="S91" s="178">
        <v>1.12633074995389E-2</v>
      </c>
      <c r="T91" s="178">
        <v>6.84502585037876</v>
      </c>
      <c r="U91" s="178">
        <v>-20.4202116758267</v>
      </c>
      <c r="V91">
        <v>0</v>
      </c>
      <c r="W91">
        <v>2</v>
      </c>
      <c r="X91">
        <v>3</v>
      </c>
      <c r="Y91">
        <v>7</v>
      </c>
      <c r="Z91" s="179">
        <v>1.0446983491653801</v>
      </c>
      <c r="AA91" s="179">
        <v>1.0435531367180899</v>
      </c>
      <c r="AB91" s="179">
        <v>1.00790809728758</v>
      </c>
      <c r="AC91">
        <v>-47.2</v>
      </c>
    </row>
    <row r="92" spans="1:30" x14ac:dyDescent="0.25">
      <c r="A92" t="s">
        <v>264</v>
      </c>
      <c r="B92">
        <v>5</v>
      </c>
      <c r="C92" s="54">
        <v>42260</v>
      </c>
      <c r="D92" s="57">
        <v>0.4654282407407408</v>
      </c>
      <c r="E92" t="s">
        <v>865</v>
      </c>
      <c r="F92" t="s">
        <v>14</v>
      </c>
      <c r="G92" t="s">
        <v>863</v>
      </c>
      <c r="H92" s="104">
        <v>-41.507866704165799</v>
      </c>
      <c r="I92" s="104">
        <v>5.4653986640577296E-3</v>
      </c>
      <c r="J92" s="104">
        <v>71.085961295181093</v>
      </c>
      <c r="K92" s="104">
        <v>1.4665280461316099E-2</v>
      </c>
      <c r="L92" t="s">
        <v>14</v>
      </c>
      <c r="M92" s="178">
        <v>-34.262312156856296</v>
      </c>
      <c r="N92" s="178">
        <v>34.769714747145599</v>
      </c>
      <c r="O92" s="178">
        <v>-2.5790386725774002</v>
      </c>
      <c r="P92" s="178">
        <v>78.415198179719894</v>
      </c>
      <c r="Q92" s="178">
        <v>10.8664569425704</v>
      </c>
      <c r="R92" s="178">
        <v>-0.16016645964916901</v>
      </c>
      <c r="S92" s="178">
        <v>1.1625838808235299E-2</v>
      </c>
      <c r="T92" s="178">
        <v>7.1599420861495702</v>
      </c>
      <c r="U92" s="178">
        <v>-18.8960582043422</v>
      </c>
      <c r="V92">
        <v>0</v>
      </c>
      <c r="W92">
        <v>2</v>
      </c>
      <c r="X92">
        <v>3</v>
      </c>
      <c r="Y92">
        <v>7</v>
      </c>
      <c r="Z92" s="179">
        <v>1.0446983491653801</v>
      </c>
      <c r="AA92" s="179">
        <v>1.0435531367180899</v>
      </c>
      <c r="AB92" s="179">
        <v>1.00046936553426</v>
      </c>
      <c r="AC92">
        <v>-46</v>
      </c>
    </row>
    <row r="93" spans="1:30" x14ac:dyDescent="0.25">
      <c r="A93" t="s">
        <v>264</v>
      </c>
      <c r="B93">
        <v>6</v>
      </c>
      <c r="C93" s="54">
        <v>42261</v>
      </c>
      <c r="D93" s="57">
        <v>0.34457175925925926</v>
      </c>
      <c r="E93" t="s">
        <v>862</v>
      </c>
      <c r="F93" t="s">
        <v>14</v>
      </c>
      <c r="G93" t="s">
        <v>863</v>
      </c>
      <c r="H93" s="104">
        <v>-41.181305397921903</v>
      </c>
      <c r="I93" s="104">
        <v>5.9577932613161296E-3</v>
      </c>
      <c r="J93" s="104">
        <v>47.187469680830098</v>
      </c>
      <c r="K93" s="104">
        <v>1.3034106065671401E-2</v>
      </c>
      <c r="L93" t="s">
        <v>14</v>
      </c>
      <c r="M93" s="178">
        <v>-34.748732346081802</v>
      </c>
      <c r="N93" s="178">
        <v>11.703809069308599</v>
      </c>
      <c r="O93" s="178">
        <v>-25.3724672176212</v>
      </c>
      <c r="P93" s="178">
        <v>25.144982254304001</v>
      </c>
      <c r="Q93" s="178">
        <v>13.030116926074699</v>
      </c>
      <c r="R93" s="178">
        <v>-0.615880142690726</v>
      </c>
      <c r="S93" s="178">
        <v>1.00534675704189E-2</v>
      </c>
      <c r="T93" s="178">
        <v>1.56325231225969</v>
      </c>
      <c r="U93" s="178">
        <v>28.241997021206799</v>
      </c>
      <c r="V93">
        <v>0</v>
      </c>
      <c r="W93">
        <v>2</v>
      </c>
      <c r="X93">
        <v>3</v>
      </c>
      <c r="Y93">
        <v>7</v>
      </c>
      <c r="Z93" s="179">
        <v>1.0446983491653801</v>
      </c>
      <c r="AA93" s="179">
        <v>1.0435531367180899</v>
      </c>
      <c r="AB93" s="179">
        <v>0.98609729989591199</v>
      </c>
      <c r="AC93">
        <v>-43.8</v>
      </c>
    </row>
    <row r="94" spans="1:30" x14ac:dyDescent="0.25">
      <c r="A94" t="s">
        <v>264</v>
      </c>
      <c r="B94">
        <v>7</v>
      </c>
      <c r="C94" s="54">
        <v>42262</v>
      </c>
      <c r="D94" s="57">
        <v>0.46103009259259259</v>
      </c>
      <c r="E94" t="s">
        <v>864</v>
      </c>
      <c r="F94" t="s">
        <v>14</v>
      </c>
      <c r="G94" t="s">
        <v>863</v>
      </c>
      <c r="H94" s="104">
        <v>-41.535376307880597</v>
      </c>
      <c r="I94" s="104">
        <v>6.2215248497756804E-3</v>
      </c>
      <c r="J94" s="104">
        <v>30.2882369782056</v>
      </c>
      <c r="K94" s="104">
        <v>1.9869950953792199E-2</v>
      </c>
      <c r="L94" t="s">
        <v>14</v>
      </c>
      <c r="M94" s="178">
        <v>-35.646423576387797</v>
      </c>
      <c r="N94" s="178">
        <v>-4.6082052406562299</v>
      </c>
      <c r="O94" s="178">
        <v>-42.055733394466799</v>
      </c>
      <c r="P94" s="178">
        <v>-12.9789350024959</v>
      </c>
      <c r="Q94" s="178">
        <v>21.575743158431301</v>
      </c>
      <c r="R94" s="178">
        <v>-0.95216271578848699</v>
      </c>
      <c r="S94" s="178">
        <v>9.94520684000701E-3</v>
      </c>
      <c r="T94" s="178">
        <v>-3.8192153234766502</v>
      </c>
      <c r="U94" s="178">
        <v>71.606620525757805</v>
      </c>
      <c r="V94">
        <v>0</v>
      </c>
      <c r="W94">
        <v>2</v>
      </c>
      <c r="X94">
        <v>3</v>
      </c>
      <c r="Y94">
        <v>7</v>
      </c>
      <c r="Z94" s="179">
        <v>1.0446983491653801</v>
      </c>
      <c r="AA94" s="179">
        <v>1.0435531367180899</v>
      </c>
      <c r="AB94" s="179">
        <v>0.97272523728224403</v>
      </c>
      <c r="AC94">
        <v>-41.7</v>
      </c>
    </row>
    <row r="95" spans="1:30" x14ac:dyDescent="0.25">
      <c r="A95" t="s">
        <v>264</v>
      </c>
      <c r="B95">
        <v>9</v>
      </c>
      <c r="C95" s="54">
        <v>42264</v>
      </c>
      <c r="D95" s="57">
        <v>0.36895833333333333</v>
      </c>
      <c r="E95" t="s">
        <v>862</v>
      </c>
      <c r="F95" t="s">
        <v>14</v>
      </c>
      <c r="G95" t="s">
        <v>863</v>
      </c>
      <c r="H95" s="104">
        <v>-41.839332754981903</v>
      </c>
      <c r="I95" s="104">
        <v>6.4642670955643603E-3</v>
      </c>
      <c r="J95" s="104">
        <v>46.1554548836232</v>
      </c>
      <c r="K95" s="104">
        <v>2.5182477265334801E-2</v>
      </c>
      <c r="L95" t="s">
        <v>14</v>
      </c>
      <c r="M95" s="178">
        <v>-35.400208180062499</v>
      </c>
      <c r="N95" s="178">
        <v>10.706317036623799</v>
      </c>
      <c r="O95" s="178">
        <v>-27.0261483529322</v>
      </c>
      <c r="P95" s="178">
        <v>23.638232686409602</v>
      </c>
      <c r="Q95" s="178">
        <v>13.7770470163768</v>
      </c>
      <c r="R95" s="178">
        <v>-0.64739829290905004</v>
      </c>
      <c r="S95" s="178">
        <v>1.0604789215075501E-2</v>
      </c>
      <c r="T95" s="178">
        <v>2.0661427609297198</v>
      </c>
      <c r="U95" s="178">
        <v>31.739405677046999</v>
      </c>
      <c r="V95">
        <v>0</v>
      </c>
      <c r="W95">
        <v>3</v>
      </c>
      <c r="X95">
        <v>8</v>
      </c>
      <c r="Y95">
        <v>13</v>
      </c>
      <c r="Z95" s="179">
        <v>1.0466835644108501</v>
      </c>
      <c r="AA95" s="179">
        <v>1.0338556802896199</v>
      </c>
      <c r="AB95" s="179">
        <v>1.02379261152137</v>
      </c>
      <c r="AC95">
        <v>-49.5</v>
      </c>
    </row>
    <row r="96" spans="1:30" x14ac:dyDescent="0.25">
      <c r="A96" t="s">
        <v>264</v>
      </c>
      <c r="B96">
        <v>10</v>
      </c>
      <c r="C96" s="54">
        <v>42265</v>
      </c>
      <c r="D96" s="57">
        <v>0.44337962962962968</v>
      </c>
      <c r="E96" t="s">
        <v>865</v>
      </c>
      <c r="F96" t="s">
        <v>14</v>
      </c>
      <c r="G96" t="s">
        <v>863</v>
      </c>
      <c r="H96" s="104">
        <v>-41.491303816648397</v>
      </c>
      <c r="I96" s="104">
        <v>5.75949042513587E-3</v>
      </c>
      <c r="J96" s="104">
        <v>71.569971355326004</v>
      </c>
      <c r="K96" s="104">
        <v>1.6976680684311699E-2</v>
      </c>
      <c r="L96" t="s">
        <v>14</v>
      </c>
      <c r="M96" s="178">
        <v>-34.230813973695298</v>
      </c>
      <c r="N96" s="178">
        <v>35.2369160014713</v>
      </c>
      <c r="O96" s="178">
        <v>-2.11225843124046</v>
      </c>
      <c r="P96" s="178">
        <v>81.743084598446799</v>
      </c>
      <c r="Q96" s="178">
        <v>7.4172545627608697</v>
      </c>
      <c r="R96" s="178">
        <v>-0.16930001603393499</v>
      </c>
      <c r="S96" s="178">
        <v>1.1501706863549999E-2</v>
      </c>
      <c r="T96" s="178">
        <v>9.3562781794325698</v>
      </c>
      <c r="U96" s="178">
        <v>-23.143632390392298</v>
      </c>
      <c r="V96">
        <v>0</v>
      </c>
      <c r="W96">
        <v>3</v>
      </c>
      <c r="X96">
        <v>8</v>
      </c>
      <c r="Y96">
        <v>13</v>
      </c>
      <c r="Z96" s="179">
        <v>1.0466835644108501</v>
      </c>
      <c r="AA96" s="179">
        <v>1.0338556802896199</v>
      </c>
      <c r="AB96" s="179">
        <v>0.97519863494283399</v>
      </c>
      <c r="AC96">
        <v>-42.1</v>
      </c>
    </row>
    <row r="97" spans="1:29" x14ac:dyDescent="0.25">
      <c r="A97" t="s">
        <v>264</v>
      </c>
      <c r="B97">
        <v>11</v>
      </c>
      <c r="C97" s="54">
        <v>42266</v>
      </c>
      <c r="D97" s="57">
        <v>0.63481481481481483</v>
      </c>
      <c r="E97" t="s">
        <v>864</v>
      </c>
      <c r="F97" t="s">
        <v>14</v>
      </c>
      <c r="G97" t="s">
        <v>863</v>
      </c>
      <c r="H97" s="104">
        <v>-41.519163848204599</v>
      </c>
      <c r="I97" s="104">
        <v>6.1416753612573202E-3</v>
      </c>
      <c r="J97" s="104">
        <v>30.102297934101902</v>
      </c>
      <c r="K97" s="104">
        <v>1.3698592117953001E-2</v>
      </c>
      <c r="L97" t="s">
        <v>14</v>
      </c>
      <c r="M97" s="178">
        <v>-35.637468760961703</v>
      </c>
      <c r="N97" s="178">
        <v>-4.7876389183734496</v>
      </c>
      <c r="O97" s="178">
        <v>-42.281898614000298</v>
      </c>
      <c r="P97" s="178">
        <v>-13.145555709850401</v>
      </c>
      <c r="Q97" s="178">
        <v>17.728556482954399</v>
      </c>
      <c r="R97" s="178">
        <v>-1.0206963187563101</v>
      </c>
      <c r="S97" s="178">
        <v>1.03242456491578E-2</v>
      </c>
      <c r="T97" s="178">
        <v>-3.6281839682091999</v>
      </c>
      <c r="U97" s="178">
        <v>67.938375540410703</v>
      </c>
      <c r="V97">
        <v>0</v>
      </c>
      <c r="W97">
        <v>3</v>
      </c>
      <c r="X97">
        <v>8</v>
      </c>
      <c r="Y97">
        <v>13</v>
      </c>
      <c r="Z97" s="179">
        <v>1.0466835644108501</v>
      </c>
      <c r="AA97" s="179">
        <v>1.0338556802896199</v>
      </c>
      <c r="AB97" s="179">
        <v>0.96924899246913099</v>
      </c>
      <c r="AC97">
        <v>-41.1</v>
      </c>
    </row>
    <row r="98" spans="1:29" x14ac:dyDescent="0.25">
      <c r="A98" t="s">
        <v>264</v>
      </c>
      <c r="B98">
        <v>12</v>
      </c>
      <c r="C98" s="54">
        <v>42267</v>
      </c>
      <c r="D98" s="57">
        <v>0.84921296296296289</v>
      </c>
      <c r="E98" t="s">
        <v>862</v>
      </c>
      <c r="F98" t="s">
        <v>14</v>
      </c>
      <c r="G98" t="s">
        <v>863</v>
      </c>
      <c r="H98" s="104">
        <v>-41.749131840305601</v>
      </c>
      <c r="I98" s="104">
        <v>5.9671390493880698E-3</v>
      </c>
      <c r="J98" s="104">
        <v>46.367026686124603</v>
      </c>
      <c r="K98" s="104">
        <v>1.2963436182840401E-2</v>
      </c>
      <c r="L98" t="s">
        <v>14</v>
      </c>
      <c r="M98" s="178">
        <v>-35.308565819189397</v>
      </c>
      <c r="N98" s="178">
        <v>10.910716571494699</v>
      </c>
      <c r="O98" s="178">
        <v>-26.752999993476202</v>
      </c>
      <c r="P98" s="178">
        <v>23.460692795491699</v>
      </c>
      <c r="Q98" s="178">
        <v>15.6831028219896</v>
      </c>
      <c r="R98" s="178">
        <v>-0.66349133955444495</v>
      </c>
      <c r="S98" s="178">
        <v>1.2352497277272299E-2</v>
      </c>
      <c r="T98" s="178">
        <v>1.4872498850031399</v>
      </c>
      <c r="U98" s="178">
        <v>33.163992542551803</v>
      </c>
      <c r="V98">
        <v>0</v>
      </c>
      <c r="W98">
        <v>3</v>
      </c>
      <c r="X98">
        <v>8</v>
      </c>
      <c r="Y98">
        <v>13</v>
      </c>
      <c r="Z98" s="179">
        <v>1.0466835644108501</v>
      </c>
      <c r="AA98" s="179">
        <v>1.0338556802896199</v>
      </c>
      <c r="AB98" s="179">
        <v>1.0009290870026999</v>
      </c>
      <c r="AC98">
        <v>-46.1</v>
      </c>
    </row>
    <row r="99" spans="1:29" x14ac:dyDescent="0.25">
      <c r="A99" t="s">
        <v>264</v>
      </c>
      <c r="B99">
        <v>13</v>
      </c>
      <c r="C99" s="54">
        <v>42268</v>
      </c>
      <c r="D99" s="57">
        <v>0.9569212962962963</v>
      </c>
      <c r="E99" t="s">
        <v>864</v>
      </c>
      <c r="F99" t="s">
        <v>14</v>
      </c>
      <c r="G99" t="s">
        <v>863</v>
      </c>
      <c r="H99" s="104">
        <v>-41.551670162283997</v>
      </c>
      <c r="I99" s="104">
        <v>5.64787891258245E-3</v>
      </c>
      <c r="J99" s="104">
        <v>30.119945909094302</v>
      </c>
      <c r="K99" s="104">
        <v>1.35219607176049E-2</v>
      </c>
      <c r="L99" t="s">
        <v>14</v>
      </c>
      <c r="M99" s="178">
        <v>-35.667358020364503</v>
      </c>
      <c r="N99" s="178">
        <v>-4.7706734458949001</v>
      </c>
      <c r="O99" s="178">
        <v>-42.2775859032784</v>
      </c>
      <c r="P99" s="178">
        <v>-12.577654926078999</v>
      </c>
      <c r="Q99" s="178">
        <v>16.575244009688699</v>
      </c>
      <c r="R99" s="178">
        <v>-1.00094181150332</v>
      </c>
      <c r="S99" s="178">
        <v>1.1115976022093599E-2</v>
      </c>
      <c r="T99" s="178">
        <v>-3.08879119227921</v>
      </c>
      <c r="U99" s="178">
        <v>66.727773777562803</v>
      </c>
      <c r="V99">
        <v>0</v>
      </c>
      <c r="W99">
        <v>3</v>
      </c>
      <c r="X99">
        <v>8</v>
      </c>
      <c r="Y99">
        <v>13</v>
      </c>
      <c r="Z99" s="179">
        <v>1.0466835644108501</v>
      </c>
      <c r="AA99" s="179">
        <v>1.0338556802896199</v>
      </c>
      <c r="AB99" s="179">
        <v>0.98983067406396597</v>
      </c>
      <c r="AC99">
        <v>-44.4</v>
      </c>
    </row>
    <row r="100" spans="1:29" x14ac:dyDescent="0.25">
      <c r="A100" t="s">
        <v>264</v>
      </c>
      <c r="B100">
        <v>15</v>
      </c>
      <c r="C100" s="54">
        <v>42270</v>
      </c>
      <c r="D100" s="57">
        <v>0.60381944444444446</v>
      </c>
      <c r="E100" t="s">
        <v>862</v>
      </c>
      <c r="F100" t="s">
        <v>14</v>
      </c>
      <c r="G100" t="s">
        <v>863</v>
      </c>
      <c r="H100" s="104">
        <v>-41.414371448375299</v>
      </c>
      <c r="I100" s="104">
        <v>6.2156847176469601E-3</v>
      </c>
      <c r="J100" s="104">
        <v>46.8222336920198</v>
      </c>
      <c r="K100" s="104">
        <v>2.3294753299361301E-2</v>
      </c>
      <c r="L100" t="s">
        <v>14</v>
      </c>
      <c r="M100" s="178">
        <v>-34.9794663404587</v>
      </c>
      <c r="N100" s="178">
        <v>11.350790320628599</v>
      </c>
      <c r="O100" s="178">
        <v>-25.987920846542501</v>
      </c>
      <c r="P100" s="178">
        <v>24.656004032590999</v>
      </c>
      <c r="Q100" s="178">
        <v>15.4601109364294</v>
      </c>
      <c r="R100" s="178">
        <v>-0.65767496683694104</v>
      </c>
      <c r="S100" s="178">
        <v>1.0155591804120701E-2</v>
      </c>
      <c r="T100" s="178">
        <v>1.78449343804489</v>
      </c>
      <c r="U100" s="178">
        <v>31.6786456529519</v>
      </c>
      <c r="V100">
        <v>0</v>
      </c>
      <c r="W100">
        <v>4</v>
      </c>
      <c r="X100">
        <v>14</v>
      </c>
      <c r="Y100">
        <v>21</v>
      </c>
      <c r="Z100" s="179">
        <v>1.0355718280996999</v>
      </c>
      <c r="AA100" s="179">
        <v>1.0492032918892999</v>
      </c>
      <c r="AB100" s="179">
        <v>1.0420978683244</v>
      </c>
      <c r="AC100">
        <v>-52.1</v>
      </c>
    </row>
    <row r="101" spans="1:29" x14ac:dyDescent="0.25">
      <c r="A101" t="s">
        <v>264</v>
      </c>
      <c r="B101">
        <v>16</v>
      </c>
      <c r="C101" s="54">
        <v>42271</v>
      </c>
      <c r="D101" s="57">
        <v>0.77262731481481473</v>
      </c>
      <c r="E101" t="s">
        <v>865</v>
      </c>
      <c r="F101" t="s">
        <v>14</v>
      </c>
      <c r="G101" t="s">
        <v>863</v>
      </c>
      <c r="H101" s="104">
        <v>-41.179665220098997</v>
      </c>
      <c r="I101" s="104">
        <v>5.3927849404556598E-3</v>
      </c>
      <c r="J101" s="104">
        <v>70.614537096378001</v>
      </c>
      <c r="K101" s="104">
        <v>1.2713332759324099E-2</v>
      </c>
      <c r="L101" t="s">
        <v>14</v>
      </c>
      <c r="M101" s="178">
        <v>-33.970100754972599</v>
      </c>
      <c r="N101" s="178">
        <v>34.315400569808297</v>
      </c>
      <c r="O101" s="178">
        <v>-2.68279142995195</v>
      </c>
      <c r="P101" s="178">
        <v>80.945729465806807</v>
      </c>
      <c r="Q101" s="178">
        <v>5.8664780992291101</v>
      </c>
      <c r="R101" s="178">
        <v>-0.14568772513344599</v>
      </c>
      <c r="S101" s="178">
        <v>1.0680963861302999E-2</v>
      </c>
      <c r="T101" s="178">
        <v>10.4103150879792</v>
      </c>
      <c r="U101" s="178">
        <v>-23.223329409741101</v>
      </c>
      <c r="V101">
        <v>0</v>
      </c>
      <c r="W101">
        <v>4</v>
      </c>
      <c r="X101">
        <v>14</v>
      </c>
      <c r="Y101">
        <v>21</v>
      </c>
      <c r="Z101" s="179">
        <v>1.0355718280996999</v>
      </c>
      <c r="AA101" s="179">
        <v>1.0492032918892999</v>
      </c>
      <c r="AB101" s="179">
        <v>1.03247530879206</v>
      </c>
      <c r="AC101">
        <v>-50.8</v>
      </c>
    </row>
    <row r="102" spans="1:29" x14ac:dyDescent="0.25">
      <c r="A102" t="s">
        <v>264</v>
      </c>
      <c r="B102">
        <v>18</v>
      </c>
      <c r="C102" s="54">
        <v>42273</v>
      </c>
      <c r="D102" s="57">
        <v>0.62496527777777777</v>
      </c>
      <c r="E102" t="s">
        <v>864</v>
      </c>
      <c r="F102" t="s">
        <v>14</v>
      </c>
      <c r="G102" t="s">
        <v>863</v>
      </c>
      <c r="H102" s="104">
        <v>-41.249771036547401</v>
      </c>
      <c r="I102" s="104">
        <v>8.9806902012464704E-3</v>
      </c>
      <c r="J102" s="104">
        <v>30.5173267565226</v>
      </c>
      <c r="K102" s="104">
        <v>1.48786031692475E-2</v>
      </c>
      <c r="L102" t="s">
        <v>14</v>
      </c>
      <c r="M102" s="178">
        <v>-35.370904010057998</v>
      </c>
      <c r="N102" s="178">
        <v>-4.3864883968005497</v>
      </c>
      <c r="O102" s="178">
        <v>-41.709818378940099</v>
      </c>
      <c r="P102" s="178">
        <v>-11.5012027617179</v>
      </c>
      <c r="Q102" s="178">
        <v>13.1293393076696</v>
      </c>
      <c r="R102" s="178">
        <v>-1.10488183571709</v>
      </c>
      <c r="S102" s="178">
        <v>1.03374157879393E-2</v>
      </c>
      <c r="T102" s="178">
        <v>-2.7720541428443299</v>
      </c>
      <c r="U102" s="178">
        <v>61.957645244636502</v>
      </c>
      <c r="V102">
        <v>0</v>
      </c>
      <c r="W102">
        <v>4</v>
      </c>
      <c r="X102">
        <v>14</v>
      </c>
      <c r="Y102">
        <v>21</v>
      </c>
      <c r="Z102" s="179">
        <v>1.0355718280996999</v>
      </c>
      <c r="AA102" s="179">
        <v>1.0492032918892999</v>
      </c>
      <c r="AB102" s="179">
        <v>0.94315299624736904</v>
      </c>
      <c r="AC102">
        <v>-36.700000000000003</v>
      </c>
    </row>
    <row r="103" spans="1:29" x14ac:dyDescent="0.25">
      <c r="A103" t="s">
        <v>264</v>
      </c>
      <c r="B103">
        <v>19</v>
      </c>
      <c r="C103" s="54">
        <v>42274</v>
      </c>
      <c r="D103" s="57">
        <v>0.38162037037037039</v>
      </c>
      <c r="E103" t="s">
        <v>862</v>
      </c>
      <c r="F103" t="s">
        <v>14</v>
      </c>
      <c r="G103" t="s">
        <v>863</v>
      </c>
      <c r="H103" s="104">
        <v>-41.194532712374397</v>
      </c>
      <c r="I103" s="104">
        <v>9.0084953366052194E-3</v>
      </c>
      <c r="J103" s="104">
        <v>46.6856996776757</v>
      </c>
      <c r="K103" s="104">
        <v>1.9485955582037199E-2</v>
      </c>
      <c r="L103" t="s">
        <v>14</v>
      </c>
      <c r="M103" s="178">
        <v>-34.777869428322497</v>
      </c>
      <c r="N103" s="178">
        <v>11.2194737821993</v>
      </c>
      <c r="O103" s="178">
        <v>-25.946116435148198</v>
      </c>
      <c r="P103" s="178">
        <v>25.7694466902561</v>
      </c>
      <c r="Q103" s="178">
        <v>9.7136551111852008</v>
      </c>
      <c r="R103" s="178">
        <v>-0.70302368906822399</v>
      </c>
      <c r="S103" s="178">
        <v>1.09947811629075E-2</v>
      </c>
      <c r="T103" s="178">
        <v>3.1335758372137601</v>
      </c>
      <c r="U103" s="178">
        <v>25.872750126133901</v>
      </c>
      <c r="V103">
        <v>0</v>
      </c>
      <c r="W103">
        <v>4</v>
      </c>
      <c r="X103">
        <v>14</v>
      </c>
      <c r="Y103">
        <v>21</v>
      </c>
      <c r="Z103" s="179">
        <v>1.0355718280996999</v>
      </c>
      <c r="AA103" s="179">
        <v>1.0492032918892999</v>
      </c>
      <c r="AB103" s="179">
        <v>0.99416768385458598</v>
      </c>
      <c r="AC103">
        <v>-45.1</v>
      </c>
    </row>
    <row r="104" spans="1:29" x14ac:dyDescent="0.25">
      <c r="A104" t="s">
        <v>264</v>
      </c>
      <c r="B104">
        <v>20</v>
      </c>
      <c r="C104" s="54">
        <v>42275</v>
      </c>
      <c r="D104" s="57">
        <v>0.51081018518518517</v>
      </c>
      <c r="E104" t="s">
        <v>865</v>
      </c>
      <c r="F104" t="s">
        <v>14</v>
      </c>
      <c r="G104" t="s">
        <v>863</v>
      </c>
      <c r="H104" s="104">
        <v>-41.146133962230799</v>
      </c>
      <c r="I104" s="104">
        <v>1.0911819479532099E-2</v>
      </c>
      <c r="J104" s="104">
        <v>71.223346074574295</v>
      </c>
      <c r="K104" s="104">
        <v>2.3776586783184499E-2</v>
      </c>
      <c r="L104" t="s">
        <v>14</v>
      </c>
      <c r="M104" s="178">
        <v>-33.918570234734098</v>
      </c>
      <c r="N104" s="178">
        <v>34.903094126238798</v>
      </c>
      <c r="O104" s="178">
        <v>-2.1184809613386602</v>
      </c>
      <c r="P104" s="178">
        <v>82.516528560823602</v>
      </c>
      <c r="Q104" s="178">
        <v>10.9322286522253</v>
      </c>
      <c r="R104" s="178">
        <v>-0.192994625699133</v>
      </c>
      <c r="S104" s="178">
        <v>1.0487944562479401E-2</v>
      </c>
      <c r="T104" s="178">
        <v>10.729699978629201</v>
      </c>
      <c r="U104" s="178">
        <v>-19.4539056809495</v>
      </c>
      <c r="V104">
        <v>0</v>
      </c>
      <c r="W104">
        <v>4</v>
      </c>
      <c r="X104">
        <v>14</v>
      </c>
      <c r="Y104">
        <v>21</v>
      </c>
      <c r="Z104" s="179">
        <v>1.0355718280996999</v>
      </c>
      <c r="AA104" s="179">
        <v>1.0492032918892999</v>
      </c>
      <c r="AB104" s="179">
        <v>0.970414360892077</v>
      </c>
      <c r="AC104">
        <v>-41.3</v>
      </c>
    </row>
    <row r="105" spans="1:29" x14ac:dyDescent="0.25">
      <c r="A105" t="s">
        <v>264</v>
      </c>
      <c r="B105">
        <v>21</v>
      </c>
      <c r="C105" s="54">
        <v>42276</v>
      </c>
      <c r="D105" s="57">
        <v>0.70217592592592604</v>
      </c>
      <c r="E105" t="s">
        <v>864</v>
      </c>
      <c r="F105" t="s">
        <v>14</v>
      </c>
      <c r="G105" t="s">
        <v>863</v>
      </c>
      <c r="H105" s="104">
        <v>-41.342397765574503</v>
      </c>
      <c r="I105" s="104">
        <v>5.2678469515276098E-3</v>
      </c>
      <c r="J105" s="104">
        <v>30.926058657138899</v>
      </c>
      <c r="K105" s="104">
        <v>1.37767153190517E-2</v>
      </c>
      <c r="L105" t="s">
        <v>14</v>
      </c>
      <c r="M105" s="178">
        <v>-35.444031890424398</v>
      </c>
      <c r="N105" s="178">
        <v>-3.9921762928904099</v>
      </c>
      <c r="O105" s="178">
        <v>-41.381506698276397</v>
      </c>
      <c r="P105" s="178">
        <v>-11.6925177388264</v>
      </c>
      <c r="Q105" s="178">
        <v>18.797452134627601</v>
      </c>
      <c r="R105" s="178">
        <v>-1.0730698991319301</v>
      </c>
      <c r="S105" s="178">
        <v>1.1628316765035901E-2</v>
      </c>
      <c r="T105" s="178">
        <v>-3.7543448999628501</v>
      </c>
      <c r="U105" s="178">
        <v>67.155435187511898</v>
      </c>
      <c r="V105">
        <v>0</v>
      </c>
      <c r="W105">
        <v>4</v>
      </c>
      <c r="X105">
        <v>14</v>
      </c>
      <c r="Y105">
        <v>21</v>
      </c>
      <c r="Z105" s="179">
        <v>1.0355718280996999</v>
      </c>
      <c r="AA105" s="179">
        <v>1.0492032918892999</v>
      </c>
      <c r="AB105" s="179">
        <v>0.96849178188950202</v>
      </c>
      <c r="AC105">
        <v>-41</v>
      </c>
    </row>
    <row r="106" spans="1:29" x14ac:dyDescent="0.25">
      <c r="A106" t="s">
        <v>264</v>
      </c>
      <c r="B106">
        <v>23</v>
      </c>
      <c r="C106" s="54">
        <v>42278</v>
      </c>
      <c r="D106" s="57">
        <v>0.3692361111111111</v>
      </c>
      <c r="E106" t="s">
        <v>862</v>
      </c>
      <c r="F106" t="s">
        <v>14</v>
      </c>
      <c r="G106" t="s">
        <v>863</v>
      </c>
      <c r="H106" s="104">
        <v>-41.372867534224298</v>
      </c>
      <c r="I106" s="104">
        <v>5.5696561724376797E-3</v>
      </c>
      <c r="J106" s="104">
        <v>46.206574554834603</v>
      </c>
      <c r="K106" s="104">
        <v>1.48999992593233E-2</v>
      </c>
      <c r="L106" t="s">
        <v>14</v>
      </c>
      <c r="M106" s="178">
        <v>-34.9610819813498</v>
      </c>
      <c r="N106" s="178">
        <v>10.7566455958469</v>
      </c>
      <c r="O106" s="178">
        <v>-26.542122362853199</v>
      </c>
      <c r="P106" s="178">
        <v>23.782467528820199</v>
      </c>
      <c r="Q106" s="178">
        <v>11.943871054588801</v>
      </c>
      <c r="R106" s="178">
        <v>-0.66926727466673497</v>
      </c>
      <c r="S106" s="178">
        <v>9.0719157083743104E-3</v>
      </c>
      <c r="T106" s="178">
        <v>2.1075460728130002</v>
      </c>
      <c r="U106" s="178">
        <v>29.272007057393001</v>
      </c>
      <c r="V106">
        <v>0</v>
      </c>
      <c r="W106">
        <v>5</v>
      </c>
      <c r="X106">
        <v>20</v>
      </c>
      <c r="Y106">
        <v>28</v>
      </c>
      <c r="Z106" s="179">
        <v>1.0456334364658999</v>
      </c>
      <c r="AA106" s="179">
        <v>1.04234813131868</v>
      </c>
      <c r="AB106" s="179">
        <v>1.0464268331626601</v>
      </c>
      <c r="AC106">
        <v>-52.7</v>
      </c>
    </row>
    <row r="107" spans="1:29" x14ac:dyDescent="0.25">
      <c r="A107" t="s">
        <v>264</v>
      </c>
      <c r="B107">
        <v>24</v>
      </c>
      <c r="C107" s="54">
        <v>42279</v>
      </c>
      <c r="D107" s="57">
        <v>0.56976851851851851</v>
      </c>
      <c r="E107" t="s">
        <v>865</v>
      </c>
      <c r="F107" t="s">
        <v>14</v>
      </c>
      <c r="G107" t="s">
        <v>863</v>
      </c>
      <c r="H107" s="104">
        <v>-41.367653003441497</v>
      </c>
      <c r="I107" s="104">
        <v>6.0379850339481404E-3</v>
      </c>
      <c r="J107" s="104">
        <v>70.704577471327795</v>
      </c>
      <c r="K107" s="104">
        <v>1.1405527167253999E-2</v>
      </c>
      <c r="L107" t="s">
        <v>14</v>
      </c>
      <c r="M107" s="178">
        <v>-34.143412372390699</v>
      </c>
      <c r="N107" s="178">
        <v>34.401904346358499</v>
      </c>
      <c r="O107" s="178">
        <v>-2.7955726195116801</v>
      </c>
      <c r="P107" s="178">
        <v>81.086885277925902</v>
      </c>
      <c r="Q107" s="178">
        <v>7.9578651040828099</v>
      </c>
      <c r="R107" s="178">
        <v>-0.15542310247857299</v>
      </c>
      <c r="S107" s="178">
        <v>1.1126727675356E-2</v>
      </c>
      <c r="T107" s="178">
        <v>10.373251868031399</v>
      </c>
      <c r="U107" s="178">
        <v>-21.165138038675799</v>
      </c>
      <c r="V107">
        <v>0</v>
      </c>
      <c r="W107">
        <v>5</v>
      </c>
      <c r="X107">
        <v>20</v>
      </c>
      <c r="Y107">
        <v>28</v>
      </c>
      <c r="Z107" s="179">
        <v>1.0456334364658999</v>
      </c>
      <c r="AA107" s="179">
        <v>1.04234813131868</v>
      </c>
      <c r="AB107" s="179">
        <v>1.0183865921586499</v>
      </c>
      <c r="AC107">
        <v>-48.7</v>
      </c>
    </row>
    <row r="108" spans="1:29" x14ac:dyDescent="0.25">
      <c r="A108" t="s">
        <v>264</v>
      </c>
      <c r="B108">
        <v>26</v>
      </c>
      <c r="C108" s="54">
        <v>42281</v>
      </c>
      <c r="D108" s="57">
        <v>0.37398148148148147</v>
      </c>
      <c r="E108" t="s">
        <v>864</v>
      </c>
      <c r="F108" t="s">
        <v>14</v>
      </c>
      <c r="G108" t="s">
        <v>863</v>
      </c>
      <c r="H108" s="104">
        <v>-41.086561750591201</v>
      </c>
      <c r="I108" s="104">
        <v>5.8058765366177604E-3</v>
      </c>
      <c r="J108" s="104">
        <v>30.358748200783499</v>
      </c>
      <c r="K108" s="104">
        <v>1.53602297696569E-2</v>
      </c>
      <c r="L108" t="s">
        <v>14</v>
      </c>
      <c r="M108" s="178">
        <v>-35.223185105506197</v>
      </c>
      <c r="N108" s="178">
        <v>-4.5392050001684803</v>
      </c>
      <c r="O108" s="178">
        <v>-41.693584975797698</v>
      </c>
      <c r="P108" s="178">
        <v>-13.8541737401642</v>
      </c>
      <c r="Q108" s="178">
        <v>17.270601193520601</v>
      </c>
      <c r="R108" s="178">
        <v>-1.0954294095457699</v>
      </c>
      <c r="S108" s="178">
        <v>1.0440399387700101E-2</v>
      </c>
      <c r="T108" s="178">
        <v>-4.8405404834391099</v>
      </c>
      <c r="U108" s="178">
        <v>66.445221332506193</v>
      </c>
      <c r="V108">
        <v>0</v>
      </c>
      <c r="W108">
        <v>5</v>
      </c>
      <c r="X108">
        <v>20</v>
      </c>
      <c r="Y108">
        <v>28</v>
      </c>
      <c r="Z108" s="179">
        <v>1.0456334364658999</v>
      </c>
      <c r="AA108" s="179">
        <v>1.04234813131868</v>
      </c>
      <c r="AB108" s="179">
        <v>0.96152754684220199</v>
      </c>
      <c r="AC108">
        <v>-39.799999999999997</v>
      </c>
    </row>
    <row r="109" spans="1:29" x14ac:dyDescent="0.25">
      <c r="A109" t="s">
        <v>264</v>
      </c>
      <c r="B109">
        <v>28</v>
      </c>
      <c r="C109" s="54">
        <v>42283</v>
      </c>
      <c r="D109" s="57">
        <v>0.46114583333333337</v>
      </c>
      <c r="E109" t="s">
        <v>862</v>
      </c>
      <c r="F109" t="s">
        <v>14</v>
      </c>
      <c r="G109" t="s">
        <v>863</v>
      </c>
      <c r="H109" s="104">
        <v>-41.327627058535001</v>
      </c>
      <c r="I109" s="104">
        <v>5.6197112617221096E-3</v>
      </c>
      <c r="J109" s="104">
        <v>46.489491928716703</v>
      </c>
      <c r="K109" s="104">
        <v>1.59337524965464E-2</v>
      </c>
      <c r="L109" t="s">
        <v>14</v>
      </c>
      <c r="M109" s="178">
        <v>-34.909220973669697</v>
      </c>
      <c r="N109" s="178">
        <v>11.0298125720894</v>
      </c>
      <c r="O109" s="178">
        <v>-26.2820303813983</v>
      </c>
      <c r="P109" s="178">
        <v>23.756939965513201</v>
      </c>
      <c r="Q109" s="178">
        <v>14.900754636746401</v>
      </c>
      <c r="R109" s="178">
        <v>-0.72304772862003897</v>
      </c>
      <c r="S109" s="178">
        <v>1.02223922709976E-2</v>
      </c>
      <c r="T109" s="178">
        <v>1.5411403891461499</v>
      </c>
      <c r="U109" s="178">
        <v>31.67276595381</v>
      </c>
      <c r="V109">
        <v>0</v>
      </c>
      <c r="W109">
        <v>5</v>
      </c>
      <c r="X109">
        <v>20</v>
      </c>
      <c r="Y109">
        <v>28</v>
      </c>
      <c r="Z109" s="179">
        <v>1.0456334364658999</v>
      </c>
      <c r="AA109" s="179">
        <v>1.04234813131868</v>
      </c>
      <c r="AB109" s="179">
        <v>0.98400019585346099</v>
      </c>
      <c r="AC109">
        <v>-43.5</v>
      </c>
    </row>
    <row r="110" spans="1:29" x14ac:dyDescent="0.25">
      <c r="A110" t="s">
        <v>264</v>
      </c>
      <c r="B110">
        <v>1</v>
      </c>
      <c r="C110" s="54">
        <v>42256</v>
      </c>
      <c r="D110" s="57">
        <v>0.79280092592592588</v>
      </c>
      <c r="E110" t="s">
        <v>858</v>
      </c>
      <c r="F110" t="s">
        <v>14</v>
      </c>
      <c r="G110" t="s">
        <v>859</v>
      </c>
      <c r="H110" s="104">
        <v>1.93839846728316</v>
      </c>
      <c r="I110" s="104">
        <v>1.0468626912338099E-2</v>
      </c>
      <c r="J110" s="104">
        <v>33.565320833859602</v>
      </c>
      <c r="K110" s="104">
        <v>1.2692904984759199E-2</v>
      </c>
      <c r="L110" t="s">
        <v>14</v>
      </c>
      <c r="M110" s="178">
        <v>5.23049772342977</v>
      </c>
      <c r="N110" s="178">
        <v>-1.3536794805411401</v>
      </c>
      <c r="O110" s="178">
        <v>3.1068902082547099</v>
      </c>
      <c r="P110" s="178">
        <v>-4.8419836567134498</v>
      </c>
      <c r="Q110" s="178">
        <v>10.751709506344101</v>
      </c>
      <c r="R110" s="178">
        <v>-0.94772359565950903</v>
      </c>
      <c r="S110" s="178">
        <v>9.6363462822969606E-3</v>
      </c>
      <c r="T110" s="178">
        <v>-2.1422131678149299</v>
      </c>
      <c r="U110" s="178">
        <v>7.8271299555925404</v>
      </c>
      <c r="V110">
        <v>0</v>
      </c>
      <c r="W110">
        <v>1</v>
      </c>
      <c r="X110">
        <v>1</v>
      </c>
      <c r="Y110">
        <v>2</v>
      </c>
      <c r="Z110" s="179">
        <v>1.0041186540626601</v>
      </c>
      <c r="AA110" s="179">
        <v>1.0021943096993799</v>
      </c>
      <c r="AB110" s="179">
        <v>6.4487008434468293E-2</v>
      </c>
      <c r="AC110" t="s">
        <v>14</v>
      </c>
    </row>
    <row r="111" spans="1:29" x14ac:dyDescent="0.25">
      <c r="A111" t="s">
        <v>264</v>
      </c>
      <c r="B111">
        <v>1</v>
      </c>
      <c r="C111" s="54">
        <v>42256</v>
      </c>
      <c r="D111" s="57">
        <v>0.87621527777777775</v>
      </c>
      <c r="E111" t="s">
        <v>860</v>
      </c>
      <c r="F111" t="s">
        <v>14</v>
      </c>
      <c r="G111" t="s">
        <v>859</v>
      </c>
      <c r="H111" s="104">
        <v>-41.080308232053298</v>
      </c>
      <c r="I111" s="104">
        <v>5.9083159997845199E-3</v>
      </c>
      <c r="J111" s="104">
        <v>43.044651368352604</v>
      </c>
      <c r="K111" s="104">
        <v>1.27592470489881E-2</v>
      </c>
      <c r="L111" t="s">
        <v>14</v>
      </c>
      <c r="M111" s="178">
        <v>-34.792294838826997</v>
      </c>
      <c r="N111" s="178">
        <v>7.70520872916053</v>
      </c>
      <c r="O111" s="178">
        <v>-30.054556241064301</v>
      </c>
      <c r="P111" s="178">
        <v>15.2271220325106</v>
      </c>
      <c r="Q111" s="178">
        <v>15.938580763416301</v>
      </c>
      <c r="R111" s="178">
        <v>-1.4937955873707101</v>
      </c>
      <c r="S111" s="178">
        <v>8.1661775446956793E-3</v>
      </c>
      <c r="T111" s="178">
        <v>-0.239285573429942</v>
      </c>
      <c r="U111" s="178">
        <v>39.292750649892</v>
      </c>
      <c r="V111">
        <v>0</v>
      </c>
      <c r="W111">
        <v>1</v>
      </c>
      <c r="X111">
        <v>1</v>
      </c>
      <c r="Y111">
        <v>2</v>
      </c>
      <c r="Z111" s="179">
        <v>1.0041186540626601</v>
      </c>
      <c r="AA111" s="179">
        <v>1.0021943096993799</v>
      </c>
      <c r="AB111" s="179">
        <v>0.136087663168174</v>
      </c>
      <c r="AC111" t="s">
        <v>14</v>
      </c>
    </row>
    <row r="112" spans="1:29" x14ac:dyDescent="0.25">
      <c r="A112" t="s">
        <v>264</v>
      </c>
      <c r="B112">
        <v>2</v>
      </c>
      <c r="C112" s="54">
        <v>42257</v>
      </c>
      <c r="D112" s="57">
        <v>0.40607638888888892</v>
      </c>
      <c r="E112" t="s">
        <v>861</v>
      </c>
      <c r="F112" t="s">
        <v>14</v>
      </c>
      <c r="G112" t="s">
        <v>859</v>
      </c>
      <c r="H112" s="104">
        <v>-41.206595621930397</v>
      </c>
      <c r="I112" s="104">
        <v>5.7650785028913404E-3</v>
      </c>
      <c r="J112" s="104">
        <v>62.552674631994201</v>
      </c>
      <c r="K112" s="104">
        <v>1.6749841470007999E-2</v>
      </c>
      <c r="L112" t="s">
        <v>14</v>
      </c>
      <c r="M112" s="178">
        <v>-34.261858170645503</v>
      </c>
      <c r="N112" s="178">
        <v>26.534220974436501</v>
      </c>
      <c r="O112" s="178">
        <v>-11.391543623172</v>
      </c>
      <c r="P112" s="178">
        <v>58.421665338929799</v>
      </c>
      <c r="Q112" s="178">
        <v>12.4342363229248</v>
      </c>
      <c r="R112" s="178">
        <v>-1.1870340812206399</v>
      </c>
      <c r="S112" s="178">
        <v>9.3229173481855498E-3</v>
      </c>
      <c r="T112" s="178">
        <v>4.4115953492113604</v>
      </c>
      <c r="U112" s="178">
        <v>-1.84223877434157</v>
      </c>
      <c r="V112">
        <v>0</v>
      </c>
      <c r="W112">
        <v>1</v>
      </c>
      <c r="X112">
        <v>1</v>
      </c>
      <c r="Y112">
        <v>2</v>
      </c>
      <c r="Z112" s="179">
        <v>1.0041186540626601</v>
      </c>
      <c r="AA112" s="179">
        <v>1.0021943096993799</v>
      </c>
      <c r="AB112" s="179">
        <v>9.5225328397357797E-2</v>
      </c>
      <c r="AC112" t="s">
        <v>14</v>
      </c>
    </row>
    <row r="113" spans="1:29" x14ac:dyDescent="0.25">
      <c r="A113" t="s">
        <v>264</v>
      </c>
      <c r="B113">
        <v>3</v>
      </c>
      <c r="C113" s="54">
        <v>42258</v>
      </c>
      <c r="D113" s="57">
        <v>0.52053240740740747</v>
      </c>
      <c r="E113" t="s">
        <v>871</v>
      </c>
      <c r="F113" t="s">
        <v>14</v>
      </c>
      <c r="G113" t="s">
        <v>859</v>
      </c>
      <c r="H113" s="104">
        <v>4.2171301881046999</v>
      </c>
      <c r="I113" s="104">
        <v>5.9076997613244902E-3</v>
      </c>
      <c r="J113" s="104">
        <v>37.332328521636697</v>
      </c>
      <c r="K113" s="104">
        <v>1.2634259981764699E-2</v>
      </c>
      <c r="L113" t="s">
        <v>14</v>
      </c>
      <c r="M113" s="178">
        <v>7.49362527051799</v>
      </c>
      <c r="N113" s="178">
        <v>2.2872038701849302</v>
      </c>
      <c r="O113" s="178">
        <v>9.1763825498601506</v>
      </c>
      <c r="P113" s="178">
        <v>6.2440736851914096</v>
      </c>
      <c r="Q113" s="178">
        <v>9.3124160892444401</v>
      </c>
      <c r="R113" s="178">
        <v>-0.81329170663981498</v>
      </c>
      <c r="S113" s="178">
        <v>9.6403275100653604E-3</v>
      </c>
      <c r="T113" s="178">
        <v>1.65690635803256</v>
      </c>
      <c r="U113" s="178">
        <v>-3.17114297918098</v>
      </c>
      <c r="V113">
        <v>0</v>
      </c>
      <c r="W113">
        <v>2</v>
      </c>
      <c r="X113">
        <v>3</v>
      </c>
      <c r="Y113">
        <v>7</v>
      </c>
      <c r="Z113" s="179">
        <v>1.0446983491653801</v>
      </c>
      <c r="AA113" s="179">
        <v>1.0435531367180899</v>
      </c>
      <c r="AB113" s="179">
        <v>8.0028777604677706E-2</v>
      </c>
      <c r="AC113" t="s">
        <v>14</v>
      </c>
    </row>
    <row r="114" spans="1:29" x14ac:dyDescent="0.25">
      <c r="A114" t="s">
        <v>264</v>
      </c>
      <c r="B114">
        <v>5</v>
      </c>
      <c r="C114" s="54">
        <v>42260</v>
      </c>
      <c r="D114" s="57">
        <v>0.54214120370370367</v>
      </c>
      <c r="E114" t="s">
        <v>860</v>
      </c>
      <c r="F114" t="s">
        <v>14</v>
      </c>
      <c r="G114" t="s">
        <v>859</v>
      </c>
      <c r="H114" s="104">
        <v>-41.002782739834998</v>
      </c>
      <c r="I114" s="104">
        <v>6.4608402643889801E-3</v>
      </c>
      <c r="J114" s="104">
        <v>37.7822418550547</v>
      </c>
      <c r="K114" s="104">
        <v>1.3576675221453E-2</v>
      </c>
      <c r="L114" t="s">
        <v>14</v>
      </c>
      <c r="M114" s="178">
        <v>-34.8956094393683</v>
      </c>
      <c r="N114" s="178">
        <v>2.6261075092874901</v>
      </c>
      <c r="O114" s="178">
        <v>-35.100093352017403</v>
      </c>
      <c r="P114" s="178">
        <v>3.5821087070067099</v>
      </c>
      <c r="Q114" s="178">
        <v>18.6445777155649</v>
      </c>
      <c r="R114" s="178">
        <v>-1.63462842634931</v>
      </c>
      <c r="S114" s="178">
        <v>8.8456265704721492E-3</v>
      </c>
      <c r="T114" s="178">
        <v>-1.6685502925262901</v>
      </c>
      <c r="U114" s="178">
        <v>52.5707740853925</v>
      </c>
      <c r="V114">
        <v>0</v>
      </c>
      <c r="W114">
        <v>2</v>
      </c>
      <c r="X114">
        <v>3</v>
      </c>
      <c r="Y114">
        <v>7</v>
      </c>
      <c r="Z114" s="179">
        <v>1.0446983491653801</v>
      </c>
      <c r="AA114" s="179">
        <v>1.0435531367180899</v>
      </c>
      <c r="AB114" s="179">
        <v>0.11885867885964101</v>
      </c>
      <c r="AC114" t="s">
        <v>14</v>
      </c>
    </row>
    <row r="115" spans="1:29" x14ac:dyDescent="0.25">
      <c r="A115" t="s">
        <v>264</v>
      </c>
      <c r="B115">
        <v>6</v>
      </c>
      <c r="C115" s="54">
        <v>42261</v>
      </c>
      <c r="D115" s="57">
        <v>0.66641203703703711</v>
      </c>
      <c r="E115" t="s">
        <v>858</v>
      </c>
      <c r="F115" t="s">
        <v>14</v>
      </c>
      <c r="G115" t="s">
        <v>859</v>
      </c>
      <c r="H115" s="104">
        <v>2.06067221204815</v>
      </c>
      <c r="I115" s="104">
        <v>6.6138560405533996E-3</v>
      </c>
      <c r="J115" s="104">
        <v>30.2721504514804</v>
      </c>
      <c r="K115" s="104">
        <v>2.3126848198489799E-2</v>
      </c>
      <c r="L115" t="s">
        <v>14</v>
      </c>
      <c r="M115" s="178">
        <v>5.2345837087808196</v>
      </c>
      <c r="N115" s="178">
        <v>-4.5321322435089204</v>
      </c>
      <c r="O115" s="178">
        <v>-5.6601316372040203E-2</v>
      </c>
      <c r="P115" s="178">
        <v>-12.2391517764865</v>
      </c>
      <c r="Q115" s="178">
        <v>12.2144068027449</v>
      </c>
      <c r="R115" s="178">
        <v>-0.97615462786915197</v>
      </c>
      <c r="S115" s="178">
        <v>8.6524807168083893E-3</v>
      </c>
      <c r="T115" s="178">
        <v>-3.2245660498606998</v>
      </c>
      <c r="U115" s="178">
        <v>15.624028821360501</v>
      </c>
      <c r="V115">
        <v>0</v>
      </c>
      <c r="W115">
        <v>2</v>
      </c>
      <c r="X115">
        <v>3</v>
      </c>
      <c r="Y115">
        <v>7</v>
      </c>
      <c r="Z115" s="179">
        <v>1.0446983491653801</v>
      </c>
      <c r="AA115" s="179">
        <v>1.0435531367180899</v>
      </c>
      <c r="AB115" s="179">
        <v>9.6912543535679796E-2</v>
      </c>
      <c r="AC115" t="s">
        <v>14</v>
      </c>
    </row>
    <row r="116" spans="1:29" x14ac:dyDescent="0.25">
      <c r="A116" t="s">
        <v>264</v>
      </c>
      <c r="B116">
        <v>8</v>
      </c>
      <c r="C116" s="54">
        <v>42263</v>
      </c>
      <c r="D116" s="57">
        <v>0.6251620370370371</v>
      </c>
      <c r="E116" t="s">
        <v>880</v>
      </c>
      <c r="F116" t="s">
        <v>14</v>
      </c>
      <c r="G116" t="s">
        <v>859</v>
      </c>
      <c r="H116" s="104">
        <v>-40.983256067427803</v>
      </c>
      <c r="I116" s="104">
        <v>4.78675544956549E-3</v>
      </c>
      <c r="J116" s="104">
        <v>28.143055046820599</v>
      </c>
      <c r="K116" s="104">
        <v>1.21462184789229E-2</v>
      </c>
      <c r="L116" t="s">
        <v>14</v>
      </c>
      <c r="M116" s="178">
        <v>-35.2007987506991</v>
      </c>
      <c r="N116" s="178">
        <v>-6.6775687161657897</v>
      </c>
      <c r="O116" s="178">
        <v>-44.467187819361698</v>
      </c>
      <c r="P116" s="178">
        <v>-18.209275092550001</v>
      </c>
      <c r="Q116" s="178">
        <v>25.051635896424798</v>
      </c>
      <c r="R116" s="178">
        <v>-1.90396713065315</v>
      </c>
      <c r="S116" s="178">
        <v>9.6089057172492592E-3</v>
      </c>
      <c r="T116" s="178">
        <v>-4.9651333154967903</v>
      </c>
      <c r="U116" s="178">
        <v>79.122676674464003</v>
      </c>
      <c r="V116">
        <v>0</v>
      </c>
      <c r="W116">
        <v>3</v>
      </c>
      <c r="X116">
        <v>8</v>
      </c>
      <c r="Y116">
        <v>13</v>
      </c>
      <c r="Z116" s="179">
        <v>1.0466835644108501</v>
      </c>
      <c r="AA116" s="179">
        <v>1.0338556802896199</v>
      </c>
      <c r="AB116" s="179">
        <v>9.2899782456979593E-2</v>
      </c>
      <c r="AC116" t="s">
        <v>14</v>
      </c>
    </row>
    <row r="117" spans="1:29" x14ac:dyDescent="0.25">
      <c r="A117" t="s">
        <v>264</v>
      </c>
      <c r="B117">
        <v>10</v>
      </c>
      <c r="C117" s="54">
        <v>42265</v>
      </c>
      <c r="D117" s="57">
        <v>0.92126157407407405</v>
      </c>
      <c r="E117" t="s">
        <v>860</v>
      </c>
      <c r="F117" t="s">
        <v>14</v>
      </c>
      <c r="G117" t="s">
        <v>859</v>
      </c>
      <c r="H117" s="104">
        <v>-40.880831099172198</v>
      </c>
      <c r="I117" s="104">
        <v>6.7126624923946297E-3</v>
      </c>
      <c r="J117" s="104">
        <v>35.306422423361397</v>
      </c>
      <c r="K117" s="104">
        <v>1.9651155812619302E-2</v>
      </c>
      <c r="L117" t="s">
        <v>14</v>
      </c>
      <c r="M117" s="178">
        <v>-34.864206086884003</v>
      </c>
      <c r="N117" s="178">
        <v>0.23670976139045199</v>
      </c>
      <c r="O117" s="178">
        <v>-37.434895614735602</v>
      </c>
      <c r="P117" s="178">
        <v>-1.93487356369509</v>
      </c>
      <c r="Q117" s="178">
        <v>17.964177796310398</v>
      </c>
      <c r="R117" s="178">
        <v>-1.7467706593666401</v>
      </c>
      <c r="S117" s="178">
        <v>9.8908438291473704E-3</v>
      </c>
      <c r="T117" s="178">
        <v>-2.4075392642833702</v>
      </c>
      <c r="U117" s="178">
        <v>56.770129106124799</v>
      </c>
      <c r="V117">
        <v>0</v>
      </c>
      <c r="W117">
        <v>3</v>
      </c>
      <c r="X117">
        <v>8</v>
      </c>
      <c r="Y117">
        <v>13</v>
      </c>
      <c r="Z117" s="179">
        <v>1.0466835644108501</v>
      </c>
      <c r="AA117" s="179">
        <v>1.0338556802896199</v>
      </c>
      <c r="AB117" s="179">
        <v>0.102468583781767</v>
      </c>
      <c r="AC117" t="s">
        <v>14</v>
      </c>
    </row>
    <row r="118" spans="1:29" x14ac:dyDescent="0.25">
      <c r="A118" t="s">
        <v>264</v>
      </c>
      <c r="B118">
        <v>12</v>
      </c>
      <c r="C118" s="54">
        <v>42267</v>
      </c>
      <c r="D118" s="57">
        <v>0.35359953703703706</v>
      </c>
      <c r="E118" t="s">
        <v>861</v>
      </c>
      <c r="F118" t="s">
        <v>14</v>
      </c>
      <c r="G118" t="s">
        <v>859</v>
      </c>
      <c r="H118" s="104">
        <v>-41.015645416011601</v>
      </c>
      <c r="I118" s="104">
        <v>5.9386907361538696E-3</v>
      </c>
      <c r="J118" s="104">
        <v>54.811849329908398</v>
      </c>
      <c r="K118" s="104">
        <v>1.50775845427258E-2</v>
      </c>
      <c r="L118" t="s">
        <v>14</v>
      </c>
      <c r="M118" s="178">
        <v>-34.339588273053799</v>
      </c>
      <c r="N118" s="178">
        <v>19.0632091043754</v>
      </c>
      <c r="O118" s="178">
        <v>-18.7032890023379</v>
      </c>
      <c r="P118" s="178">
        <v>42.464819915953903</v>
      </c>
      <c r="Q118" s="178">
        <v>12.090934396778501</v>
      </c>
      <c r="R118" s="178">
        <v>-1.35284242096866</v>
      </c>
      <c r="S118" s="178">
        <v>1.0130711013094301E-2</v>
      </c>
      <c r="T118" s="178">
        <v>3.8273485963321798</v>
      </c>
      <c r="U118" s="178">
        <v>12.3166087880095</v>
      </c>
      <c r="V118">
        <v>0</v>
      </c>
      <c r="W118">
        <v>3</v>
      </c>
      <c r="X118">
        <v>8</v>
      </c>
      <c r="Y118">
        <v>13</v>
      </c>
      <c r="Z118" s="179">
        <v>1.0466835644108501</v>
      </c>
      <c r="AA118" s="179">
        <v>1.0338556802896199</v>
      </c>
      <c r="AB118" s="179">
        <v>0.10201026614395001</v>
      </c>
      <c r="AC118" t="s">
        <v>14</v>
      </c>
    </row>
    <row r="119" spans="1:29" x14ac:dyDescent="0.25">
      <c r="A119" t="s">
        <v>264</v>
      </c>
      <c r="B119">
        <v>13</v>
      </c>
      <c r="C119" s="54">
        <v>42268</v>
      </c>
      <c r="D119" s="57">
        <v>0.53287037037037044</v>
      </c>
      <c r="E119" t="s">
        <v>858</v>
      </c>
      <c r="F119" t="s">
        <v>14</v>
      </c>
      <c r="G119" t="s">
        <v>859</v>
      </c>
      <c r="H119" s="104">
        <v>1.6697824657800699</v>
      </c>
      <c r="I119" s="104">
        <v>7.7407523006608201E-3</v>
      </c>
      <c r="J119" s="104">
        <v>35.612357695546997</v>
      </c>
      <c r="K119" s="104">
        <v>2.0910767770453999E-2</v>
      </c>
      <c r="L119" t="s">
        <v>14</v>
      </c>
      <c r="M119" s="178">
        <v>5.0472563739687999</v>
      </c>
      <c r="N119" s="178">
        <v>0.62164284080494403</v>
      </c>
      <c r="O119" s="178">
        <v>4.9574714038265402</v>
      </c>
      <c r="P119" s="178">
        <v>-7.6783159941051796E-2</v>
      </c>
      <c r="Q119" s="178">
        <v>6.75119868198228</v>
      </c>
      <c r="R119" s="178">
        <v>-0.85946669202342896</v>
      </c>
      <c r="S119" s="178">
        <v>1.01731331310995E-2</v>
      </c>
      <c r="T119" s="178">
        <v>-1.3187835360059299</v>
      </c>
      <c r="U119" s="178">
        <v>0.14175939596591799</v>
      </c>
      <c r="V119">
        <v>0</v>
      </c>
      <c r="W119">
        <v>3</v>
      </c>
      <c r="X119">
        <v>8</v>
      </c>
      <c r="Y119">
        <v>13</v>
      </c>
      <c r="Z119" s="179">
        <v>1.0466835644108501</v>
      </c>
      <c r="AA119" s="179">
        <v>1.0338556802896199</v>
      </c>
      <c r="AB119" s="179">
        <v>9.7021367617303705E-2</v>
      </c>
      <c r="AC119" t="s">
        <v>14</v>
      </c>
    </row>
    <row r="120" spans="1:29" x14ac:dyDescent="0.25">
      <c r="A120" t="s">
        <v>264</v>
      </c>
      <c r="B120">
        <v>14</v>
      </c>
      <c r="C120" s="54">
        <v>42269</v>
      </c>
      <c r="D120" s="57">
        <v>0.37813657407407408</v>
      </c>
      <c r="E120" t="s">
        <v>880</v>
      </c>
      <c r="F120" t="s">
        <v>14</v>
      </c>
      <c r="G120" t="s">
        <v>859</v>
      </c>
      <c r="H120" s="104">
        <v>-41.217331331008801</v>
      </c>
      <c r="I120" s="104">
        <v>5.2511566582390803E-3</v>
      </c>
      <c r="J120" s="104">
        <v>28.1476331533866</v>
      </c>
      <c r="K120" s="104">
        <v>1.9219704896092499E-2</v>
      </c>
      <c r="L120" t="s">
        <v>14</v>
      </c>
      <c r="M120" s="178">
        <v>-35.4201453741629</v>
      </c>
      <c r="N120" s="178">
        <v>-6.6736412267259499</v>
      </c>
      <c r="O120" s="178">
        <v>-44.746258228263997</v>
      </c>
      <c r="P120" s="178">
        <v>-17.227773575899398</v>
      </c>
      <c r="Q120" s="178">
        <v>15.4021199984023</v>
      </c>
      <c r="R120" s="178">
        <v>-1.96495387791938</v>
      </c>
      <c r="S120" s="178">
        <v>1.2436484158659E-2</v>
      </c>
      <c r="T120" s="178">
        <v>-3.9782876125576498</v>
      </c>
      <c r="U120" s="178">
        <v>69.215600311799903</v>
      </c>
      <c r="V120">
        <v>0</v>
      </c>
      <c r="W120">
        <v>4</v>
      </c>
      <c r="X120">
        <v>14</v>
      </c>
      <c r="Y120">
        <v>21</v>
      </c>
      <c r="Z120" s="179">
        <v>1.0355718280996999</v>
      </c>
      <c r="AA120" s="179">
        <v>1.0492032918892999</v>
      </c>
      <c r="AB120" s="179">
        <v>0.122820380401234</v>
      </c>
      <c r="AC120" t="s">
        <v>14</v>
      </c>
    </row>
    <row r="121" spans="1:29" x14ac:dyDescent="0.25">
      <c r="A121" t="s">
        <v>264</v>
      </c>
      <c r="B121">
        <v>16</v>
      </c>
      <c r="C121" s="54">
        <v>42271</v>
      </c>
      <c r="D121" s="57">
        <v>0.37275462962962963</v>
      </c>
      <c r="E121" t="s">
        <v>860</v>
      </c>
      <c r="F121" t="s">
        <v>14</v>
      </c>
      <c r="G121" t="s">
        <v>859</v>
      </c>
      <c r="H121" s="104">
        <v>-41.017467226166097</v>
      </c>
      <c r="I121" s="104">
        <v>6.2947477829338296E-3</v>
      </c>
      <c r="J121" s="104">
        <v>43.721666893368202</v>
      </c>
      <c r="K121" s="104">
        <v>1.24873047379004E-2</v>
      </c>
      <c r="L121" t="s">
        <v>14</v>
      </c>
      <c r="M121" s="178">
        <v>-34.7107527890904</v>
      </c>
      <c r="N121" s="178">
        <v>8.3589709163243207</v>
      </c>
      <c r="O121" s="178">
        <v>-29.439294343476401</v>
      </c>
      <c r="P121" s="178">
        <v>17.528308662530801</v>
      </c>
      <c r="Q121" s="178">
        <v>15.11738480414</v>
      </c>
      <c r="R121" s="178">
        <v>-1.58390839107949</v>
      </c>
      <c r="S121" s="178">
        <v>1.2437416446452999E-2</v>
      </c>
      <c r="T121" s="178">
        <v>0.72794305948857796</v>
      </c>
      <c r="U121" s="178">
        <v>37.037619860047997</v>
      </c>
      <c r="V121">
        <v>0</v>
      </c>
      <c r="W121">
        <v>4</v>
      </c>
      <c r="X121">
        <v>14</v>
      </c>
      <c r="Y121">
        <v>21</v>
      </c>
      <c r="Z121" s="179">
        <v>1.0355718280996999</v>
      </c>
      <c r="AA121" s="179">
        <v>1.0492032918892999</v>
      </c>
      <c r="AB121" s="179">
        <v>0.16286159354323301</v>
      </c>
      <c r="AC121" t="s">
        <v>14</v>
      </c>
    </row>
    <row r="122" spans="1:29" x14ac:dyDescent="0.25">
      <c r="A122" t="s">
        <v>264</v>
      </c>
      <c r="B122">
        <v>17</v>
      </c>
      <c r="C122" s="54">
        <v>42272</v>
      </c>
      <c r="D122" s="57">
        <v>0.63289351851851849</v>
      </c>
      <c r="E122" t="s">
        <v>871</v>
      </c>
      <c r="F122" t="s">
        <v>14</v>
      </c>
      <c r="G122" t="s">
        <v>859</v>
      </c>
      <c r="H122" s="104">
        <v>4.4149608079479696</v>
      </c>
      <c r="I122" s="104">
        <v>8.1521280475695904E-3</v>
      </c>
      <c r="J122" s="104">
        <v>34.3902508027209</v>
      </c>
      <c r="K122" s="104">
        <v>9.8720940858389606E-3</v>
      </c>
      <c r="L122" t="s">
        <v>14</v>
      </c>
      <c r="M122" s="178">
        <v>7.5805298455533299</v>
      </c>
      <c r="N122" s="178">
        <v>-0.552207161004581</v>
      </c>
      <c r="O122" s="178">
        <v>6.4216035478457902</v>
      </c>
      <c r="P122" s="178">
        <v>-2.1791175905907498</v>
      </c>
      <c r="Q122" s="178">
        <v>9.0550704148282204</v>
      </c>
      <c r="R122" s="178">
        <v>-0.84627654864584301</v>
      </c>
      <c r="S122" s="178">
        <v>9.7697357732058898E-3</v>
      </c>
      <c r="T122" s="178">
        <v>-1.07613241144104</v>
      </c>
      <c r="U122" s="178">
        <v>2.0543661301667502</v>
      </c>
      <c r="V122">
        <v>0</v>
      </c>
      <c r="W122">
        <v>4</v>
      </c>
      <c r="X122">
        <v>14</v>
      </c>
      <c r="Y122">
        <v>21</v>
      </c>
      <c r="Z122" s="179">
        <v>1.0355718280996999</v>
      </c>
      <c r="AA122" s="179">
        <v>1.0492032918892999</v>
      </c>
      <c r="AB122" s="179">
        <v>9.6078045459190006E-2</v>
      </c>
      <c r="AC122" t="s">
        <v>14</v>
      </c>
    </row>
    <row r="123" spans="1:29" x14ac:dyDescent="0.25">
      <c r="A123" t="s">
        <v>264</v>
      </c>
      <c r="B123">
        <v>18</v>
      </c>
      <c r="C123" s="54">
        <v>42273</v>
      </c>
      <c r="D123" s="57">
        <v>0.8806250000000001</v>
      </c>
      <c r="E123" t="s">
        <v>858</v>
      </c>
      <c r="F123" t="s">
        <v>14</v>
      </c>
      <c r="G123" t="s">
        <v>859</v>
      </c>
      <c r="H123" s="104">
        <v>2.2637295513754498</v>
      </c>
      <c r="I123" s="104">
        <v>5.0763908046253404E-3</v>
      </c>
      <c r="J123" s="104">
        <v>32.121272027513101</v>
      </c>
      <c r="K123" s="104">
        <v>1.5142007217363499E-2</v>
      </c>
      <c r="L123" t="s">
        <v>14</v>
      </c>
      <c r="M123" s="178">
        <v>5.4871059637842601</v>
      </c>
      <c r="N123" s="178">
        <v>-2.7468533502371399</v>
      </c>
      <c r="O123" s="178">
        <v>1.99417454774523</v>
      </c>
      <c r="P123" s="178">
        <v>-9.7374673775811509</v>
      </c>
      <c r="Q123" s="178">
        <v>16.017058360433101</v>
      </c>
      <c r="R123" s="178">
        <v>-0.94826629396033002</v>
      </c>
      <c r="S123" s="178">
        <v>9.0086359593071503E-3</v>
      </c>
      <c r="T123" s="178">
        <v>-4.2747224662613696</v>
      </c>
      <c r="U123" s="178">
        <v>15.584192852585099</v>
      </c>
      <c r="V123">
        <v>0</v>
      </c>
      <c r="W123">
        <v>4</v>
      </c>
      <c r="X123">
        <v>14</v>
      </c>
      <c r="Y123">
        <v>21</v>
      </c>
      <c r="Z123" s="179">
        <v>1.0355718280996999</v>
      </c>
      <c r="AA123" s="179">
        <v>1.0492032918892999</v>
      </c>
      <c r="AB123" s="179">
        <v>9.3013904294092897E-2</v>
      </c>
      <c r="AC123" t="s">
        <v>14</v>
      </c>
    </row>
    <row r="124" spans="1:29" x14ac:dyDescent="0.25">
      <c r="A124" t="s">
        <v>264</v>
      </c>
      <c r="B124">
        <v>20</v>
      </c>
      <c r="C124" s="54">
        <v>42275</v>
      </c>
      <c r="D124" s="57">
        <v>0.3498263888888889</v>
      </c>
      <c r="E124" t="s">
        <v>858</v>
      </c>
      <c r="F124" t="s">
        <v>14</v>
      </c>
      <c r="G124" t="s">
        <v>859</v>
      </c>
      <c r="H124" s="104">
        <v>2.3107628839488701</v>
      </c>
      <c r="I124" s="104">
        <v>4.5175721899536302E-3</v>
      </c>
      <c r="J124" s="104">
        <v>34.7389707685007</v>
      </c>
      <c r="K124" s="104">
        <v>2.3794605952302799E-2</v>
      </c>
      <c r="L124" t="s">
        <v>14</v>
      </c>
      <c r="M124" s="178">
        <v>5.6190442339027404</v>
      </c>
      <c r="N124" s="178">
        <v>-0.22003783602801799</v>
      </c>
      <c r="O124" s="178">
        <v>4.6461122713263299</v>
      </c>
      <c r="P124" s="178">
        <v>-3.09545991098561</v>
      </c>
      <c r="Q124" s="178">
        <v>12.916561011865801</v>
      </c>
      <c r="R124" s="178">
        <v>-0.92860712670864198</v>
      </c>
      <c r="S124" s="178">
        <v>9.0782314438776109E-3</v>
      </c>
      <c r="T124" s="178">
        <v>-2.6565764931213902</v>
      </c>
      <c r="U124" s="178">
        <v>7.3214770744133402</v>
      </c>
      <c r="V124">
        <v>0</v>
      </c>
      <c r="W124">
        <v>4</v>
      </c>
      <c r="X124">
        <v>14</v>
      </c>
      <c r="Y124">
        <v>21</v>
      </c>
      <c r="Z124" s="179">
        <v>1.0355718280996999</v>
      </c>
      <c r="AA124" s="179">
        <v>1.0492032918892999</v>
      </c>
      <c r="AB124" s="179">
        <v>5.19449348768658E-2</v>
      </c>
      <c r="AC124" t="s">
        <v>14</v>
      </c>
    </row>
    <row r="125" spans="1:29" x14ac:dyDescent="0.25">
      <c r="A125" t="s">
        <v>264</v>
      </c>
      <c r="B125">
        <v>21</v>
      </c>
      <c r="C125" s="54">
        <v>42276</v>
      </c>
      <c r="D125" s="57">
        <v>0.28890046296296296</v>
      </c>
      <c r="E125" t="s">
        <v>880</v>
      </c>
      <c r="F125" t="s">
        <v>14</v>
      </c>
      <c r="G125" t="s">
        <v>859</v>
      </c>
      <c r="H125" s="104">
        <v>-41.234098378680699</v>
      </c>
      <c r="I125" s="104">
        <v>6.6375458793163497E-3</v>
      </c>
      <c r="J125" s="104">
        <v>23.629533436413102</v>
      </c>
      <c r="K125" s="104">
        <v>1.7944010274104898E-2</v>
      </c>
      <c r="L125" t="s">
        <v>14</v>
      </c>
      <c r="M125" s="178">
        <v>-35.587992414497599</v>
      </c>
      <c r="N125" s="178">
        <v>-11.0347068330141</v>
      </c>
      <c r="O125" s="178">
        <v>-49.185749255298703</v>
      </c>
      <c r="P125" s="178">
        <v>-28.892069643797399</v>
      </c>
      <c r="Q125" s="178">
        <v>18.957753186253399</v>
      </c>
      <c r="R125" s="178">
        <v>-2.1202035631477001</v>
      </c>
      <c r="S125" s="178">
        <v>1.0451589484521099E-2</v>
      </c>
      <c r="T125" s="178">
        <v>-7.1005921340900802</v>
      </c>
      <c r="U125" s="178">
        <v>82.4714004096206</v>
      </c>
      <c r="V125">
        <v>0</v>
      </c>
      <c r="W125">
        <v>4</v>
      </c>
      <c r="X125">
        <v>14</v>
      </c>
      <c r="Y125">
        <v>21</v>
      </c>
      <c r="Z125" s="179">
        <v>1.0355718280996999</v>
      </c>
      <c r="AA125" s="179">
        <v>1.0492032918892999</v>
      </c>
      <c r="AB125" s="179">
        <v>6.4881141425384203E-2</v>
      </c>
      <c r="AC125" t="s">
        <v>14</v>
      </c>
    </row>
    <row r="126" spans="1:29" x14ac:dyDescent="0.25">
      <c r="A126" t="s">
        <v>264</v>
      </c>
      <c r="B126">
        <v>22</v>
      </c>
      <c r="C126" s="54">
        <v>42277</v>
      </c>
      <c r="D126" s="57">
        <v>0.65776620370370364</v>
      </c>
      <c r="E126" t="s">
        <v>861</v>
      </c>
      <c r="F126" t="s">
        <v>14</v>
      </c>
      <c r="G126" t="s">
        <v>859</v>
      </c>
      <c r="H126" s="104">
        <v>-41.2639936039239</v>
      </c>
      <c r="I126" s="104">
        <v>5.0001708729131601E-3</v>
      </c>
      <c r="J126" s="104">
        <v>60.442032670035999</v>
      </c>
      <c r="K126" s="104">
        <v>1.5771339976854599E-2</v>
      </c>
      <c r="L126" t="s">
        <v>14</v>
      </c>
      <c r="M126" s="178">
        <v>-34.385612004130799</v>
      </c>
      <c r="N126" s="178">
        <v>24.496734802489598</v>
      </c>
      <c r="O126" s="178">
        <v>-13.538887596095901</v>
      </c>
      <c r="P126" s="178">
        <v>55.367264469608301</v>
      </c>
      <c r="Q126" s="178">
        <v>18.9681886910146</v>
      </c>
      <c r="R126" s="178">
        <v>-1.27759766877381</v>
      </c>
      <c r="S126" s="178">
        <v>1.12713850526908E-2</v>
      </c>
      <c r="T126" s="178">
        <v>5.5005734541583902</v>
      </c>
      <c r="U126" s="178">
        <v>8.6632859997706699</v>
      </c>
      <c r="V126">
        <v>0</v>
      </c>
      <c r="W126">
        <v>5</v>
      </c>
      <c r="X126">
        <v>20</v>
      </c>
      <c r="Y126">
        <v>28</v>
      </c>
      <c r="Z126" s="179">
        <v>1.0456334364658999</v>
      </c>
      <c r="AA126" s="179">
        <v>1.04234813131868</v>
      </c>
      <c r="AB126" s="179">
        <v>0.100768891262966</v>
      </c>
      <c r="AC126" t="s">
        <v>14</v>
      </c>
    </row>
    <row r="127" spans="1:29" x14ac:dyDescent="0.25">
      <c r="A127" t="s">
        <v>264</v>
      </c>
      <c r="B127">
        <v>23</v>
      </c>
      <c r="C127" s="54">
        <v>42278</v>
      </c>
      <c r="D127" s="57">
        <v>0.77547453703703706</v>
      </c>
      <c r="E127" t="s">
        <v>860</v>
      </c>
      <c r="F127" t="s">
        <v>14</v>
      </c>
      <c r="G127" t="s">
        <v>859</v>
      </c>
      <c r="H127" s="104">
        <v>-41.2805933247502</v>
      </c>
      <c r="I127" s="104">
        <v>5.4556710668198999E-3</v>
      </c>
      <c r="J127" s="104">
        <v>41.3791518253066</v>
      </c>
      <c r="K127" s="104">
        <v>1.07772047628866E-2</v>
      </c>
      <c r="L127" t="s">
        <v>14</v>
      </c>
      <c r="M127" s="178">
        <v>-35.035770116672502</v>
      </c>
      <c r="N127" s="178">
        <v>6.0972493499866696</v>
      </c>
      <c r="O127" s="178">
        <v>-31.973589133803902</v>
      </c>
      <c r="P127" s="178">
        <v>12.7556274311848</v>
      </c>
      <c r="Q127" s="178">
        <v>9.5682872378582999</v>
      </c>
      <c r="R127" s="178">
        <v>-1.64462488620353</v>
      </c>
      <c r="S127" s="178">
        <v>1.0612805051957001E-2</v>
      </c>
      <c r="T127" s="178">
        <v>0.51729917327494301</v>
      </c>
      <c r="U127" s="178">
        <v>36.2985645605768</v>
      </c>
      <c r="V127">
        <v>0</v>
      </c>
      <c r="W127">
        <v>5</v>
      </c>
      <c r="X127">
        <v>20</v>
      </c>
      <c r="Y127">
        <v>28</v>
      </c>
      <c r="Z127" s="179">
        <v>1.0456334364658999</v>
      </c>
      <c r="AA127" s="179">
        <v>1.04234813131868</v>
      </c>
      <c r="AB127" s="179">
        <v>0.155866952131957</v>
      </c>
      <c r="AC127" t="s">
        <v>14</v>
      </c>
    </row>
    <row r="128" spans="1:29" x14ac:dyDescent="0.25">
      <c r="A128" t="s">
        <v>264</v>
      </c>
      <c r="B128">
        <v>25</v>
      </c>
      <c r="C128" s="54">
        <v>42280</v>
      </c>
      <c r="D128" s="57">
        <v>0.29920138888888886</v>
      </c>
      <c r="E128" t="s">
        <v>858</v>
      </c>
      <c r="F128" t="s">
        <v>14</v>
      </c>
      <c r="G128" t="s">
        <v>859</v>
      </c>
      <c r="H128" s="104">
        <v>2.0212079973022599</v>
      </c>
      <c r="I128" s="104">
        <v>4.6621018878807699E-3</v>
      </c>
      <c r="J128" s="104">
        <v>32.541629974375503</v>
      </c>
      <c r="K128" s="104">
        <v>1.5666867518531E-2</v>
      </c>
      <c r="L128" t="s">
        <v>14</v>
      </c>
      <c r="M128" s="178">
        <v>5.2737966162863099</v>
      </c>
      <c r="N128" s="178">
        <v>-2.34161577820834</v>
      </c>
      <c r="O128" s="178">
        <v>2.2382146086803099</v>
      </c>
      <c r="P128" s="178">
        <v>-8.5635914291315292</v>
      </c>
      <c r="Q128" s="178">
        <v>11.148322728814801</v>
      </c>
      <c r="R128" s="178">
        <v>-0.88540552878275502</v>
      </c>
      <c r="S128" s="178">
        <v>8.9605926665766306E-3</v>
      </c>
      <c r="T128" s="178">
        <v>-3.9040716748158699</v>
      </c>
      <c r="U128" s="178">
        <v>10.139153329836899</v>
      </c>
      <c r="V128">
        <v>0</v>
      </c>
      <c r="W128">
        <v>5</v>
      </c>
      <c r="X128">
        <v>20</v>
      </c>
      <c r="Y128">
        <v>28</v>
      </c>
      <c r="Z128" s="179">
        <v>1.0456334364658999</v>
      </c>
      <c r="AA128" s="179">
        <v>1.04234813131868</v>
      </c>
      <c r="AB128" s="179">
        <v>0.135253445502655</v>
      </c>
      <c r="AC128" t="s">
        <v>14</v>
      </c>
    </row>
    <row r="129" spans="1:29" x14ac:dyDescent="0.25">
      <c r="L129" s="104"/>
      <c r="Z129" s="179"/>
      <c r="AA129" s="179"/>
      <c r="AB129" s="179"/>
    </row>
    <row r="130" spans="1:29" x14ac:dyDescent="0.25">
      <c r="A130" t="s">
        <v>264</v>
      </c>
      <c r="B130">
        <v>2</v>
      </c>
      <c r="C130" s="54">
        <v>42257</v>
      </c>
      <c r="D130" s="57">
        <v>0.75267361111111108</v>
      </c>
      <c r="E130" t="s">
        <v>866</v>
      </c>
      <c r="F130" t="s">
        <v>14</v>
      </c>
      <c r="G130" t="s">
        <v>867</v>
      </c>
      <c r="H130" s="104">
        <v>1.9243731362909</v>
      </c>
      <c r="I130" s="104">
        <v>9.7936496076634402E-3</v>
      </c>
      <c r="J130" s="104">
        <v>36.953769572143898</v>
      </c>
      <c r="K130" s="104">
        <v>1.2343563784369399E-2</v>
      </c>
      <c r="L130" s="104">
        <f t="shared" ref="L130:L150" si="0">(((J130+1000)/1.008122-1000)-30.91)/1.03091</f>
        <v>-2.2412387516277614</v>
      </c>
      <c r="M130" s="178">
        <v>5.3309457889757796</v>
      </c>
      <c r="N130" s="178">
        <v>1.9169678634440299</v>
      </c>
      <c r="O130" s="178">
        <v>6.7848207443840503</v>
      </c>
      <c r="P130" s="178">
        <v>2.8326325742339402</v>
      </c>
      <c r="Q130" s="178">
        <v>6.2542962455882902</v>
      </c>
      <c r="R130" s="178">
        <v>-0.60605770514881796</v>
      </c>
      <c r="S130" s="178">
        <v>1.19441483383349E-2</v>
      </c>
      <c r="T130" s="178">
        <v>-1.0010932640149599</v>
      </c>
      <c r="U130" s="178">
        <v>-3.18980443899419</v>
      </c>
      <c r="V130">
        <v>0</v>
      </c>
      <c r="W130">
        <v>1</v>
      </c>
      <c r="X130">
        <v>1</v>
      </c>
      <c r="Y130">
        <v>2</v>
      </c>
      <c r="Z130" s="179">
        <v>1.0041186540626601</v>
      </c>
      <c r="AA130" s="179">
        <v>1.0021943096993799</v>
      </c>
      <c r="AB130" s="179">
        <v>0.33880468631490501</v>
      </c>
      <c r="AC130">
        <v>415.3</v>
      </c>
    </row>
    <row r="131" spans="1:29" x14ac:dyDescent="0.25">
      <c r="A131" t="s">
        <v>264</v>
      </c>
      <c r="B131">
        <v>3</v>
      </c>
      <c r="C131" s="54">
        <v>42258</v>
      </c>
      <c r="D131" s="57">
        <v>0.44052083333333331</v>
      </c>
      <c r="E131" t="s">
        <v>870</v>
      </c>
      <c r="F131" t="s">
        <v>14</v>
      </c>
      <c r="G131" t="s">
        <v>867</v>
      </c>
      <c r="H131" s="104">
        <v>1.87902408490771</v>
      </c>
      <c r="I131" s="104">
        <v>4.3666860707340296E-3</v>
      </c>
      <c r="J131" s="104">
        <v>37.025155257582902</v>
      </c>
      <c r="K131" s="104">
        <v>1.09301377200554E-2</v>
      </c>
      <c r="L131" s="104">
        <f t="shared" si="0"/>
        <v>-2.1725513181429821</v>
      </c>
      <c r="M131" s="178">
        <v>5.2908117579369502</v>
      </c>
      <c r="N131" s="178">
        <v>1.9857768018825801</v>
      </c>
      <c r="O131" s="178">
        <v>6.8393550842507604</v>
      </c>
      <c r="P131" s="178">
        <v>2.30561194463673</v>
      </c>
      <c r="Q131" s="178">
        <v>14.596016443378501</v>
      </c>
      <c r="R131" s="178">
        <v>-0.57824557499338902</v>
      </c>
      <c r="S131" s="178">
        <v>9.4065892704268995E-3</v>
      </c>
      <c r="T131" s="178">
        <v>-1.6632276345235799</v>
      </c>
      <c r="U131" s="178">
        <v>4.9807159074743304</v>
      </c>
      <c r="V131">
        <v>0</v>
      </c>
      <c r="W131">
        <v>2</v>
      </c>
      <c r="X131">
        <v>3</v>
      </c>
      <c r="Y131">
        <v>7</v>
      </c>
      <c r="Z131" s="179">
        <v>1.0446983491653801</v>
      </c>
      <c r="AA131" s="179">
        <v>1.0435531367180899</v>
      </c>
      <c r="AB131" s="179">
        <v>0.37292068864704703</v>
      </c>
      <c r="AC131">
        <v>304.10000000000002</v>
      </c>
    </row>
    <row r="132" spans="1:29" x14ac:dyDescent="0.25">
      <c r="A132" t="s">
        <v>264</v>
      </c>
      <c r="B132">
        <v>6</v>
      </c>
      <c r="C132" s="54">
        <v>42261</v>
      </c>
      <c r="D132" s="57">
        <v>0.8560416666666667</v>
      </c>
      <c r="E132" t="s">
        <v>878</v>
      </c>
      <c r="F132" t="s">
        <v>14</v>
      </c>
      <c r="G132" t="s">
        <v>867</v>
      </c>
      <c r="H132" s="104">
        <v>1.9250416026402399</v>
      </c>
      <c r="I132" s="104">
        <v>5.8498150169798199E-3</v>
      </c>
      <c r="J132" s="104">
        <v>36.957596607883097</v>
      </c>
      <c r="K132" s="104">
        <v>1.8984187013366401E-2</v>
      </c>
      <c r="L132" s="104">
        <f t="shared" si="0"/>
        <v>-2.2375563710334396</v>
      </c>
      <c r="M132" s="178">
        <v>5.3317008367277401</v>
      </c>
      <c r="N132" s="178">
        <v>1.92066329294121</v>
      </c>
      <c r="O132" s="178">
        <v>6.8403717062124603</v>
      </c>
      <c r="P132" s="178">
        <v>2.4388493273660998</v>
      </c>
      <c r="Q132" s="178">
        <v>12.0442810804321</v>
      </c>
      <c r="R132" s="178">
        <v>-0.55531379803816505</v>
      </c>
      <c r="S132" s="178">
        <v>9.9289318901898006E-3</v>
      </c>
      <c r="T132" s="178">
        <v>-1.40074814725682</v>
      </c>
      <c r="U132" s="178">
        <v>2.53770528279049</v>
      </c>
      <c r="V132">
        <v>0</v>
      </c>
      <c r="W132">
        <v>2</v>
      </c>
      <c r="X132">
        <v>3</v>
      </c>
      <c r="Y132">
        <v>7</v>
      </c>
      <c r="Z132" s="179">
        <v>1.0446983491653801</v>
      </c>
      <c r="AA132" s="179">
        <v>1.0435531367180899</v>
      </c>
      <c r="AB132" s="179">
        <v>0.39685688514314599</v>
      </c>
      <c r="AC132">
        <v>252</v>
      </c>
    </row>
    <row r="133" spans="1:29" x14ac:dyDescent="0.25">
      <c r="A133" t="s">
        <v>264</v>
      </c>
      <c r="B133">
        <v>11</v>
      </c>
      <c r="C133" s="54">
        <v>42266</v>
      </c>
      <c r="D133" s="57">
        <v>0.39159722222222221</v>
      </c>
      <c r="E133" t="s">
        <v>881</v>
      </c>
      <c r="F133" t="s">
        <v>14</v>
      </c>
      <c r="G133" t="s">
        <v>867</v>
      </c>
      <c r="H133" s="104">
        <v>1.8134755744208</v>
      </c>
      <c r="I133" s="104">
        <v>5.6573011783089197E-3</v>
      </c>
      <c r="J133" s="104">
        <v>36.858943733810399</v>
      </c>
      <c r="K133" s="104">
        <v>1.0518162687809999E-2</v>
      </c>
      <c r="L133" s="104">
        <f t="shared" si="0"/>
        <v>-2.3324803419150202</v>
      </c>
      <c r="M133" s="178">
        <v>5.2237765282639703</v>
      </c>
      <c r="N133" s="178">
        <v>1.8252040831515499</v>
      </c>
      <c r="O133" s="178">
        <v>6.6477449880230397</v>
      </c>
      <c r="P133" s="178">
        <v>2.4611514240348198</v>
      </c>
      <c r="Q133" s="178">
        <v>10.6033385885203</v>
      </c>
      <c r="R133" s="178">
        <v>-0.542226314175563</v>
      </c>
      <c r="S133" s="178">
        <v>1.0561217832746101E-2</v>
      </c>
      <c r="T133" s="178">
        <v>-1.18820277674095</v>
      </c>
      <c r="U133" s="178">
        <v>1.4123491051242301</v>
      </c>
      <c r="V133">
        <v>0</v>
      </c>
      <c r="W133">
        <v>3</v>
      </c>
      <c r="X133">
        <v>8</v>
      </c>
      <c r="Y133">
        <v>13</v>
      </c>
      <c r="Z133" s="179">
        <v>1.0466835644108501</v>
      </c>
      <c r="AA133" s="179">
        <v>1.0338556802896199</v>
      </c>
      <c r="AB133" s="179">
        <v>0.39182417052646201</v>
      </c>
      <c r="AC133">
        <v>261.8</v>
      </c>
    </row>
    <row r="134" spans="1:29" x14ac:dyDescent="0.25">
      <c r="A134" t="s">
        <v>264</v>
      </c>
      <c r="B134">
        <v>14</v>
      </c>
      <c r="C134" s="54">
        <v>42269</v>
      </c>
      <c r="D134" s="57">
        <v>0.62417824074074069</v>
      </c>
      <c r="E134" t="s">
        <v>883</v>
      </c>
      <c r="F134" t="s">
        <v>14</v>
      </c>
      <c r="G134" t="s">
        <v>867</v>
      </c>
      <c r="H134" s="104">
        <v>1.91952404724404</v>
      </c>
      <c r="I134" s="104">
        <v>6.0117212414417098E-3</v>
      </c>
      <c r="J134" s="104">
        <v>36.889428720014998</v>
      </c>
      <c r="K134" s="104">
        <v>1.49255778678614E-2</v>
      </c>
      <c r="L134" s="104">
        <f t="shared" si="0"/>
        <v>-2.3031476339729968</v>
      </c>
      <c r="M134" s="178">
        <v>5.3242431884028596</v>
      </c>
      <c r="N134" s="178">
        <v>1.8548530709184201</v>
      </c>
      <c r="O134" s="178">
        <v>6.78611072468851</v>
      </c>
      <c r="P134" s="178">
        <v>2.1221340151507002</v>
      </c>
      <c r="Q134" s="178">
        <v>13.4185949722442</v>
      </c>
      <c r="R134" s="178">
        <v>-0.53698265341482299</v>
      </c>
      <c r="S134" s="178">
        <v>9.7128959572839596E-3</v>
      </c>
      <c r="T134" s="178">
        <v>-1.5850868855384099</v>
      </c>
      <c r="U134" s="178">
        <v>4.0366938374326402</v>
      </c>
      <c r="V134">
        <v>0</v>
      </c>
      <c r="W134">
        <v>4</v>
      </c>
      <c r="X134">
        <v>14</v>
      </c>
      <c r="Y134">
        <v>21</v>
      </c>
      <c r="Z134" s="179">
        <v>1.0355718280996999</v>
      </c>
      <c r="AA134" s="179">
        <v>1.0492032918892999</v>
      </c>
      <c r="AB134" s="179">
        <v>0.40793092559946298</v>
      </c>
      <c r="AC134">
        <v>232.3</v>
      </c>
    </row>
    <row r="135" spans="1:29" x14ac:dyDescent="0.25">
      <c r="A135" t="s">
        <v>264</v>
      </c>
      <c r="B135">
        <v>17</v>
      </c>
      <c r="C135" s="54">
        <v>42272</v>
      </c>
      <c r="D135" s="57">
        <v>0.5525578703703703</v>
      </c>
      <c r="E135" t="s">
        <v>885</v>
      </c>
      <c r="F135" t="s">
        <v>14</v>
      </c>
      <c r="G135" t="s">
        <v>867</v>
      </c>
      <c r="H135" s="104">
        <v>1.84730746045968</v>
      </c>
      <c r="I135" s="104">
        <v>4.7201900291486297E-3</v>
      </c>
      <c r="J135" s="104">
        <v>36.9855349267539</v>
      </c>
      <c r="K135" s="104">
        <v>1.6636405062129898E-2</v>
      </c>
      <c r="L135" s="104">
        <f t="shared" si="0"/>
        <v>-2.2106740709292101</v>
      </c>
      <c r="M135" s="178">
        <v>5.2597427197327304</v>
      </c>
      <c r="N135" s="178">
        <v>1.9474666822536499</v>
      </c>
      <c r="O135" s="178">
        <v>6.8207788030837397</v>
      </c>
      <c r="P135" s="178">
        <v>2.4822685819804802</v>
      </c>
      <c r="Q135" s="178">
        <v>13.778496636965</v>
      </c>
      <c r="R135" s="178">
        <v>-0.52724894804182199</v>
      </c>
      <c r="S135" s="178">
        <v>9.9030153937732495E-3</v>
      </c>
      <c r="T135" s="178">
        <v>-1.4109265455075399</v>
      </c>
      <c r="U135" s="178">
        <v>4.2794758729569802</v>
      </c>
      <c r="V135">
        <v>0</v>
      </c>
      <c r="W135">
        <v>4</v>
      </c>
      <c r="X135">
        <v>14</v>
      </c>
      <c r="Y135">
        <v>21</v>
      </c>
      <c r="Z135" s="179">
        <v>1.0355718280996999</v>
      </c>
      <c r="AA135" s="179">
        <v>1.0492032918892999</v>
      </c>
      <c r="AB135" s="179">
        <v>0.41720785191807003</v>
      </c>
      <c r="AC135">
        <v>217.3</v>
      </c>
    </row>
    <row r="136" spans="1:29" x14ac:dyDescent="0.25">
      <c r="A136" t="s">
        <v>264</v>
      </c>
      <c r="B136">
        <v>21</v>
      </c>
      <c r="C136" s="54">
        <v>42276</v>
      </c>
      <c r="D136" s="57">
        <v>0.9440277777777778</v>
      </c>
      <c r="E136" t="s">
        <v>887</v>
      </c>
      <c r="F136" t="s">
        <v>14</v>
      </c>
      <c r="G136" t="s">
        <v>867</v>
      </c>
      <c r="H136" s="104">
        <v>1.71652330552525</v>
      </c>
      <c r="I136" s="104">
        <v>5.5363058094646698E-3</v>
      </c>
      <c r="J136" s="104">
        <v>36.742700425389899</v>
      </c>
      <c r="K136" s="104">
        <v>1.48306205767103E-2</v>
      </c>
      <c r="L136" s="104">
        <f t="shared" si="0"/>
        <v>-2.4443298600094598</v>
      </c>
      <c r="M136" s="178">
        <v>5.1289665740158004</v>
      </c>
      <c r="N136" s="178">
        <v>1.7127966601082301</v>
      </c>
      <c r="O136" s="178">
        <v>6.4458797755918003</v>
      </c>
      <c r="P136" s="178">
        <v>1.73587206863194</v>
      </c>
      <c r="Q136" s="178">
        <v>11.824546418842701</v>
      </c>
      <c r="R136" s="178">
        <v>-0.535155688540351</v>
      </c>
      <c r="S136" s="178">
        <v>1.0003970836052801E-2</v>
      </c>
      <c r="T136" s="178">
        <v>-1.6868392859656001</v>
      </c>
      <c r="U136" s="178">
        <v>2.9443640317550699</v>
      </c>
      <c r="V136">
        <v>0</v>
      </c>
      <c r="W136">
        <v>4</v>
      </c>
      <c r="X136">
        <v>14</v>
      </c>
      <c r="Y136">
        <v>21</v>
      </c>
      <c r="Z136" s="179">
        <v>1.0355718280996999</v>
      </c>
      <c r="AA136" s="179">
        <v>1.0492032918892999</v>
      </c>
      <c r="AB136" s="179">
        <v>0.41770372741913497</v>
      </c>
      <c r="AC136">
        <v>216.6</v>
      </c>
    </row>
    <row r="137" spans="1:29" x14ac:dyDescent="0.25">
      <c r="A137" t="s">
        <v>264</v>
      </c>
      <c r="B137">
        <v>25</v>
      </c>
      <c r="C137" s="54">
        <v>42280</v>
      </c>
      <c r="D137" s="57">
        <v>0.73827546296296298</v>
      </c>
      <c r="E137" t="s">
        <v>889</v>
      </c>
      <c r="F137" t="s">
        <v>14</v>
      </c>
      <c r="G137" t="s">
        <v>867</v>
      </c>
      <c r="H137" s="104">
        <v>1.8713181163847099</v>
      </c>
      <c r="I137" s="104">
        <v>5.7212328570666804E-3</v>
      </c>
      <c r="J137" s="104">
        <v>36.802662727946398</v>
      </c>
      <c r="K137" s="104">
        <v>1.85953971092736E-2</v>
      </c>
      <c r="L137" s="104">
        <f t="shared" si="0"/>
        <v>-2.3866340258499323</v>
      </c>
      <c r="M137" s="178">
        <v>5.2761320029605301</v>
      </c>
      <c r="N137" s="178">
        <v>1.7710011671897901</v>
      </c>
      <c r="O137" s="178">
        <v>6.7016132572653904</v>
      </c>
      <c r="P137" s="178">
        <v>0.93033448472621005</v>
      </c>
      <c r="Q137" s="178">
        <v>11.2656721176212</v>
      </c>
      <c r="R137" s="178">
        <v>-0.48927470832743097</v>
      </c>
      <c r="S137" s="178">
        <v>9.4806795227422198E-3</v>
      </c>
      <c r="T137" s="178">
        <v>-2.60554391310027</v>
      </c>
      <c r="U137" s="178">
        <v>2.1196000160622499</v>
      </c>
      <c r="V137">
        <v>0</v>
      </c>
      <c r="W137">
        <v>5</v>
      </c>
      <c r="X137">
        <v>20</v>
      </c>
      <c r="Y137">
        <v>28</v>
      </c>
      <c r="Z137" s="179">
        <v>1.0456334364658999</v>
      </c>
      <c r="AA137" s="179">
        <v>1.04234813131868</v>
      </c>
      <c r="AB137" s="179">
        <v>0.44320117448812801</v>
      </c>
      <c r="AC137">
        <v>181.6</v>
      </c>
    </row>
    <row r="138" spans="1:29" x14ac:dyDescent="0.25">
      <c r="A138" t="s">
        <v>264</v>
      </c>
      <c r="B138">
        <v>27</v>
      </c>
      <c r="C138" s="54">
        <v>42282</v>
      </c>
      <c r="D138" s="57">
        <v>0.71783564814814815</v>
      </c>
      <c r="E138" t="s">
        <v>891</v>
      </c>
      <c r="F138" t="s">
        <v>14</v>
      </c>
      <c r="G138" t="s">
        <v>867</v>
      </c>
      <c r="H138" s="104">
        <v>2.0180643238860498</v>
      </c>
      <c r="I138" s="104">
        <v>5.3416427014682097E-3</v>
      </c>
      <c r="J138" s="104">
        <v>37.115360658039897</v>
      </c>
      <c r="K138" s="104">
        <v>1.02147728634804E-2</v>
      </c>
      <c r="L138" s="104">
        <f t="shared" si="0"/>
        <v>-2.0857555213977359</v>
      </c>
      <c r="M138" s="178">
        <v>5.4242163844596396</v>
      </c>
      <c r="N138" s="178">
        <v>2.0731400981476602</v>
      </c>
      <c r="O138" s="178">
        <v>7.1195533300414997</v>
      </c>
      <c r="P138" s="178">
        <v>3.4054735840090098</v>
      </c>
      <c r="Q138" s="178">
        <v>10.8944581397033</v>
      </c>
      <c r="R138" s="178">
        <v>-0.52262972662338203</v>
      </c>
      <c r="S138" s="178">
        <v>1.0357807882753801E-2</v>
      </c>
      <c r="T138" s="178">
        <v>-0.74197845845197696</v>
      </c>
      <c r="U138" s="178">
        <v>1.0011538761722301</v>
      </c>
      <c r="V138">
        <v>0</v>
      </c>
      <c r="W138">
        <v>5</v>
      </c>
      <c r="X138">
        <v>20</v>
      </c>
      <c r="Y138">
        <v>28</v>
      </c>
      <c r="Z138" s="179">
        <v>1.0456334364658999</v>
      </c>
      <c r="AA138" s="179">
        <v>1.04234813131868</v>
      </c>
      <c r="AB138" s="179">
        <v>0.398374174263873</v>
      </c>
      <c r="AC138">
        <v>249.2</v>
      </c>
    </row>
    <row r="139" spans="1:29" x14ac:dyDescent="0.25">
      <c r="C139" s="54"/>
      <c r="D139" s="57"/>
      <c r="H139" s="104"/>
      <c r="I139" s="104"/>
      <c r="J139" s="104"/>
      <c r="K139" s="104"/>
      <c r="L139" s="104"/>
      <c r="M139" s="178"/>
      <c r="N139" s="178"/>
      <c r="O139" s="178"/>
      <c r="P139" s="178"/>
      <c r="Q139" s="178"/>
      <c r="R139" s="178"/>
      <c r="S139" s="178"/>
      <c r="T139" s="178"/>
      <c r="U139" s="178"/>
      <c r="Z139" s="179"/>
      <c r="AA139" s="179"/>
      <c r="AB139" s="179"/>
    </row>
    <row r="140" spans="1:29" x14ac:dyDescent="0.25">
      <c r="A140" t="s">
        <v>264</v>
      </c>
      <c r="B140">
        <v>2</v>
      </c>
      <c r="C140" s="54">
        <v>42257</v>
      </c>
      <c r="D140" s="57">
        <v>0.98160879629629638</v>
      </c>
      <c r="E140" t="s">
        <v>868</v>
      </c>
      <c r="F140" t="s">
        <v>14</v>
      </c>
      <c r="G140" t="s">
        <v>869</v>
      </c>
      <c r="H140" s="104">
        <v>4.7462524164465503</v>
      </c>
      <c r="I140" s="104">
        <v>9.3702722451358203E-3</v>
      </c>
      <c r="J140" s="104">
        <v>39.252973350756903</v>
      </c>
      <c r="K140" s="104">
        <v>1.0004193058078001E-2</v>
      </c>
      <c r="L140" s="104">
        <f t="shared" si="0"/>
        <v>-2.8940786837015637E-2</v>
      </c>
      <c r="M140" s="178">
        <v>8.0541038857475797</v>
      </c>
      <c r="N140" s="178">
        <v>4.1422148277654403</v>
      </c>
      <c r="O140" s="178">
        <v>12.223536864992299</v>
      </c>
      <c r="P140" s="178">
        <v>8.5892900223026292</v>
      </c>
      <c r="Q140" s="178">
        <v>6.9725160070031702</v>
      </c>
      <c r="R140" s="178">
        <v>-0.190460325750552</v>
      </c>
      <c r="S140" s="178">
        <v>9.9528857713008304E-3</v>
      </c>
      <c r="T140" s="178">
        <v>0.28540554640708399</v>
      </c>
      <c r="U140" s="178">
        <v>-9.6763706228423096</v>
      </c>
      <c r="V140">
        <v>0</v>
      </c>
      <c r="W140">
        <v>1</v>
      </c>
      <c r="X140">
        <v>1</v>
      </c>
      <c r="Y140">
        <v>2</v>
      </c>
      <c r="Z140" s="179">
        <v>1.0041186540626601</v>
      </c>
      <c r="AA140" s="179">
        <v>1.0021943096993799</v>
      </c>
      <c r="AB140" s="179">
        <v>0.65444213808138196</v>
      </c>
      <c r="AC140">
        <v>37.700000000000003</v>
      </c>
    </row>
    <row r="141" spans="1:29" x14ac:dyDescent="0.25">
      <c r="A141" t="s">
        <v>264</v>
      </c>
      <c r="B141">
        <v>4</v>
      </c>
      <c r="C141" s="54">
        <v>42259</v>
      </c>
      <c r="D141" s="57">
        <v>0.32936342592592593</v>
      </c>
      <c r="E141" t="s">
        <v>872</v>
      </c>
      <c r="F141" t="s">
        <v>14</v>
      </c>
      <c r="G141" t="s">
        <v>869</v>
      </c>
      <c r="H141" s="104">
        <v>4.4926999664137304</v>
      </c>
      <c r="I141" s="104">
        <v>6.7593534592117303E-3</v>
      </c>
      <c r="J141" s="104">
        <v>39.572758645765802</v>
      </c>
      <c r="K141" s="104">
        <v>9.1733115439539496E-3</v>
      </c>
      <c r="L141" s="104">
        <f t="shared" si="0"/>
        <v>0.27875719274126393</v>
      </c>
      <c r="M141" s="178">
        <v>7.8270396174492598</v>
      </c>
      <c r="N141" s="178">
        <v>4.4503511524323498</v>
      </c>
      <c r="O141" s="178">
        <v>12.267938662813</v>
      </c>
      <c r="P141" s="178">
        <v>9.5628069167003193</v>
      </c>
      <c r="Q141" s="178">
        <v>6.9011714414488603</v>
      </c>
      <c r="R141" s="178">
        <v>-0.21587465666213701</v>
      </c>
      <c r="S141" s="178">
        <v>9.9763264137965497E-3</v>
      </c>
      <c r="T141" s="178">
        <v>0.63668999268904203</v>
      </c>
      <c r="U141" s="178">
        <v>-10.1058777831458</v>
      </c>
      <c r="V141">
        <v>0</v>
      </c>
      <c r="W141">
        <v>2</v>
      </c>
      <c r="X141">
        <v>3</v>
      </c>
      <c r="Y141">
        <v>7</v>
      </c>
      <c r="Z141" s="179">
        <v>1.0446983491653801</v>
      </c>
      <c r="AA141" s="179">
        <v>1.0435531367180899</v>
      </c>
      <c r="AB141" s="179">
        <v>0.64152579500765206</v>
      </c>
      <c r="AC141">
        <v>42.9</v>
      </c>
    </row>
    <row r="142" spans="1:29" x14ac:dyDescent="0.25">
      <c r="A142" t="s">
        <v>264</v>
      </c>
      <c r="B142">
        <v>8</v>
      </c>
      <c r="C142" s="54">
        <v>42263</v>
      </c>
      <c r="D142" s="57">
        <v>4.0196759259259258E-2</v>
      </c>
      <c r="E142" t="s">
        <v>879</v>
      </c>
      <c r="F142" t="s">
        <v>14</v>
      </c>
      <c r="G142" t="s">
        <v>869</v>
      </c>
      <c r="H142" s="104">
        <v>4.7018719625353196</v>
      </c>
      <c r="I142" s="104">
        <v>5.2055372231570498E-3</v>
      </c>
      <c r="J142" s="104">
        <v>39.121442278619</v>
      </c>
      <c r="K142" s="104">
        <v>1.6122004063100701E-2</v>
      </c>
      <c r="L142" s="104">
        <f t="shared" si="0"/>
        <v>-0.15550021836904945</v>
      </c>
      <c r="M142" s="178">
        <v>8.0080849769620706</v>
      </c>
      <c r="N142" s="178">
        <v>4.0151612811959296</v>
      </c>
      <c r="O142" s="178">
        <v>12.073351294168599</v>
      </c>
      <c r="P142" s="178">
        <v>7.1455158542357804</v>
      </c>
      <c r="Q142" s="178">
        <v>13.474382952609499</v>
      </c>
      <c r="R142" s="178">
        <v>-0.167340339670352</v>
      </c>
      <c r="S142" s="178">
        <v>1.00016518478477E-2</v>
      </c>
      <c r="T142" s="178">
        <v>-0.89367644004421098</v>
      </c>
      <c r="U142" s="178">
        <v>-2.9856619871656198</v>
      </c>
      <c r="V142">
        <v>0</v>
      </c>
      <c r="W142">
        <v>3</v>
      </c>
      <c r="X142">
        <v>8</v>
      </c>
      <c r="Y142">
        <v>13</v>
      </c>
      <c r="Z142" s="179">
        <v>1.0466835644108501</v>
      </c>
      <c r="AA142" s="179">
        <v>1.0338556802896199</v>
      </c>
      <c r="AB142" s="179">
        <v>0.66465051477024295</v>
      </c>
      <c r="AC142">
        <v>33.700000000000003</v>
      </c>
    </row>
    <row r="143" spans="1:29" x14ac:dyDescent="0.25">
      <c r="A143" t="s">
        <v>264</v>
      </c>
      <c r="B143">
        <v>12</v>
      </c>
      <c r="C143" s="54">
        <v>42267</v>
      </c>
      <c r="D143" s="57">
        <v>0.43512731481481487</v>
      </c>
      <c r="E143" t="s">
        <v>882</v>
      </c>
      <c r="F143" t="s">
        <v>14</v>
      </c>
      <c r="G143" t="s">
        <v>869</v>
      </c>
      <c r="H143" s="104">
        <v>4.7895696475948597</v>
      </c>
      <c r="I143" s="104">
        <v>4.3716427729643898E-3</v>
      </c>
      <c r="J143" s="104">
        <v>39.3351901953761</v>
      </c>
      <c r="K143" s="104">
        <v>1.65311972572885E-2</v>
      </c>
      <c r="L143" s="104">
        <f t="shared" si="0"/>
        <v>5.0168407273629555E-2</v>
      </c>
      <c r="M143" s="178">
        <v>8.0974752960332808</v>
      </c>
      <c r="N143" s="178">
        <v>4.2216657650388303</v>
      </c>
      <c r="O143" s="178">
        <v>12.414645243965399</v>
      </c>
      <c r="P143" s="178">
        <v>7.8220554060095804</v>
      </c>
      <c r="Q143" s="178">
        <v>11.465353814649101</v>
      </c>
      <c r="R143" s="178">
        <v>-0.123862105697849</v>
      </c>
      <c r="S143" s="178">
        <v>9.3145149337032808E-3</v>
      </c>
      <c r="T143" s="178">
        <v>-0.63367929120807398</v>
      </c>
      <c r="U143" s="178">
        <v>-5.4580779872954599</v>
      </c>
      <c r="V143">
        <v>0</v>
      </c>
      <c r="W143">
        <v>3</v>
      </c>
      <c r="X143">
        <v>8</v>
      </c>
      <c r="Y143">
        <v>13</v>
      </c>
      <c r="Z143" s="179">
        <v>1.0466835644108501</v>
      </c>
      <c r="AA143" s="179">
        <v>1.0338556802896199</v>
      </c>
      <c r="AB143" s="179">
        <v>0.70263758944703603</v>
      </c>
      <c r="AC143">
        <v>20.3</v>
      </c>
    </row>
    <row r="144" spans="1:29" x14ac:dyDescent="0.25">
      <c r="A144" t="s">
        <v>264</v>
      </c>
      <c r="B144">
        <v>15</v>
      </c>
      <c r="C144" s="54">
        <v>42270</v>
      </c>
      <c r="D144" s="57">
        <v>0.28479166666666667</v>
      </c>
      <c r="E144" t="s">
        <v>884</v>
      </c>
      <c r="F144" t="s">
        <v>14</v>
      </c>
      <c r="G144" t="s">
        <v>869</v>
      </c>
      <c r="H144" s="104">
        <v>4.6766384662127098</v>
      </c>
      <c r="I144" s="104">
        <v>4.8988174071568601E-3</v>
      </c>
      <c r="J144" s="104">
        <v>39.061942131089801</v>
      </c>
      <c r="K144" s="104">
        <v>1.96571849223557E-2</v>
      </c>
      <c r="L144" s="104">
        <f t="shared" si="0"/>
        <v>-0.21275136613938306</v>
      </c>
      <c r="M144" s="178">
        <v>7.9824313314909698</v>
      </c>
      <c r="N144" s="178">
        <v>3.95767573277231</v>
      </c>
      <c r="O144" s="178">
        <v>12.031098095946099</v>
      </c>
      <c r="P144" s="178">
        <v>7.3924733272226799</v>
      </c>
      <c r="Q144" s="178">
        <v>9.7609417409963708</v>
      </c>
      <c r="R144" s="178">
        <v>-0.12654663683964501</v>
      </c>
      <c r="S144" s="178">
        <v>1.0288198780223599E-2</v>
      </c>
      <c r="T144" s="178">
        <v>-0.53424408467582596</v>
      </c>
      <c r="U144" s="178">
        <v>-6.5000654265511804</v>
      </c>
      <c r="V144">
        <v>0</v>
      </c>
      <c r="W144">
        <v>4</v>
      </c>
      <c r="X144">
        <v>14</v>
      </c>
      <c r="Y144">
        <v>21</v>
      </c>
      <c r="Z144" s="179">
        <v>1.0355718280996999</v>
      </c>
      <c r="AA144" s="179">
        <v>1.0492032918892999</v>
      </c>
      <c r="AB144" s="179">
        <v>0.71147604140234499</v>
      </c>
      <c r="AC144">
        <v>17.5</v>
      </c>
    </row>
    <row r="145" spans="1:29" x14ac:dyDescent="0.25">
      <c r="A145" t="s">
        <v>264</v>
      </c>
      <c r="B145">
        <v>19</v>
      </c>
      <c r="C145" s="54">
        <v>42274</v>
      </c>
      <c r="D145" s="57">
        <v>0.55549768518518516</v>
      </c>
      <c r="E145" t="s">
        <v>886</v>
      </c>
      <c r="F145" t="s">
        <v>14</v>
      </c>
      <c r="G145" t="s">
        <v>869</v>
      </c>
      <c r="H145" s="104">
        <v>4.7988307731655002</v>
      </c>
      <c r="I145" s="104">
        <v>4.9976213501850501E-3</v>
      </c>
      <c r="J145" s="104">
        <v>39.445835186327301</v>
      </c>
      <c r="K145" s="104">
        <v>2.6728105822161698E-2</v>
      </c>
      <c r="L145" s="104">
        <f t="shared" si="0"/>
        <v>0.15663121434303467</v>
      </c>
      <c r="M145" s="178">
        <v>8.1098622593946494</v>
      </c>
      <c r="N145" s="178">
        <v>4.3284849880867</v>
      </c>
      <c r="O145" s="178">
        <v>12.528327062299599</v>
      </c>
      <c r="P145" s="178">
        <v>7.2955778785421597</v>
      </c>
      <c r="Q145" s="178">
        <v>14.0586235940543</v>
      </c>
      <c r="R145" s="178">
        <v>-0.12883507655311499</v>
      </c>
      <c r="S145" s="178">
        <v>1.1294652376292E-2</v>
      </c>
      <c r="T145" s="178">
        <v>-1.36820241888801</v>
      </c>
      <c r="U145" s="178">
        <v>-3.1296330085475601</v>
      </c>
      <c r="V145">
        <v>0</v>
      </c>
      <c r="W145">
        <v>4</v>
      </c>
      <c r="X145">
        <v>14</v>
      </c>
      <c r="Y145">
        <v>21</v>
      </c>
      <c r="Z145" s="179">
        <v>1.0355718280996999</v>
      </c>
      <c r="AA145" s="179">
        <v>1.0492032918892999</v>
      </c>
      <c r="AB145" s="179">
        <v>0.69758876771636003</v>
      </c>
      <c r="AC145">
        <v>22</v>
      </c>
    </row>
    <row r="146" spans="1:29" x14ac:dyDescent="0.25">
      <c r="A146" t="s">
        <v>264</v>
      </c>
      <c r="B146">
        <v>24</v>
      </c>
      <c r="C146" s="54">
        <v>42279</v>
      </c>
      <c r="D146" s="57">
        <v>0.29744212962962963</v>
      </c>
      <c r="E146" t="s">
        <v>888</v>
      </c>
      <c r="F146" t="s">
        <v>14</v>
      </c>
      <c r="G146" t="s">
        <v>869</v>
      </c>
      <c r="H146" s="104">
        <v>4.6091803637456596</v>
      </c>
      <c r="I146" s="104">
        <v>8.1751217171963896E-3</v>
      </c>
      <c r="J146" s="104">
        <v>39.170983979411503</v>
      </c>
      <c r="K146" s="104">
        <v>1.9593781827794102E-2</v>
      </c>
      <c r="L146" s="104">
        <f t="shared" si="0"/>
        <v>-0.10783110575940123</v>
      </c>
      <c r="M146" s="178">
        <v>7.9228227887261102</v>
      </c>
      <c r="N146" s="178">
        <v>4.0627855893415603</v>
      </c>
      <c r="O146" s="178">
        <v>12.099061522954701</v>
      </c>
      <c r="P146" s="178">
        <v>7.5542313958176104</v>
      </c>
      <c r="Q146" s="178">
        <v>7.2905321004197399</v>
      </c>
      <c r="R146" s="178">
        <v>-0.101324746859754</v>
      </c>
      <c r="S146" s="178">
        <v>1.0533713789072601E-2</v>
      </c>
      <c r="T146" s="178">
        <v>-0.58303138441284097</v>
      </c>
      <c r="U146" s="178">
        <v>-9.0721470068833394</v>
      </c>
      <c r="V146">
        <v>0</v>
      </c>
      <c r="W146">
        <v>5</v>
      </c>
      <c r="X146">
        <v>20</v>
      </c>
      <c r="Y146">
        <v>28</v>
      </c>
      <c r="Z146" s="179">
        <v>1.0456334364658999</v>
      </c>
      <c r="AA146" s="179">
        <v>1.04234813131868</v>
      </c>
      <c r="AB146" s="179">
        <v>0.720357852576062</v>
      </c>
      <c r="AC146">
        <v>14.7</v>
      </c>
    </row>
    <row r="147" spans="1:29" x14ac:dyDescent="0.25">
      <c r="A147" t="s">
        <v>264</v>
      </c>
      <c r="B147">
        <v>26</v>
      </c>
      <c r="C147" s="54">
        <v>42281</v>
      </c>
      <c r="D147" s="57">
        <v>0.70709490740740744</v>
      </c>
      <c r="E147" t="s">
        <v>890</v>
      </c>
      <c r="F147" t="s">
        <v>14</v>
      </c>
      <c r="G147" t="s">
        <v>869</v>
      </c>
      <c r="H147" s="104">
        <v>4.8588043206396003</v>
      </c>
      <c r="I147" s="104">
        <v>5.1369173266359496E-3</v>
      </c>
      <c r="J147" s="104">
        <v>39.434612567720798</v>
      </c>
      <c r="K147" s="104">
        <v>1.2726334969802499E-2</v>
      </c>
      <c r="L147" s="104">
        <f t="shared" si="0"/>
        <v>0.14583279076080996</v>
      </c>
      <c r="M147" s="178">
        <v>8.1657260370749594</v>
      </c>
      <c r="N147" s="178">
        <v>4.3177789919317098</v>
      </c>
      <c r="O147" s="178">
        <v>12.572170385944201</v>
      </c>
      <c r="P147" s="178">
        <v>7.7479053639638096</v>
      </c>
      <c r="Q147" s="178">
        <v>14.374225051816699</v>
      </c>
      <c r="R147" s="178">
        <v>-0.13221542050875801</v>
      </c>
      <c r="S147" s="178">
        <v>1.01892492025231E-2</v>
      </c>
      <c r="T147" s="178">
        <v>-0.89845356615296801</v>
      </c>
      <c r="U147" s="178">
        <v>-2.85737950725657</v>
      </c>
      <c r="V147">
        <v>0</v>
      </c>
      <c r="W147">
        <v>5</v>
      </c>
      <c r="X147">
        <v>20</v>
      </c>
      <c r="Y147">
        <v>28</v>
      </c>
      <c r="Z147" s="179">
        <v>1.0456334364658999</v>
      </c>
      <c r="AA147" s="179">
        <v>1.04234813131868</v>
      </c>
      <c r="AB147" s="179">
        <v>0.67679425296206697</v>
      </c>
      <c r="AC147">
        <v>29.3</v>
      </c>
    </row>
    <row r="148" spans="1:29" x14ac:dyDescent="0.25">
      <c r="C148" s="54"/>
      <c r="D148" s="57"/>
      <c r="H148" s="104"/>
      <c r="I148" s="104"/>
      <c r="J148" s="104"/>
      <c r="K148" s="104"/>
      <c r="L148" s="104"/>
      <c r="M148" s="178"/>
      <c r="N148" s="178"/>
      <c r="O148" s="178"/>
      <c r="P148" s="178"/>
      <c r="Q148" s="178"/>
      <c r="R148" s="178"/>
      <c r="S148" s="178"/>
      <c r="T148" s="178"/>
      <c r="U148" s="178"/>
      <c r="Z148" s="179"/>
      <c r="AA148" s="179"/>
      <c r="AB148" s="179"/>
    </row>
    <row r="149" spans="1:29" x14ac:dyDescent="0.25">
      <c r="A149" t="s">
        <v>264</v>
      </c>
      <c r="B149">
        <v>4</v>
      </c>
      <c r="C149" s="54">
        <v>42259</v>
      </c>
      <c r="D149" s="57">
        <v>0.4533449074074074</v>
      </c>
      <c r="E149" t="s">
        <v>873</v>
      </c>
      <c r="F149" t="s">
        <v>30</v>
      </c>
      <c r="G149" t="s">
        <v>263</v>
      </c>
      <c r="H149" s="104">
        <v>1.78893030200452</v>
      </c>
      <c r="I149" s="104">
        <v>6.0365126250961996E-3</v>
      </c>
      <c r="J149" s="104">
        <v>35.247638966917897</v>
      </c>
      <c r="K149" s="104">
        <v>1.1101802944594801E-2</v>
      </c>
      <c r="L149" s="104">
        <f t="shared" si="0"/>
        <v>-3.8828806542370606</v>
      </c>
      <c r="M149" s="178">
        <v>5.1467589960475699</v>
      </c>
      <c r="N149" s="178">
        <v>0.26985166321465598</v>
      </c>
      <c r="O149" s="178">
        <v>5.2244464811524898</v>
      </c>
      <c r="P149" s="178">
        <v>4.5697181475516304</v>
      </c>
      <c r="Q149" s="178">
        <v>11.898536250323399</v>
      </c>
      <c r="R149" s="178">
        <v>-0.35054918834369803</v>
      </c>
      <c r="S149" s="178">
        <v>8.9342619458167606E-3</v>
      </c>
      <c r="T149" s="178">
        <v>4.0278130597487998</v>
      </c>
      <c r="U149" s="178">
        <v>5.8441127740810996</v>
      </c>
      <c r="V149">
        <v>0</v>
      </c>
      <c r="W149">
        <v>2</v>
      </c>
      <c r="X149">
        <v>3</v>
      </c>
      <c r="Y149">
        <v>7</v>
      </c>
      <c r="Z149" s="179">
        <v>1.0446983491653801</v>
      </c>
      <c r="AA149" s="179">
        <v>1.0435531367180899</v>
      </c>
      <c r="AB149" s="179">
        <v>0.64350685346304903</v>
      </c>
      <c r="AC149">
        <v>42</v>
      </c>
    </row>
    <row r="150" spans="1:29" s="169" customFormat="1" x14ac:dyDescent="0.25">
      <c r="A150" s="169" t="s">
        <v>264</v>
      </c>
      <c r="B150" s="169">
        <v>4</v>
      </c>
      <c r="C150" s="170">
        <v>42259</v>
      </c>
      <c r="D150" s="171">
        <v>0.53297453703703701</v>
      </c>
      <c r="E150" s="169" t="s">
        <v>874</v>
      </c>
      <c r="F150" s="169" t="s">
        <v>30</v>
      </c>
      <c r="G150" s="169" t="s">
        <v>263</v>
      </c>
      <c r="H150" s="187">
        <v>3.6974442688740301</v>
      </c>
      <c r="I150" s="187">
        <v>6.4406949317753603E-3</v>
      </c>
      <c r="J150" s="187">
        <v>34.428041915767103</v>
      </c>
      <c r="K150" s="187">
        <v>1.24128091395616E-2</v>
      </c>
      <c r="L150" s="104">
        <f t="shared" si="0"/>
        <v>-4.67149839446318</v>
      </c>
      <c r="M150" s="189">
        <v>6.9089568184217001</v>
      </c>
      <c r="N150" s="189">
        <v>-0.51724019982453895</v>
      </c>
      <c r="O150" s="189">
        <v>5.9986501660009299</v>
      </c>
      <c r="P150" s="189">
        <v>154.23622080857601</v>
      </c>
      <c r="Q150" s="189">
        <v>-1.60916871976328</v>
      </c>
      <c r="R150" s="189">
        <v>-0.61344901291640597</v>
      </c>
      <c r="S150" s="189">
        <v>1.9051982862366298E-2</v>
      </c>
      <c r="T150" s="189">
        <v>155.43125821443499</v>
      </c>
      <c r="U150" s="189">
        <v>-7.8996007111036199</v>
      </c>
      <c r="V150" s="169">
        <v>1</v>
      </c>
      <c r="W150" s="169">
        <v>2</v>
      </c>
      <c r="X150" s="169">
        <v>3</v>
      </c>
      <c r="Y150" s="169">
        <v>7</v>
      </c>
      <c r="Z150" s="188">
        <v>1.0446983491653801</v>
      </c>
      <c r="AA150" s="188">
        <v>1.0435531367180899</v>
      </c>
      <c r="AB150" s="188">
        <v>0.353173313496703</v>
      </c>
      <c r="AC150" s="169">
        <v>361.2</v>
      </c>
    </row>
    <row r="151" spans="1:29" x14ac:dyDescent="0.25">
      <c r="A151" t="s">
        <v>264</v>
      </c>
      <c r="B151">
        <v>6</v>
      </c>
      <c r="C151" s="54">
        <v>42261</v>
      </c>
      <c r="D151" s="57">
        <v>0.43739583333333337</v>
      </c>
      <c r="E151" t="s">
        <v>875</v>
      </c>
      <c r="F151" t="s">
        <v>9</v>
      </c>
      <c r="G151" t="s">
        <v>263</v>
      </c>
      <c r="H151" s="104">
        <v>0.85937006090781598</v>
      </c>
      <c r="I151" s="104">
        <v>5.3687836894418996E-3</v>
      </c>
      <c r="J151" s="104">
        <v>34.0962912012345</v>
      </c>
      <c r="K151" s="104">
        <v>1.4908269166534399E-2</v>
      </c>
      <c r="L151" s="104">
        <f t="shared" ref="L151:L204" si="1">(((J151+1000)/1.008122-1000)-30.91)/1.03091</f>
        <v>-4.9907095219874282</v>
      </c>
      <c r="M151" s="178">
        <v>4.2364675950233801</v>
      </c>
      <c r="N151" s="178">
        <v>-0.84343554704708701</v>
      </c>
      <c r="O151" s="178">
        <v>3.1548439970878599</v>
      </c>
      <c r="P151" s="178">
        <v>-3.1287473624081699</v>
      </c>
      <c r="Q151" s="178">
        <v>12.3632359834399</v>
      </c>
      <c r="R151" s="178">
        <v>-0.381940229109275</v>
      </c>
      <c r="S151" s="178">
        <v>9.7963349510031706E-3</v>
      </c>
      <c r="T151" s="178">
        <v>-1.4449996256606401</v>
      </c>
      <c r="U151" s="178">
        <v>9.4847585477006096</v>
      </c>
      <c r="V151">
        <v>0</v>
      </c>
      <c r="W151">
        <v>2</v>
      </c>
      <c r="X151">
        <v>3</v>
      </c>
      <c r="Y151">
        <v>7</v>
      </c>
      <c r="Z151" s="179">
        <v>1.0446983491653801</v>
      </c>
      <c r="AA151" s="179">
        <v>1.0435531367180899</v>
      </c>
      <c r="AB151" s="179">
        <v>0.65263524099349701</v>
      </c>
      <c r="AC151">
        <v>38.4</v>
      </c>
    </row>
    <row r="152" spans="1:29" s="169" customFormat="1" x14ac:dyDescent="0.25">
      <c r="A152" s="169" t="s">
        <v>264</v>
      </c>
      <c r="B152" s="169">
        <v>6</v>
      </c>
      <c r="C152" s="170">
        <v>42261</v>
      </c>
      <c r="D152" s="171">
        <v>0.51916666666666667</v>
      </c>
      <c r="E152" s="169" t="s">
        <v>876</v>
      </c>
      <c r="F152" s="169" t="s">
        <v>30</v>
      </c>
      <c r="G152" s="169" t="s">
        <v>263</v>
      </c>
      <c r="H152" s="187">
        <v>4.0089710314626599</v>
      </c>
      <c r="I152" s="187">
        <v>5.3126839421578E-3</v>
      </c>
      <c r="J152" s="187">
        <v>35.709051282211398</v>
      </c>
      <c r="K152" s="187">
        <v>1.2076943024607699E-2</v>
      </c>
      <c r="L152" s="104">
        <f t="shared" si="1"/>
        <v>-3.4389089038648253</v>
      </c>
      <c r="M152" s="189">
        <v>7.2440368820841501</v>
      </c>
      <c r="N152" s="189">
        <v>0.719904050685786</v>
      </c>
      <c r="O152" s="189">
        <v>7.9029080516333998</v>
      </c>
      <c r="P152" s="189">
        <v>8.7975813472426392</v>
      </c>
      <c r="Q152" s="189">
        <v>12.0449553992239</v>
      </c>
      <c r="R152" s="189">
        <v>-0.28198745352654597</v>
      </c>
      <c r="S152" s="189">
        <v>1.05330432844922E-2</v>
      </c>
      <c r="T152" s="189">
        <v>7.3467353487437501</v>
      </c>
      <c r="U152" s="189">
        <v>2.8710658508027098</v>
      </c>
      <c r="V152" s="169">
        <v>1</v>
      </c>
      <c r="W152" s="169">
        <v>2</v>
      </c>
      <c r="X152" s="169">
        <v>3</v>
      </c>
      <c r="Y152" s="169">
        <v>7</v>
      </c>
      <c r="Z152" s="188">
        <v>1.0446983491653801</v>
      </c>
      <c r="AA152" s="188">
        <v>1.0435531367180899</v>
      </c>
      <c r="AB152" s="188">
        <v>0.66087737656411405</v>
      </c>
      <c r="AC152" s="169">
        <v>35.200000000000003</v>
      </c>
    </row>
    <row r="153" spans="1:29" s="169" customFormat="1" x14ac:dyDescent="0.25">
      <c r="A153" s="169" t="s">
        <v>264</v>
      </c>
      <c r="B153" s="169">
        <v>6</v>
      </c>
      <c r="C153" s="170">
        <v>42261</v>
      </c>
      <c r="D153" s="171">
        <v>0.60490740740740734</v>
      </c>
      <c r="E153" s="169" t="s">
        <v>877</v>
      </c>
      <c r="F153" s="169" t="s">
        <v>30</v>
      </c>
      <c r="G153" s="169" t="s">
        <v>263</v>
      </c>
      <c r="H153" s="187">
        <v>1.4590004366338301</v>
      </c>
      <c r="I153" s="187">
        <v>5.64383262385769E-3</v>
      </c>
      <c r="J153" s="187">
        <v>35.092728192162603</v>
      </c>
      <c r="K153" s="187">
        <v>1.37676534532509E-2</v>
      </c>
      <c r="L153" s="104">
        <f t="shared" si="1"/>
        <v>-4.031936077206959</v>
      </c>
      <c r="M153" s="189">
        <v>4.8321784562935504</v>
      </c>
      <c r="N153" s="189">
        <v>0.11963021570895099</v>
      </c>
      <c r="O153" s="189">
        <v>4.7765379999456998</v>
      </c>
      <c r="P153" s="189">
        <v>48.345569706144197</v>
      </c>
      <c r="Q153" s="189">
        <v>9.6299084965082908</v>
      </c>
      <c r="R153" s="189">
        <v>-0.32566055890157197</v>
      </c>
      <c r="S153" s="189">
        <v>1.56122409837397E-2</v>
      </c>
      <c r="T153" s="189">
        <v>48.094822941110401</v>
      </c>
      <c r="U153" s="189">
        <v>4.2201792787394004</v>
      </c>
      <c r="V153" s="169">
        <v>1</v>
      </c>
      <c r="W153" s="169">
        <v>2</v>
      </c>
      <c r="X153" s="169">
        <v>3</v>
      </c>
      <c r="Y153" s="169">
        <v>7</v>
      </c>
      <c r="Z153" s="188">
        <v>1.0446983491653801</v>
      </c>
      <c r="AA153" s="188">
        <v>1.0435531367180899</v>
      </c>
      <c r="AB153" s="188">
        <v>0.678580946665442</v>
      </c>
      <c r="AC153" s="169">
        <v>28.6</v>
      </c>
    </row>
    <row r="154" spans="1:29" x14ac:dyDescent="0.25">
      <c r="A154" t="s">
        <v>264</v>
      </c>
      <c r="B154">
        <v>7</v>
      </c>
      <c r="C154" s="54">
        <v>42262</v>
      </c>
      <c r="D154" s="57">
        <v>0.62664351851851852</v>
      </c>
      <c r="E154" t="s">
        <v>875</v>
      </c>
      <c r="F154" t="s">
        <v>9</v>
      </c>
      <c r="G154" t="s">
        <v>263</v>
      </c>
      <c r="H154" s="104">
        <v>0.69521776101514698</v>
      </c>
      <c r="I154" s="104">
        <v>5.2856669743632902E-3</v>
      </c>
      <c r="J154" s="104">
        <v>33.775746285385203</v>
      </c>
      <c r="K154" s="104">
        <v>1.5834942765922101E-2</v>
      </c>
      <c r="L154" s="104">
        <f t="shared" si="1"/>
        <v>-5.2991384100893013</v>
      </c>
      <c r="M154" s="178">
        <v>4.0717832306865498</v>
      </c>
      <c r="N154" s="178">
        <v>-1.15318445614742</v>
      </c>
      <c r="O154" s="178">
        <v>2.6988729998563001</v>
      </c>
      <c r="P154" s="178">
        <v>-2.5004997142674998</v>
      </c>
      <c r="Q154" s="178">
        <v>12.557012837080601</v>
      </c>
      <c r="R154" s="178">
        <v>-0.362553028401084</v>
      </c>
      <c r="S154" s="178">
        <v>1.1935031197668E-2</v>
      </c>
      <c r="T154" s="178">
        <v>-0.195885798223738</v>
      </c>
      <c r="U154" s="178">
        <v>10.4699323160278</v>
      </c>
      <c r="V154">
        <v>0</v>
      </c>
      <c r="W154">
        <v>2</v>
      </c>
      <c r="X154">
        <v>3</v>
      </c>
      <c r="Y154">
        <v>7</v>
      </c>
      <c r="Z154" s="179">
        <v>1.0446983491653801</v>
      </c>
      <c r="AA154" s="179">
        <v>1.0435531367180899</v>
      </c>
      <c r="AB154" s="179">
        <v>0.68212531768463502</v>
      </c>
      <c r="AC154">
        <v>27.4</v>
      </c>
    </row>
    <row r="155" spans="1:29" x14ac:dyDescent="0.25">
      <c r="A155" t="s">
        <v>264</v>
      </c>
      <c r="B155">
        <v>7</v>
      </c>
      <c r="C155" s="54">
        <v>42262</v>
      </c>
      <c r="D155" s="57">
        <v>0.78865740740740742</v>
      </c>
      <c r="E155" t="s">
        <v>875</v>
      </c>
      <c r="F155" t="s">
        <v>9</v>
      </c>
      <c r="G155" t="s">
        <v>263</v>
      </c>
      <c r="H155" s="104">
        <v>0.68848450193268795</v>
      </c>
      <c r="I155" s="104">
        <v>5.2492805690148902E-3</v>
      </c>
      <c r="J155" s="104">
        <v>33.7068420324049</v>
      </c>
      <c r="K155" s="104">
        <v>1.85241630989793E-2</v>
      </c>
      <c r="L155" s="104">
        <f t="shared" si="1"/>
        <v>-5.3654382048493447</v>
      </c>
      <c r="M155" s="178">
        <v>4.0631575528806803</v>
      </c>
      <c r="N155" s="178">
        <v>-1.2197078901437099</v>
      </c>
      <c r="O155" s="178">
        <v>2.6114683010106501</v>
      </c>
      <c r="P155" s="178">
        <v>-2.5390629011987702</v>
      </c>
      <c r="Q155" s="178">
        <v>13.4389517095097</v>
      </c>
      <c r="R155" s="178">
        <v>-0.37537627872145801</v>
      </c>
      <c r="S155" s="178">
        <v>1.03121779571824E-2</v>
      </c>
      <c r="T155" s="178">
        <v>-0.101360425367843</v>
      </c>
      <c r="U155" s="178">
        <v>11.4916993493212</v>
      </c>
      <c r="V155">
        <v>0</v>
      </c>
      <c r="W155">
        <v>2</v>
      </c>
      <c r="X155">
        <v>3</v>
      </c>
      <c r="Y155">
        <v>7</v>
      </c>
      <c r="Z155" s="179">
        <v>1.0446983491653801</v>
      </c>
      <c r="AA155" s="179">
        <v>1.0435531367180899</v>
      </c>
      <c r="AB155" s="179">
        <v>0.67049938788321595</v>
      </c>
      <c r="AC155">
        <v>31.6</v>
      </c>
    </row>
    <row r="156" spans="1:29" x14ac:dyDescent="0.25">
      <c r="A156" t="s">
        <v>264</v>
      </c>
      <c r="B156">
        <v>21</v>
      </c>
      <c r="C156" s="54">
        <v>42276</v>
      </c>
      <c r="D156" s="57">
        <v>0.86215277777777777</v>
      </c>
      <c r="E156" t="s">
        <v>875</v>
      </c>
      <c r="F156" t="s">
        <v>9</v>
      </c>
      <c r="G156" t="s">
        <v>263</v>
      </c>
      <c r="H156" s="104">
        <v>0.66222664897934702</v>
      </c>
      <c r="I156" s="104">
        <v>8.4048556488057896E-3</v>
      </c>
      <c r="J156" s="104">
        <v>33.597085892295503</v>
      </c>
      <c r="K156" s="104">
        <v>1.76084375224142E-2</v>
      </c>
      <c r="L156" s="104">
        <f t="shared" si="1"/>
        <v>-5.4710457580578291</v>
      </c>
      <c r="M156" s="178">
        <v>4.0348522908333804</v>
      </c>
      <c r="N156" s="178">
        <v>-1.32570436166329</v>
      </c>
      <c r="O156" s="178">
        <v>2.4888033507109601</v>
      </c>
      <c r="P156" s="178">
        <v>-4.5494481892705902</v>
      </c>
      <c r="Q156" s="178">
        <v>12.8046844827943</v>
      </c>
      <c r="R156" s="178">
        <v>-0.36430262685142201</v>
      </c>
      <c r="S156" s="178">
        <v>8.5730536242388904E-3</v>
      </c>
      <c r="T156" s="178">
        <v>-1.9048135002256401</v>
      </c>
      <c r="U156" s="178">
        <v>11.0998717131879</v>
      </c>
      <c r="V156">
        <v>0</v>
      </c>
      <c r="W156">
        <v>4</v>
      </c>
      <c r="X156">
        <v>14</v>
      </c>
      <c r="Y156">
        <v>21</v>
      </c>
      <c r="Z156" s="179">
        <v>1.0355718280996999</v>
      </c>
      <c r="AA156" s="179">
        <v>1.0492032918892999</v>
      </c>
      <c r="AB156" s="179">
        <v>0.68629302478568299</v>
      </c>
      <c r="AC156">
        <v>25.9</v>
      </c>
    </row>
    <row r="157" spans="1:29" x14ac:dyDescent="0.25">
      <c r="L157" s="104"/>
    </row>
    <row r="158" spans="1:29" x14ac:dyDescent="0.25">
      <c r="L158" s="104"/>
    </row>
    <row r="159" spans="1:29" x14ac:dyDescent="0.25">
      <c r="L159" s="104"/>
    </row>
    <row r="160" spans="1:29" x14ac:dyDescent="0.25">
      <c r="L160" s="104"/>
    </row>
    <row r="161" spans="1:29" x14ac:dyDescent="0.25">
      <c r="L161" s="104"/>
    </row>
    <row r="162" spans="1:29" x14ac:dyDescent="0.25">
      <c r="L162" s="104"/>
    </row>
    <row r="163" spans="1:29" s="4" customFormat="1" ht="18.75" x14ac:dyDescent="0.3">
      <c r="A163" s="168" t="s">
        <v>236</v>
      </c>
      <c r="B163" s="4" t="s">
        <v>237</v>
      </c>
      <c r="C163" s="4" t="s">
        <v>238</v>
      </c>
      <c r="D163" s="4" t="s">
        <v>239</v>
      </c>
      <c r="E163" s="4" t="s">
        <v>338</v>
      </c>
      <c r="F163" s="4" t="s">
        <v>0</v>
      </c>
      <c r="G163" s="4" t="s">
        <v>241</v>
      </c>
      <c r="H163" s="4" t="s">
        <v>242</v>
      </c>
      <c r="I163" s="4" t="s">
        <v>848</v>
      </c>
      <c r="J163" s="4" t="s">
        <v>244</v>
      </c>
      <c r="K163" s="4" t="s">
        <v>849</v>
      </c>
      <c r="L163" s="4" t="s">
        <v>278</v>
      </c>
      <c r="M163" s="4" t="s">
        <v>850</v>
      </c>
      <c r="N163" s="4" t="s">
        <v>851</v>
      </c>
      <c r="O163" s="4" t="s">
        <v>852</v>
      </c>
      <c r="P163" s="4" t="s">
        <v>853</v>
      </c>
      <c r="Q163" s="4" t="s">
        <v>854</v>
      </c>
      <c r="R163" s="4" t="s">
        <v>251</v>
      </c>
      <c r="S163" s="4" t="s">
        <v>252</v>
      </c>
      <c r="T163" s="4" t="s">
        <v>253</v>
      </c>
      <c r="U163" s="4" t="s">
        <v>254</v>
      </c>
      <c r="V163" s="4" t="s">
        <v>15</v>
      </c>
      <c r="W163" s="4" t="s">
        <v>255</v>
      </c>
      <c r="X163" s="4" t="s">
        <v>855</v>
      </c>
      <c r="Y163" s="4" t="s">
        <v>856</v>
      </c>
      <c r="Z163" s="4" t="s">
        <v>259</v>
      </c>
      <c r="AA163" s="4" t="s">
        <v>260</v>
      </c>
      <c r="AB163" s="4" t="s">
        <v>261</v>
      </c>
      <c r="AC163" s="4" t="s">
        <v>857</v>
      </c>
    </row>
    <row r="164" spans="1:29" x14ac:dyDescent="0.25">
      <c r="A164" t="s">
        <v>265</v>
      </c>
      <c r="B164">
        <v>1</v>
      </c>
      <c r="C164" s="54">
        <v>42338</v>
      </c>
      <c r="D164" s="55">
        <v>0.70062500000000005</v>
      </c>
      <c r="E164" t="s">
        <v>865</v>
      </c>
      <c r="F164" t="s">
        <v>14</v>
      </c>
      <c r="G164" t="s">
        <v>863</v>
      </c>
      <c r="H164" s="104">
        <v>-41.216568379193298</v>
      </c>
      <c r="I164" s="104">
        <v>5.8304974511252704E-3</v>
      </c>
      <c r="J164" s="104">
        <v>70.446565628258497</v>
      </c>
      <c r="K164" s="104">
        <v>1.19133929744337E-2</v>
      </c>
      <c r="L164" t="s">
        <v>14</v>
      </c>
      <c r="M164">
        <v>-34.010249155432</v>
      </c>
      <c r="N164">
        <v>34.153195611663698</v>
      </c>
      <c r="O164">
        <v>-2.8292310302652801</v>
      </c>
      <c r="P164">
        <v>78.119315546782204</v>
      </c>
      <c r="Q164">
        <v>7.8435371083622201</v>
      </c>
      <c r="R164">
        <v>-9.5551497459694906E-2</v>
      </c>
      <c r="S164">
        <v>1.04533128508481E-2</v>
      </c>
      <c r="T164">
        <v>8.0844944551315194</v>
      </c>
      <c r="U164">
        <v>-20.958589333093801</v>
      </c>
      <c r="V164">
        <v>0</v>
      </c>
      <c r="W164">
        <v>1</v>
      </c>
      <c r="X164">
        <v>1</v>
      </c>
      <c r="Y164">
        <v>13</v>
      </c>
      <c r="Z164" s="179">
        <v>1.0601826889244299</v>
      </c>
      <c r="AA164" s="179">
        <v>0.97990762687200805</v>
      </c>
      <c r="AB164" s="179">
        <v>0.99920551029681504</v>
      </c>
      <c r="AC164" t="s">
        <v>14</v>
      </c>
    </row>
    <row r="165" spans="1:29" x14ac:dyDescent="0.25">
      <c r="A165" t="s">
        <v>265</v>
      </c>
      <c r="B165">
        <v>1</v>
      </c>
      <c r="C165" s="54">
        <v>42338</v>
      </c>
      <c r="D165" s="55">
        <v>0.85657407407407404</v>
      </c>
      <c r="E165" t="s">
        <v>864</v>
      </c>
      <c r="F165" t="s">
        <v>14</v>
      </c>
      <c r="G165" t="s">
        <v>863</v>
      </c>
      <c r="H165" s="104">
        <v>-41.077579304547498</v>
      </c>
      <c r="I165" s="104">
        <v>5.9358181043842996E-3</v>
      </c>
      <c r="J165" s="104">
        <v>30.663499492112599</v>
      </c>
      <c r="K165" s="104">
        <v>1.2227258309080899E-2</v>
      </c>
      <c r="L165" t="s">
        <v>14</v>
      </c>
      <c r="M165">
        <v>-35.204522758533201</v>
      </c>
      <c r="N165">
        <v>-4.2450410542989596</v>
      </c>
      <c r="O165">
        <v>-41.069596728614499</v>
      </c>
      <c r="P165">
        <v>-11.0852612871667</v>
      </c>
      <c r="Q165">
        <v>19.3085940186815</v>
      </c>
      <c r="R165">
        <v>-0.75507587961580602</v>
      </c>
      <c r="S165">
        <v>1.06413913767646E-2</v>
      </c>
      <c r="T165">
        <v>-2.63585345211796</v>
      </c>
      <c r="U165">
        <v>67.939885742047593</v>
      </c>
      <c r="V165">
        <v>0</v>
      </c>
      <c r="W165">
        <v>1</v>
      </c>
      <c r="X165">
        <v>1</v>
      </c>
      <c r="Y165">
        <v>13</v>
      </c>
      <c r="Z165" s="179">
        <v>1.0601826889244299</v>
      </c>
      <c r="AA165" s="179">
        <v>0.97990762687200805</v>
      </c>
      <c r="AB165" s="179">
        <v>0.95687401959159302</v>
      </c>
      <c r="AC165" t="s">
        <v>14</v>
      </c>
    </row>
    <row r="166" spans="1:29" x14ac:dyDescent="0.25">
      <c r="A166" t="s">
        <v>265</v>
      </c>
      <c r="B166">
        <v>1</v>
      </c>
      <c r="C166" s="54">
        <v>42338</v>
      </c>
      <c r="D166" s="55">
        <v>0.94232638888888898</v>
      </c>
      <c r="E166" t="s">
        <v>862</v>
      </c>
      <c r="F166" t="s">
        <v>14</v>
      </c>
      <c r="G166" t="s">
        <v>863</v>
      </c>
      <c r="H166" s="104">
        <v>-41.112356453181199</v>
      </c>
      <c r="I166" s="104">
        <v>6.4494238828299404E-3</v>
      </c>
      <c r="J166" s="104">
        <v>47.557636260727897</v>
      </c>
      <c r="K166" s="104">
        <v>1.50640620059103E-2</v>
      </c>
      <c r="L166" t="s">
        <v>14</v>
      </c>
      <c r="M166">
        <v>-34.671734358451701</v>
      </c>
      <c r="N166">
        <v>12.0612391536828</v>
      </c>
      <c r="O166">
        <v>-24.8065646173796</v>
      </c>
      <c r="P166">
        <v>26.906777416909101</v>
      </c>
      <c r="Q166">
        <v>13.0198451957048</v>
      </c>
      <c r="R166">
        <v>-0.46489544694420198</v>
      </c>
      <c r="S166">
        <v>9.3525823574678799E-3</v>
      </c>
      <c r="T166">
        <v>2.5759796134642601</v>
      </c>
      <c r="U166">
        <v>27.431166406357899</v>
      </c>
      <c r="V166">
        <v>0</v>
      </c>
      <c r="W166">
        <v>1</v>
      </c>
      <c r="X166">
        <v>1</v>
      </c>
      <c r="Y166">
        <v>13</v>
      </c>
      <c r="Z166" s="179">
        <v>1.0601826889244299</v>
      </c>
      <c r="AA166" s="179">
        <v>0.97990762687200805</v>
      </c>
      <c r="AB166" s="179">
        <v>0.98515539559776</v>
      </c>
      <c r="AC166" t="s">
        <v>14</v>
      </c>
    </row>
    <row r="167" spans="1:29" x14ac:dyDescent="0.25">
      <c r="A167" t="s">
        <v>265</v>
      </c>
      <c r="B167">
        <v>2</v>
      </c>
      <c r="C167" s="54">
        <v>42339</v>
      </c>
      <c r="D167" s="55">
        <v>0.67560185185185195</v>
      </c>
      <c r="E167" t="s">
        <v>865</v>
      </c>
      <c r="F167" t="s">
        <v>14</v>
      </c>
      <c r="G167" t="s">
        <v>863</v>
      </c>
      <c r="H167" s="104">
        <v>-41.356805957256697</v>
      </c>
      <c r="I167" s="104">
        <v>5.6762426354086404E-3</v>
      </c>
      <c r="J167" s="104">
        <v>71.115447726292103</v>
      </c>
      <c r="K167" s="104">
        <v>1.9847922204468099E-2</v>
      </c>
      <c r="L167" t="s">
        <v>14</v>
      </c>
      <c r="M167">
        <v>-34.119684384139902</v>
      </c>
      <c r="N167">
        <v>34.7984989672727</v>
      </c>
      <c r="O167">
        <v>-2.32279213159805</v>
      </c>
      <c r="P167">
        <v>80.260624365549205</v>
      </c>
      <c r="Q167">
        <v>6.1257840902192102</v>
      </c>
      <c r="R167">
        <v>-8.3284849389151705E-2</v>
      </c>
      <c r="S167">
        <v>1.06155275729357E-2</v>
      </c>
      <c r="T167">
        <v>8.8273021485384096</v>
      </c>
      <c r="U167">
        <v>-23.704802134292098</v>
      </c>
      <c r="V167">
        <v>0</v>
      </c>
      <c r="W167">
        <v>1</v>
      </c>
      <c r="X167">
        <v>1</v>
      </c>
      <c r="Y167">
        <v>13</v>
      </c>
      <c r="Z167" s="179">
        <v>1.0601826889244299</v>
      </c>
      <c r="AA167" s="179">
        <v>0.97990762687200805</v>
      </c>
      <c r="AB167" s="179">
        <v>1.00351089889571</v>
      </c>
      <c r="AC167" t="s">
        <v>14</v>
      </c>
    </row>
    <row r="168" spans="1:29" x14ac:dyDescent="0.25">
      <c r="A168" t="s">
        <v>265</v>
      </c>
      <c r="B168">
        <v>3</v>
      </c>
      <c r="C168" s="54">
        <v>42340</v>
      </c>
      <c r="D168" s="55">
        <v>0.98363425925925929</v>
      </c>
      <c r="E168" t="s">
        <v>864</v>
      </c>
      <c r="F168" t="s">
        <v>14</v>
      </c>
      <c r="G168" t="s">
        <v>863</v>
      </c>
      <c r="H168" s="104">
        <v>-41.430446449854799</v>
      </c>
      <c r="I168" s="104">
        <v>5.6615954568325702E-3</v>
      </c>
      <c r="J168" s="104">
        <v>30.172599624948099</v>
      </c>
      <c r="K168" s="104">
        <v>1.6742213284955499E-2</v>
      </c>
      <c r="L168" t="s">
        <v>14</v>
      </c>
      <c r="M168">
        <v>-35.551912900558698</v>
      </c>
      <c r="N168">
        <v>-4.7195975674971997</v>
      </c>
      <c r="O168">
        <v>-41.866648240993797</v>
      </c>
      <c r="P168">
        <v>-11.5333714016279</v>
      </c>
      <c r="Q168">
        <v>14.261349511092</v>
      </c>
      <c r="R168">
        <v>-0.74626122306865095</v>
      </c>
      <c r="S168">
        <v>1.1031021301221701E-2</v>
      </c>
      <c r="T168">
        <v>-2.1369027301034098</v>
      </c>
      <c r="U168">
        <v>64.0563686051171</v>
      </c>
      <c r="V168">
        <v>0</v>
      </c>
      <c r="W168">
        <v>1</v>
      </c>
      <c r="X168">
        <v>1</v>
      </c>
      <c r="Y168">
        <v>13</v>
      </c>
      <c r="Z168" s="179">
        <v>1.0601826889244299</v>
      </c>
      <c r="AA168" s="179">
        <v>0.97990762687200805</v>
      </c>
      <c r="AB168" s="179">
        <v>0.97991074667531897</v>
      </c>
      <c r="AC168" t="s">
        <v>14</v>
      </c>
    </row>
    <row r="169" spans="1:29" x14ac:dyDescent="0.25">
      <c r="A169" t="s">
        <v>265</v>
      </c>
      <c r="B169">
        <v>5</v>
      </c>
      <c r="C169" s="54">
        <v>42342</v>
      </c>
      <c r="D169" s="55">
        <v>0.90203703703703697</v>
      </c>
      <c r="E169" t="s">
        <v>862</v>
      </c>
      <c r="F169" t="s">
        <v>14</v>
      </c>
      <c r="G169" t="s">
        <v>863</v>
      </c>
      <c r="H169" s="104">
        <v>-41.083402189336802</v>
      </c>
      <c r="I169" s="104">
        <v>6.2196039143244397E-3</v>
      </c>
      <c r="J169" s="104">
        <v>47.433562401875001</v>
      </c>
      <c r="K169" s="104">
        <v>1.4220785386738599E-2</v>
      </c>
      <c r="L169" t="s">
        <v>14</v>
      </c>
      <c r="M169">
        <v>-34.648719582715501</v>
      </c>
      <c r="N169">
        <v>11.941544700785901</v>
      </c>
      <c r="O169">
        <v>-24.884539860417402</v>
      </c>
      <c r="P169">
        <v>26.745910173442098</v>
      </c>
      <c r="Q169">
        <v>12.79951346983</v>
      </c>
      <c r="R169">
        <v>-0.45332021056766902</v>
      </c>
      <c r="S169">
        <v>1.0870360952302999E-2</v>
      </c>
      <c r="T169">
        <v>2.6560769684817598</v>
      </c>
      <c r="U169">
        <v>27.420029354228301</v>
      </c>
      <c r="V169">
        <v>0</v>
      </c>
      <c r="W169">
        <v>1</v>
      </c>
      <c r="X169">
        <v>1</v>
      </c>
      <c r="Y169">
        <v>13</v>
      </c>
      <c r="Z169" s="179">
        <v>1.0601826889244299</v>
      </c>
      <c r="AA169" s="179">
        <v>0.97990762687200805</v>
      </c>
      <c r="AB169" s="179">
        <v>0.99876670291079805</v>
      </c>
      <c r="AC169" t="s">
        <v>14</v>
      </c>
    </row>
    <row r="170" spans="1:29" x14ac:dyDescent="0.25">
      <c r="A170" t="s">
        <v>265</v>
      </c>
      <c r="B170">
        <v>6</v>
      </c>
      <c r="C170" s="54">
        <v>42343</v>
      </c>
      <c r="D170" s="55">
        <v>0.44487268518518519</v>
      </c>
      <c r="E170" t="s">
        <v>864</v>
      </c>
      <c r="F170" t="s">
        <v>14</v>
      </c>
      <c r="G170" t="s">
        <v>863</v>
      </c>
      <c r="H170" s="104">
        <v>-41.084713402179801</v>
      </c>
      <c r="I170" s="104">
        <v>5.4710149874723796E-3</v>
      </c>
      <c r="J170" s="104">
        <v>30.437846199547099</v>
      </c>
      <c r="K170" s="104">
        <v>1.1174360180948899E-2</v>
      </c>
      <c r="L170" t="s">
        <v>14</v>
      </c>
      <c r="M170">
        <v>-35.218794130734103</v>
      </c>
      <c r="N170">
        <v>-4.4628559559377097</v>
      </c>
      <c r="O170">
        <v>-41.251098039564901</v>
      </c>
      <c r="P170">
        <v>-11.197425331369001</v>
      </c>
      <c r="Q170">
        <v>20.900476504024699</v>
      </c>
      <c r="R170">
        <v>-0.714192369888076</v>
      </c>
      <c r="S170">
        <v>9.6639526592326302E-3</v>
      </c>
      <c r="T170">
        <v>-2.3125479300761498</v>
      </c>
      <c r="U170">
        <v>70.084188007227894</v>
      </c>
      <c r="V170">
        <v>0</v>
      </c>
      <c r="W170">
        <v>1</v>
      </c>
      <c r="X170">
        <v>1</v>
      </c>
      <c r="Y170">
        <v>13</v>
      </c>
      <c r="Z170" s="179">
        <v>1.0601826889244299</v>
      </c>
      <c r="AA170" s="179">
        <v>0.97990762687200805</v>
      </c>
      <c r="AB170" s="179">
        <v>1.00333579965789</v>
      </c>
      <c r="AC170" t="s">
        <v>14</v>
      </c>
    </row>
    <row r="171" spans="1:29" x14ac:dyDescent="0.25">
      <c r="A171" t="s">
        <v>265</v>
      </c>
      <c r="B171">
        <v>7</v>
      </c>
      <c r="C171" s="54">
        <v>42344</v>
      </c>
      <c r="D171" s="55">
        <v>0.61306712962962961</v>
      </c>
      <c r="E171" t="s">
        <v>865</v>
      </c>
      <c r="F171" t="s">
        <v>14</v>
      </c>
      <c r="G171" t="s">
        <v>863</v>
      </c>
      <c r="H171" s="104">
        <v>-41.165790313301002</v>
      </c>
      <c r="I171" s="104">
        <v>6.4147016458141297E-3</v>
      </c>
      <c r="J171" s="104">
        <v>70.503161700978595</v>
      </c>
      <c r="K171" s="104">
        <v>2.1151512617656101E-2</v>
      </c>
      <c r="L171" t="s">
        <v>14</v>
      </c>
      <c r="M171">
        <v>-33.960765079412802</v>
      </c>
      <c r="N171">
        <v>34.207930930438302</v>
      </c>
      <c r="O171">
        <v>-2.7166851492311301</v>
      </c>
      <c r="P171">
        <v>79.032698117092707</v>
      </c>
      <c r="Q171">
        <v>4.4784494120843696</v>
      </c>
      <c r="R171">
        <v>-8.7625260517572801E-2</v>
      </c>
      <c r="S171">
        <v>1.2572099962540001E-2</v>
      </c>
      <c r="T171">
        <v>8.8317394437838797</v>
      </c>
      <c r="U171">
        <v>-24.382369379887201</v>
      </c>
      <c r="V171">
        <v>0</v>
      </c>
      <c r="W171">
        <v>1</v>
      </c>
      <c r="X171">
        <v>1</v>
      </c>
      <c r="Y171">
        <v>13</v>
      </c>
      <c r="Z171" s="179">
        <v>1.0601826889244299</v>
      </c>
      <c r="AA171" s="179">
        <v>0.97990762687200805</v>
      </c>
      <c r="AB171" s="179">
        <v>1.0056754803619701</v>
      </c>
      <c r="AC171" t="s">
        <v>14</v>
      </c>
    </row>
    <row r="172" spans="1:29" x14ac:dyDescent="0.25">
      <c r="A172" t="s">
        <v>265</v>
      </c>
      <c r="B172">
        <v>9</v>
      </c>
      <c r="C172" s="54">
        <v>42346</v>
      </c>
      <c r="D172" s="55">
        <v>0.44075231481481486</v>
      </c>
      <c r="E172" t="s">
        <v>862</v>
      </c>
      <c r="F172" t="s">
        <v>14</v>
      </c>
      <c r="G172" t="s">
        <v>863</v>
      </c>
      <c r="H172" s="104">
        <v>-40.967347023778501</v>
      </c>
      <c r="I172" s="104">
        <v>5.9426350298446701E-3</v>
      </c>
      <c r="J172" s="104">
        <v>47.791487172558099</v>
      </c>
      <c r="K172" s="104">
        <v>1.19403856881189E-2</v>
      </c>
      <c r="L172" t="s">
        <v>14</v>
      </c>
      <c r="M172">
        <v>-34.527957892610203</v>
      </c>
      <c r="N172">
        <v>12.287258930508401</v>
      </c>
      <c r="O172">
        <v>-24.416841589123699</v>
      </c>
      <c r="P172">
        <v>27.154282373422198</v>
      </c>
      <c r="Q172">
        <v>13.0227941425354</v>
      </c>
      <c r="R172">
        <v>-0.438591231764486</v>
      </c>
      <c r="S172">
        <v>1.0779661186289599E-2</v>
      </c>
      <c r="T172">
        <v>2.36986701451313</v>
      </c>
      <c r="U172">
        <v>26.820286195007199</v>
      </c>
      <c r="V172">
        <v>0</v>
      </c>
      <c r="W172">
        <v>1</v>
      </c>
      <c r="X172">
        <v>1</v>
      </c>
      <c r="Y172">
        <v>13</v>
      </c>
      <c r="Z172" s="179">
        <v>1.0601826889244299</v>
      </c>
      <c r="AA172" s="179">
        <v>0.97990762687200805</v>
      </c>
      <c r="AB172" s="179">
        <v>1.0063480901573401</v>
      </c>
      <c r="AC172" t="s">
        <v>14</v>
      </c>
    </row>
    <row r="173" spans="1:29" x14ac:dyDescent="0.25">
      <c r="A173" t="s">
        <v>265</v>
      </c>
      <c r="B173">
        <v>11</v>
      </c>
      <c r="C173" s="54">
        <v>42348</v>
      </c>
      <c r="D173" s="55">
        <v>0.28751157407407407</v>
      </c>
      <c r="E173" t="s">
        <v>864</v>
      </c>
      <c r="F173" t="s">
        <v>14</v>
      </c>
      <c r="G173" t="s">
        <v>863</v>
      </c>
      <c r="H173" s="104">
        <v>-41.222954169585201</v>
      </c>
      <c r="I173" s="104">
        <v>6.7457927661201799E-3</v>
      </c>
      <c r="J173" s="104">
        <v>30.056689432717398</v>
      </c>
      <c r="K173" s="104">
        <v>1.2760156576296E-2</v>
      </c>
      <c r="L173" t="s">
        <v>14</v>
      </c>
      <c r="M173">
        <v>-35.361235209358902</v>
      </c>
      <c r="N173">
        <v>-4.8310377926091599</v>
      </c>
      <c r="O173">
        <v>-41.763591342974401</v>
      </c>
      <c r="P173">
        <v>-10.742451464697</v>
      </c>
      <c r="Q173">
        <v>10.7312926236908</v>
      </c>
      <c r="R173">
        <v>-0.73292895944663605</v>
      </c>
      <c r="S173">
        <v>9.8763615906354296E-3</v>
      </c>
      <c r="T173">
        <v>-1.11478625818602</v>
      </c>
      <c r="U173">
        <v>60.362160826134001</v>
      </c>
      <c r="V173">
        <v>0</v>
      </c>
      <c r="W173">
        <v>1</v>
      </c>
      <c r="X173">
        <v>1</v>
      </c>
      <c r="Y173">
        <v>13</v>
      </c>
      <c r="Z173" s="179">
        <v>1.0601826889244299</v>
      </c>
      <c r="AA173" s="179">
        <v>0.97990762687200805</v>
      </c>
      <c r="AB173" s="179">
        <v>0.99227509236781297</v>
      </c>
      <c r="AC173" t="s">
        <v>14</v>
      </c>
    </row>
    <row r="174" spans="1:29" x14ac:dyDescent="0.25">
      <c r="A174" t="s">
        <v>265</v>
      </c>
      <c r="B174">
        <v>12</v>
      </c>
      <c r="C174" s="54">
        <v>42349</v>
      </c>
      <c r="D174" s="55">
        <v>0.6754282407407407</v>
      </c>
      <c r="E174" t="s">
        <v>865</v>
      </c>
      <c r="F174" t="s">
        <v>14</v>
      </c>
      <c r="G174" t="s">
        <v>863</v>
      </c>
      <c r="H174" s="104">
        <v>-41.235854614555002</v>
      </c>
      <c r="I174" s="104">
        <v>5.8060800227539497E-3</v>
      </c>
      <c r="J174" s="104">
        <v>71.167025659459796</v>
      </c>
      <c r="K174" s="104">
        <v>1.7930433166100799E-2</v>
      </c>
      <c r="L174" t="s">
        <v>14</v>
      </c>
      <c r="M174">
        <v>-34.004562457113899</v>
      </c>
      <c r="N174">
        <v>34.848541311579801</v>
      </c>
      <c r="O174">
        <v>-2.1733728068127398</v>
      </c>
      <c r="P174">
        <v>80.530469839008504</v>
      </c>
      <c r="Q174">
        <v>7.1496735768494801</v>
      </c>
      <c r="R174">
        <v>-0.10422646856744799</v>
      </c>
      <c r="S174">
        <v>1.12276179669848E-2</v>
      </c>
      <c r="T174">
        <v>8.9817119348733296</v>
      </c>
      <c r="U174">
        <v>-22.928607854165399</v>
      </c>
      <c r="V174">
        <v>0</v>
      </c>
      <c r="W174">
        <v>1</v>
      </c>
      <c r="X174">
        <v>1</v>
      </c>
      <c r="Y174">
        <v>13</v>
      </c>
      <c r="Z174" s="179">
        <v>1.0601826889244299</v>
      </c>
      <c r="AA174" s="179">
        <v>0.97990762687200805</v>
      </c>
      <c r="AB174" s="179">
        <v>0.97874226348698901</v>
      </c>
      <c r="AC174" t="s">
        <v>14</v>
      </c>
    </row>
    <row r="175" spans="1:29" x14ac:dyDescent="0.25">
      <c r="A175" t="s">
        <v>265</v>
      </c>
      <c r="B175">
        <v>1</v>
      </c>
      <c r="C175" s="54">
        <v>42338</v>
      </c>
      <c r="D175" s="55">
        <v>0.54347222222222225</v>
      </c>
      <c r="E175" t="s">
        <v>861</v>
      </c>
      <c r="F175" t="s">
        <v>14</v>
      </c>
      <c r="G175" t="s">
        <v>859</v>
      </c>
      <c r="H175" s="104">
        <v>-41.125646208358098</v>
      </c>
      <c r="I175" s="104">
        <v>8.5500534490178699E-3</v>
      </c>
      <c r="J175" s="104">
        <v>55.104163127417799</v>
      </c>
      <c r="K175" s="104">
        <v>2.2068075574972E-2</v>
      </c>
      <c r="L175" t="s">
        <v>14</v>
      </c>
      <c r="M175">
        <v>-34.433026665508002</v>
      </c>
      <c r="N175">
        <v>19.345129994531401</v>
      </c>
      <c r="O175">
        <v>-18.366283859801701</v>
      </c>
      <c r="P175">
        <v>43.116945136077398</v>
      </c>
      <c r="Q175">
        <v>9.9011745805024507</v>
      </c>
      <c r="R175">
        <v>-1.1813712125387399</v>
      </c>
      <c r="S175">
        <v>9.1291361826668499E-3</v>
      </c>
      <c r="T175">
        <v>3.8997645091700299</v>
      </c>
      <c r="U175">
        <v>9.6824823425525608</v>
      </c>
      <c r="V175">
        <v>0</v>
      </c>
      <c r="W175">
        <v>1</v>
      </c>
      <c r="X175">
        <v>1</v>
      </c>
      <c r="Y175">
        <v>13</v>
      </c>
      <c r="Z175" s="179">
        <v>1.0601826889244299</v>
      </c>
      <c r="AA175" s="179">
        <v>0.97990762687200805</v>
      </c>
      <c r="AB175" s="179">
        <v>0.114930423263543</v>
      </c>
      <c r="AC175" t="s">
        <v>14</v>
      </c>
    </row>
    <row r="176" spans="1:29" x14ac:dyDescent="0.25">
      <c r="A176" t="s">
        <v>265</v>
      </c>
      <c r="B176">
        <v>1</v>
      </c>
      <c r="C176" s="54">
        <v>42338</v>
      </c>
      <c r="D176" s="55">
        <v>0.62239583333333337</v>
      </c>
      <c r="E176" t="s">
        <v>858</v>
      </c>
      <c r="F176" t="s">
        <v>14</v>
      </c>
      <c r="G176" t="s">
        <v>859</v>
      </c>
      <c r="H176" s="104">
        <v>1.9194713345738399</v>
      </c>
      <c r="I176" s="104">
        <v>6.1443985181968298E-3</v>
      </c>
      <c r="J176" s="104">
        <v>29.474264353788499</v>
      </c>
      <c r="K176" s="104">
        <v>1.4752944358180701E-2</v>
      </c>
      <c r="L176" t="s">
        <v>14</v>
      </c>
      <c r="M176">
        <v>5.0753590582029799</v>
      </c>
      <c r="N176">
        <v>-5.30258281009485</v>
      </c>
      <c r="O176">
        <v>-0.95711565194941906</v>
      </c>
      <c r="P176">
        <v>-13.8120453545916</v>
      </c>
      <c r="Q176">
        <v>11.722192363705499</v>
      </c>
      <c r="R176">
        <v>-0.95245633835046595</v>
      </c>
      <c r="S176">
        <v>9.6316337546053597E-3</v>
      </c>
      <c r="T176">
        <v>-3.2695424330376799</v>
      </c>
      <c r="U176">
        <v>16.8475598511919</v>
      </c>
      <c r="V176">
        <v>0</v>
      </c>
      <c r="W176">
        <v>1</v>
      </c>
      <c r="X176">
        <v>1</v>
      </c>
      <c r="Y176">
        <v>13</v>
      </c>
      <c r="Z176" s="179">
        <v>1.0601826889244299</v>
      </c>
      <c r="AA176" s="179">
        <v>0.97990762687200805</v>
      </c>
      <c r="AB176" s="179">
        <v>5.8571033434923397E-2</v>
      </c>
      <c r="AC176" t="s">
        <v>14</v>
      </c>
    </row>
    <row r="177" spans="1:29" x14ac:dyDescent="0.25">
      <c r="A177" t="s">
        <v>265</v>
      </c>
      <c r="B177">
        <v>1</v>
      </c>
      <c r="C177" s="54">
        <v>42338</v>
      </c>
      <c r="D177" s="55">
        <v>0.77868055555555549</v>
      </c>
      <c r="E177" t="s">
        <v>880</v>
      </c>
      <c r="F177" t="s">
        <v>14</v>
      </c>
      <c r="G177" t="s">
        <v>859</v>
      </c>
      <c r="H177" s="104">
        <v>-41.172375281983001</v>
      </c>
      <c r="I177" s="104">
        <v>6.1811309271623104E-3</v>
      </c>
      <c r="J177" s="104">
        <v>28.156587340703201</v>
      </c>
      <c r="K177" s="104">
        <v>1.9563233238403199E-2</v>
      </c>
      <c r="L177" t="s">
        <v>14</v>
      </c>
      <c r="M177">
        <v>-35.377687333130901</v>
      </c>
      <c r="N177">
        <v>-6.6649043171454796</v>
      </c>
      <c r="O177">
        <v>-44.381057189480202</v>
      </c>
      <c r="P177">
        <v>-16.7895031021398</v>
      </c>
      <c r="Q177">
        <v>18.080905415403102</v>
      </c>
      <c r="R177">
        <v>-1.6374201852499199</v>
      </c>
      <c r="S177">
        <v>1.0595064935545E-2</v>
      </c>
      <c r="T177">
        <v>-3.5516336370028498</v>
      </c>
      <c r="U177">
        <v>71.967479024400603</v>
      </c>
      <c r="V177">
        <v>0</v>
      </c>
      <c r="W177">
        <v>1</v>
      </c>
      <c r="X177">
        <v>1</v>
      </c>
      <c r="Y177">
        <v>13</v>
      </c>
      <c r="Z177" s="179">
        <v>1.0601826889244299</v>
      </c>
      <c r="AA177" s="179">
        <v>0.97990762687200805</v>
      </c>
      <c r="AB177" s="179">
        <v>7.8311422279663201E-2</v>
      </c>
      <c r="AC177" t="s">
        <v>14</v>
      </c>
    </row>
    <row r="178" spans="1:29" x14ac:dyDescent="0.25">
      <c r="A178" t="s">
        <v>265</v>
      </c>
      <c r="B178">
        <v>2</v>
      </c>
      <c r="C178" s="54">
        <v>42339</v>
      </c>
      <c r="D178" s="55">
        <v>0.36167824074074079</v>
      </c>
      <c r="E178" t="s">
        <v>861</v>
      </c>
      <c r="F178" t="s">
        <v>14</v>
      </c>
      <c r="G178" t="s">
        <v>859</v>
      </c>
      <c r="H178" s="104">
        <v>-41.071144990651703</v>
      </c>
      <c r="I178" s="104">
        <v>7.0186905904966101E-3</v>
      </c>
      <c r="J178" s="104">
        <v>58.524380110523701</v>
      </c>
      <c r="K178" s="104">
        <v>2.2760113697787399E-2</v>
      </c>
      <c r="L178" t="s">
        <v>14</v>
      </c>
      <c r="M178">
        <v>-34.2683636687226</v>
      </c>
      <c r="N178">
        <v>22.646430064449099</v>
      </c>
      <c r="O178">
        <v>-15.029297392552399</v>
      </c>
      <c r="P178">
        <v>53.0830913967594</v>
      </c>
      <c r="Q178">
        <v>-7.2628464166554396</v>
      </c>
      <c r="R178">
        <v>-1.13982131316324</v>
      </c>
      <c r="S178">
        <v>1.1587578306156299E-2</v>
      </c>
      <c r="T178">
        <v>6.9582912417155898</v>
      </c>
      <c r="U178">
        <v>-13.937337159521199</v>
      </c>
      <c r="V178">
        <v>0</v>
      </c>
      <c r="W178">
        <v>1</v>
      </c>
      <c r="X178">
        <v>1</v>
      </c>
      <c r="Y178">
        <v>13</v>
      </c>
      <c r="Z178" s="179">
        <v>1.0601826889244299</v>
      </c>
      <c r="AA178" s="179">
        <v>0.97990762687200805</v>
      </c>
      <c r="AB178" s="179">
        <v>0.101658865824716</v>
      </c>
      <c r="AC178" t="s">
        <v>14</v>
      </c>
    </row>
    <row r="179" spans="1:29" x14ac:dyDescent="0.25">
      <c r="A179" t="s">
        <v>265</v>
      </c>
      <c r="B179">
        <v>4</v>
      </c>
      <c r="C179" s="54">
        <v>42341</v>
      </c>
      <c r="D179" s="55">
        <v>0.44170138888888894</v>
      </c>
      <c r="E179" t="s">
        <v>860</v>
      </c>
      <c r="F179" t="s">
        <v>14</v>
      </c>
      <c r="G179" t="s">
        <v>859</v>
      </c>
      <c r="H179" s="104">
        <v>-41.064308029326</v>
      </c>
      <c r="I179" s="104">
        <v>6.38982340159093E-3</v>
      </c>
      <c r="J179" s="104">
        <v>35.4036270861981</v>
      </c>
      <c r="K179" s="104">
        <v>2.3274103520306798E-2</v>
      </c>
      <c r="L179" t="s">
        <v>14</v>
      </c>
      <c r="M179">
        <v>-35.033000146358802</v>
      </c>
      <c r="N179">
        <v>0.33014495704806202</v>
      </c>
      <c r="O179">
        <v>-37.240376432898202</v>
      </c>
      <c r="P179">
        <v>-0.49071998246235599</v>
      </c>
      <c r="Q179">
        <v>15.538111258561001</v>
      </c>
      <c r="R179">
        <v>-1.4562356809879999</v>
      </c>
      <c r="S179">
        <v>1.17281118347622E-2</v>
      </c>
      <c r="T179">
        <v>-1.1507007705760099</v>
      </c>
      <c r="U179">
        <v>54.255330119304801</v>
      </c>
      <c r="V179">
        <v>0</v>
      </c>
      <c r="W179">
        <v>1</v>
      </c>
      <c r="X179">
        <v>1</v>
      </c>
      <c r="Y179">
        <v>13</v>
      </c>
      <c r="Z179" s="179">
        <v>1.0601826889244299</v>
      </c>
      <c r="AA179" s="179">
        <v>0.97990762687200805</v>
      </c>
      <c r="AB179" s="179">
        <v>0.14773900685199501</v>
      </c>
      <c r="AC179" t="s">
        <v>14</v>
      </c>
    </row>
    <row r="180" spans="1:29" x14ac:dyDescent="0.25">
      <c r="A180" t="s">
        <v>265</v>
      </c>
      <c r="B180">
        <v>5</v>
      </c>
      <c r="C180" s="54">
        <v>42342</v>
      </c>
      <c r="D180" s="55">
        <v>0.63141203703703697</v>
      </c>
      <c r="E180" t="s">
        <v>858</v>
      </c>
      <c r="F180" t="s">
        <v>14</v>
      </c>
      <c r="G180" t="s">
        <v>859</v>
      </c>
      <c r="H180" s="104">
        <v>1.8287152375478499</v>
      </c>
      <c r="I180" s="104">
        <v>5.2252076965732296E-3</v>
      </c>
      <c r="J180" s="104">
        <v>35.875348007124103</v>
      </c>
      <c r="K180" s="104">
        <v>1.3392200905089399E-2</v>
      </c>
      <c r="L180" t="s">
        <v>14</v>
      </c>
      <c r="M180">
        <v>5.20510821019817</v>
      </c>
      <c r="N180">
        <v>0.87582724809981005</v>
      </c>
      <c r="O180">
        <v>5.4007284692793496</v>
      </c>
      <c r="P180">
        <v>0.70615168933832795</v>
      </c>
      <c r="Q180">
        <v>7.3645957566083204</v>
      </c>
      <c r="R180">
        <v>-0.83025431494330004</v>
      </c>
      <c r="S180">
        <v>1.03223706131977E-2</v>
      </c>
      <c r="T180">
        <v>-1.0443990606439999</v>
      </c>
      <c r="U180">
        <v>8.4375192879189903E-2</v>
      </c>
      <c r="V180">
        <v>0</v>
      </c>
      <c r="W180">
        <v>1</v>
      </c>
      <c r="X180">
        <v>1</v>
      </c>
      <c r="Y180">
        <v>13</v>
      </c>
      <c r="Z180" s="179">
        <v>1.0601826889244299</v>
      </c>
      <c r="AA180" s="179">
        <v>0.97990762687200805</v>
      </c>
      <c r="AB180" s="179">
        <v>7.8913813534483498E-2</v>
      </c>
      <c r="AC180" t="s">
        <v>14</v>
      </c>
    </row>
    <row r="181" spans="1:29" x14ac:dyDescent="0.25">
      <c r="A181" t="s">
        <v>265</v>
      </c>
      <c r="B181">
        <v>7</v>
      </c>
      <c r="C181" s="54">
        <v>42344</v>
      </c>
      <c r="D181" s="55">
        <v>0.11305555555555556</v>
      </c>
      <c r="E181" t="s">
        <v>860</v>
      </c>
      <c r="F181" t="s">
        <v>14</v>
      </c>
      <c r="G181" t="s">
        <v>859</v>
      </c>
      <c r="H181" s="104">
        <v>-41.160044769026698</v>
      </c>
      <c r="I181" s="104">
        <v>7.32628563155646E-3</v>
      </c>
      <c r="J181" s="104">
        <v>42.186174708369599</v>
      </c>
      <c r="K181" s="104">
        <v>1.31592856789276E-2</v>
      </c>
      <c r="L181" t="s">
        <v>14</v>
      </c>
      <c r="M181">
        <v>-34.895751593578098</v>
      </c>
      <c r="N181">
        <v>6.8764405415615499</v>
      </c>
      <c r="O181">
        <v>-30.850996099554902</v>
      </c>
      <c r="P181">
        <v>14.069011986492001</v>
      </c>
      <c r="Q181">
        <v>13.4495920732284</v>
      </c>
      <c r="R181">
        <v>-1.3964087834527801</v>
      </c>
      <c r="S181">
        <v>9.8000145695950405E-3</v>
      </c>
      <c r="T181">
        <v>0.26486176537700201</v>
      </c>
      <c r="U181">
        <v>38.541589914262602</v>
      </c>
      <c r="V181">
        <v>0</v>
      </c>
      <c r="W181">
        <v>1</v>
      </c>
      <c r="X181">
        <v>1</v>
      </c>
      <c r="Y181">
        <v>13</v>
      </c>
      <c r="Z181" s="179">
        <v>1.0601826889244299</v>
      </c>
      <c r="AA181" s="179">
        <v>0.97990762687200805</v>
      </c>
      <c r="AB181" s="179">
        <v>0.101411035960176</v>
      </c>
      <c r="AC181" t="s">
        <v>14</v>
      </c>
    </row>
    <row r="182" spans="1:29" x14ac:dyDescent="0.25">
      <c r="A182" t="s">
        <v>265</v>
      </c>
      <c r="B182">
        <v>8</v>
      </c>
      <c r="C182" s="54">
        <v>42345</v>
      </c>
      <c r="D182" s="55">
        <v>0.60603009259259266</v>
      </c>
      <c r="E182" t="s">
        <v>880</v>
      </c>
      <c r="F182" t="s">
        <v>14</v>
      </c>
      <c r="G182" t="s">
        <v>859</v>
      </c>
      <c r="H182" s="104">
        <v>-40.907835991498402</v>
      </c>
      <c r="I182" s="104">
        <v>7.0285142682058096E-3</v>
      </c>
      <c r="J182" s="104">
        <v>28.455239273067502</v>
      </c>
      <c r="K182" s="104">
        <v>2.8385947945811701E-2</v>
      </c>
      <c r="L182" t="s">
        <v>14</v>
      </c>
      <c r="M182">
        <v>-35.119575128284197</v>
      </c>
      <c r="N182">
        <v>-6.37609107497354</v>
      </c>
      <c r="O182">
        <v>-43.818645503052103</v>
      </c>
      <c r="P182">
        <v>-14.6611368079811</v>
      </c>
      <c r="Q182">
        <v>12.234742196441401</v>
      </c>
      <c r="R182">
        <v>-1.6110887613287499</v>
      </c>
      <c r="S182">
        <v>1.0573045909021399E-2</v>
      </c>
      <c r="T182">
        <v>-1.97505474642453</v>
      </c>
      <c r="U182">
        <v>64.899188155970094</v>
      </c>
      <c r="V182">
        <v>0</v>
      </c>
      <c r="W182">
        <v>1</v>
      </c>
      <c r="X182">
        <v>1</v>
      </c>
      <c r="Y182">
        <v>13</v>
      </c>
      <c r="Z182" s="179">
        <v>1.0601826889244299</v>
      </c>
      <c r="AA182" s="179">
        <v>0.97990762687200805</v>
      </c>
      <c r="AB182" s="179">
        <v>9.6566554154396606E-2</v>
      </c>
      <c r="AC182" t="s">
        <v>14</v>
      </c>
    </row>
    <row r="183" spans="1:29" x14ac:dyDescent="0.25">
      <c r="A183" t="s">
        <v>265</v>
      </c>
      <c r="B183">
        <v>9</v>
      </c>
      <c r="C183" s="54">
        <v>42346</v>
      </c>
      <c r="D183" s="55">
        <v>0.99900462962962966</v>
      </c>
      <c r="E183" t="s">
        <v>858</v>
      </c>
      <c r="F183" t="s">
        <v>14</v>
      </c>
      <c r="G183" t="s">
        <v>859</v>
      </c>
      <c r="H183" s="104">
        <v>2.1021202394978502</v>
      </c>
      <c r="I183" s="104">
        <v>5.14991040395306E-3</v>
      </c>
      <c r="J183" s="104">
        <v>31.652545559495199</v>
      </c>
      <c r="K183" s="104">
        <v>1.26513446512392E-2</v>
      </c>
      <c r="L183" t="s">
        <v>14</v>
      </c>
      <c r="M183">
        <v>5.3198206301429103</v>
      </c>
      <c r="N183">
        <v>-3.1996282509540999</v>
      </c>
      <c r="O183">
        <v>1.45150134030425</v>
      </c>
      <c r="P183">
        <v>-8.8887037859765297</v>
      </c>
      <c r="Q183">
        <v>10.068840911342001</v>
      </c>
      <c r="R183">
        <v>-0.87193019211339395</v>
      </c>
      <c r="S183">
        <v>8.9052298504791894E-3</v>
      </c>
      <c r="T183">
        <v>-2.5157188545989899</v>
      </c>
      <c r="U183">
        <v>10.719120435091501</v>
      </c>
      <c r="V183">
        <v>0</v>
      </c>
      <c r="W183">
        <v>1</v>
      </c>
      <c r="X183">
        <v>1</v>
      </c>
      <c r="Y183">
        <v>13</v>
      </c>
      <c r="Z183" s="179">
        <v>1.0601826889244299</v>
      </c>
      <c r="AA183" s="179">
        <v>0.97990762687200805</v>
      </c>
      <c r="AB183" s="179">
        <v>0.102568750942598</v>
      </c>
      <c r="AC183" t="s">
        <v>14</v>
      </c>
    </row>
    <row r="184" spans="1:29" x14ac:dyDescent="0.25">
      <c r="A184" t="s">
        <v>265</v>
      </c>
      <c r="B184">
        <v>11</v>
      </c>
      <c r="C184" s="54">
        <v>42348</v>
      </c>
      <c r="D184" s="55">
        <v>0.60462962962962963</v>
      </c>
      <c r="E184" t="s">
        <v>860</v>
      </c>
      <c r="F184" t="s">
        <v>14</v>
      </c>
      <c r="G184" t="s">
        <v>859</v>
      </c>
      <c r="H184" s="104">
        <v>-41.136244645213502</v>
      </c>
      <c r="I184" s="104">
        <v>6.8806051615131498E-3</v>
      </c>
      <c r="J184" s="104">
        <v>44.585148215358899</v>
      </c>
      <c r="K184" s="104">
        <v>1.18278997201961E-2</v>
      </c>
      <c r="L184" t="s">
        <v>14</v>
      </c>
      <c r="M184">
        <v>-34.7933023938877</v>
      </c>
      <c r="N184">
        <v>9.1921497975013402</v>
      </c>
      <c r="O184">
        <v>-28.538312678901399</v>
      </c>
      <c r="P184">
        <v>19.7843791074861</v>
      </c>
      <c r="Q184">
        <v>13.011575417000101</v>
      </c>
      <c r="R184">
        <v>-1.3792821510155999</v>
      </c>
      <c r="S184">
        <v>1.2262943129732E-2</v>
      </c>
      <c r="T184">
        <v>1.2914067253194199</v>
      </c>
      <c r="U184">
        <v>33.304091355470902</v>
      </c>
      <c r="V184">
        <v>0</v>
      </c>
      <c r="W184">
        <v>1</v>
      </c>
      <c r="X184">
        <v>1</v>
      </c>
      <c r="Y184">
        <v>13</v>
      </c>
      <c r="Z184" s="179">
        <v>1.0601826889244299</v>
      </c>
      <c r="AA184" s="179">
        <v>0.97990762687200805</v>
      </c>
      <c r="AB184" s="179">
        <v>7.9841612873480197E-2</v>
      </c>
      <c r="AC184" t="s">
        <v>14</v>
      </c>
    </row>
    <row r="185" spans="1:29" x14ac:dyDescent="0.25">
      <c r="A185" t="s">
        <v>265</v>
      </c>
      <c r="B185">
        <v>13</v>
      </c>
      <c r="C185" s="54">
        <v>42350</v>
      </c>
      <c r="D185" s="55">
        <v>0.52437500000000004</v>
      </c>
      <c r="E185" t="s">
        <v>861</v>
      </c>
      <c r="F185" t="s">
        <v>14</v>
      </c>
      <c r="G185" t="s">
        <v>859</v>
      </c>
      <c r="H185" s="104">
        <v>-41.041753133731902</v>
      </c>
      <c r="I185" s="104">
        <v>6.6815699889090996E-3</v>
      </c>
      <c r="J185" s="104">
        <v>65.303121492371801</v>
      </c>
      <c r="K185" s="104">
        <v>1.8345559277170902E-2</v>
      </c>
      <c r="L185" t="s">
        <v>14</v>
      </c>
      <c r="M185">
        <v>-34.016250162039803</v>
      </c>
      <c r="N185">
        <v>29.189300398617402</v>
      </c>
      <c r="O185">
        <v>-8.4460547080929391</v>
      </c>
      <c r="P185">
        <v>66.633488957580099</v>
      </c>
      <c r="Q185">
        <v>9.7608981105306896</v>
      </c>
      <c r="R185">
        <v>-1.0119998022457799</v>
      </c>
      <c r="S185">
        <v>1.08189010109537E-2</v>
      </c>
      <c r="T185">
        <v>6.9885933741168396</v>
      </c>
      <c r="U185">
        <v>-9.7820621736752393</v>
      </c>
      <c r="V185">
        <v>0</v>
      </c>
      <c r="W185">
        <v>1</v>
      </c>
      <c r="X185">
        <v>1</v>
      </c>
      <c r="Y185">
        <v>13</v>
      </c>
      <c r="Z185" s="179">
        <v>1.0601826889244299</v>
      </c>
      <c r="AA185" s="179">
        <v>0.97990762687200805</v>
      </c>
      <c r="AB185" s="179">
        <v>0.12408748088002</v>
      </c>
      <c r="AC185" t="s">
        <v>14</v>
      </c>
    </row>
    <row r="186" spans="1:29" x14ac:dyDescent="0.25">
      <c r="C186" s="54"/>
      <c r="D186" s="55"/>
      <c r="H186" s="104"/>
      <c r="I186" s="104"/>
      <c r="J186" s="104"/>
      <c r="K186" s="104"/>
      <c r="L186" s="104"/>
      <c r="Z186" s="179"/>
      <c r="AA186" s="179"/>
      <c r="AB186" s="179"/>
    </row>
    <row r="187" spans="1:29" x14ac:dyDescent="0.25">
      <c r="A187" t="s">
        <v>265</v>
      </c>
      <c r="B187">
        <v>2</v>
      </c>
      <c r="C187" s="54">
        <v>42339</v>
      </c>
      <c r="D187" s="55">
        <v>3.7986111111111116E-2</v>
      </c>
      <c r="E187" t="s">
        <v>866</v>
      </c>
      <c r="F187" t="s">
        <v>14</v>
      </c>
      <c r="G187" t="s">
        <v>867</v>
      </c>
      <c r="H187" s="104">
        <v>1.9091134717262099</v>
      </c>
      <c r="I187" s="104">
        <v>4.8560331212052698E-3</v>
      </c>
      <c r="J187" s="104">
        <v>36.945211014361803</v>
      </c>
      <c r="K187" s="104">
        <v>1.8218669265117299E-2</v>
      </c>
      <c r="L187" s="104">
        <f t="shared" si="1"/>
        <v>-2.24947381114678</v>
      </c>
      <c r="M187">
        <v>5.3163495528060398</v>
      </c>
      <c r="N187">
        <v>1.90867460317774</v>
      </c>
      <c r="O187">
        <v>6.8309752546076696</v>
      </c>
      <c r="P187">
        <v>3.0303324217954399</v>
      </c>
      <c r="Q187">
        <v>10.3151074161783</v>
      </c>
      <c r="R187">
        <v>-0.53713894872811596</v>
      </c>
      <c r="S187">
        <v>1.03515371928403E-2</v>
      </c>
      <c r="T187">
        <v>-0.78762136402181604</v>
      </c>
      <c r="U187">
        <v>0.86463900948741501</v>
      </c>
      <c r="V187">
        <v>0</v>
      </c>
      <c r="W187">
        <v>1</v>
      </c>
      <c r="X187">
        <v>1</v>
      </c>
      <c r="Y187">
        <v>13</v>
      </c>
      <c r="Z187" s="179">
        <v>1.0601826889244299</v>
      </c>
      <c r="AA187" s="179">
        <v>0.97990762687200805</v>
      </c>
      <c r="AB187" s="179">
        <v>0.36510117656337798</v>
      </c>
      <c r="AC187">
        <v>324.89999999999998</v>
      </c>
    </row>
    <row r="188" spans="1:29" x14ac:dyDescent="0.25">
      <c r="A188" t="s">
        <v>265</v>
      </c>
      <c r="B188">
        <v>2</v>
      </c>
      <c r="C188" s="54">
        <v>42339</v>
      </c>
      <c r="D188" s="55">
        <v>0.43932870370370369</v>
      </c>
      <c r="E188" t="s">
        <v>870</v>
      </c>
      <c r="F188" t="s">
        <v>14</v>
      </c>
      <c r="G188" t="s">
        <v>867</v>
      </c>
      <c r="H188" s="104">
        <v>1.9590502081337</v>
      </c>
      <c r="I188" s="104">
        <v>5.5578187176678296E-3</v>
      </c>
      <c r="J188" s="104">
        <v>37.029215375734097</v>
      </c>
      <c r="K188" s="104">
        <v>2.3679672666448898E-2</v>
      </c>
      <c r="L188" s="104">
        <f t="shared" si="1"/>
        <v>-2.1686446652370495</v>
      </c>
      <c r="M188">
        <v>5.3659910733281002</v>
      </c>
      <c r="N188">
        <v>1.98986452193693</v>
      </c>
      <c r="O188">
        <v>7.0017981813215</v>
      </c>
      <c r="P188">
        <v>3.43861568953047</v>
      </c>
      <c r="Q188">
        <v>9.4532837733763202</v>
      </c>
      <c r="R188">
        <v>-0.498118366305494</v>
      </c>
      <c r="S188">
        <v>1.0965913724114301E-2</v>
      </c>
      <c r="T188">
        <v>-0.54288412334464697</v>
      </c>
      <c r="U188">
        <v>-0.200934331922653</v>
      </c>
      <c r="V188">
        <v>0</v>
      </c>
      <c r="W188">
        <v>1</v>
      </c>
      <c r="X188">
        <v>1</v>
      </c>
      <c r="Y188">
        <v>13</v>
      </c>
      <c r="Z188" s="179">
        <v>1.0601826889244299</v>
      </c>
      <c r="AA188" s="179">
        <v>0.97990762687200805</v>
      </c>
      <c r="AB188" s="179">
        <v>0.40353576277495001</v>
      </c>
      <c r="AC188">
        <v>239.8</v>
      </c>
    </row>
    <row r="189" spans="1:29" x14ac:dyDescent="0.25">
      <c r="A189" t="s">
        <v>265</v>
      </c>
      <c r="B189">
        <v>4</v>
      </c>
      <c r="C189" s="54">
        <v>42341</v>
      </c>
      <c r="D189" s="55">
        <v>0.60097222222222224</v>
      </c>
      <c r="E189" t="s">
        <v>878</v>
      </c>
      <c r="F189" t="s">
        <v>14</v>
      </c>
      <c r="G189" t="s">
        <v>867</v>
      </c>
      <c r="H189" s="104">
        <v>1.7177992426493101</v>
      </c>
      <c r="I189" s="104">
        <v>5.52412208463577E-3</v>
      </c>
      <c r="J189" s="104">
        <v>36.401629287442297</v>
      </c>
      <c r="K189" s="104">
        <v>1.19509968509636E-2</v>
      </c>
      <c r="L189" s="104">
        <f t="shared" si="1"/>
        <v>-2.7725091155192665</v>
      </c>
      <c r="M189">
        <v>5.1187352577467404</v>
      </c>
      <c r="N189">
        <v>1.38358283375754</v>
      </c>
      <c r="O189">
        <v>6.1290013337165696</v>
      </c>
      <c r="P189">
        <v>1.9708952014604</v>
      </c>
      <c r="Q189">
        <v>2.1991643426317</v>
      </c>
      <c r="R189">
        <v>-0.516383053328486</v>
      </c>
      <c r="S189">
        <v>9.5949014453284697E-3</v>
      </c>
      <c r="T189">
        <v>-0.795940822107018</v>
      </c>
      <c r="U189">
        <v>-5.9438668536219996</v>
      </c>
      <c r="V189">
        <v>0</v>
      </c>
      <c r="W189">
        <v>1</v>
      </c>
      <c r="X189">
        <v>1</v>
      </c>
      <c r="Y189">
        <v>13</v>
      </c>
      <c r="Z189" s="179">
        <v>1.0601826889244299</v>
      </c>
      <c r="AA189" s="179">
        <v>0.97990762687200805</v>
      </c>
      <c r="AB189" s="179">
        <v>0.39916457578402198</v>
      </c>
      <c r="AC189">
        <v>247.7</v>
      </c>
    </row>
    <row r="190" spans="1:29" x14ac:dyDescent="0.25">
      <c r="A190" t="s">
        <v>265</v>
      </c>
      <c r="B190">
        <v>9</v>
      </c>
      <c r="C190" s="54">
        <v>42346</v>
      </c>
      <c r="D190" s="55">
        <v>0.36181712962962959</v>
      </c>
      <c r="E190" t="s">
        <v>881</v>
      </c>
      <c r="F190" t="s">
        <v>14</v>
      </c>
      <c r="G190" t="s">
        <v>867</v>
      </c>
      <c r="H190" s="104">
        <v>1.8926307241545299</v>
      </c>
      <c r="I190" s="104">
        <v>5.7298679461880199E-3</v>
      </c>
      <c r="J190" s="104">
        <v>36.846062416041804</v>
      </c>
      <c r="K190" s="104">
        <v>1.8760803300933999E-2</v>
      </c>
      <c r="L190" s="104">
        <f t="shared" si="1"/>
        <v>-2.3448747687805551</v>
      </c>
      <c r="M190">
        <v>5.2975715522289999</v>
      </c>
      <c r="N190">
        <v>1.8129373474671</v>
      </c>
      <c r="O190">
        <v>6.7711182256170899</v>
      </c>
      <c r="P190">
        <v>3.36298810278215</v>
      </c>
      <c r="Q190">
        <v>3.7692599113780898</v>
      </c>
      <c r="R190">
        <v>-0.48339596566932902</v>
      </c>
      <c r="S190">
        <v>9.8207923510970803E-3</v>
      </c>
      <c r="T190">
        <v>-0.26517778256719599</v>
      </c>
      <c r="U190">
        <v>-5.4134250925006304</v>
      </c>
      <c r="V190">
        <v>0</v>
      </c>
      <c r="W190">
        <v>1</v>
      </c>
      <c r="X190">
        <v>1</v>
      </c>
      <c r="Y190">
        <v>13</v>
      </c>
      <c r="Z190" s="179">
        <v>1.0601826889244299</v>
      </c>
      <c r="AA190" s="179">
        <v>0.97990762687200805</v>
      </c>
      <c r="AB190" s="179">
        <v>0.42310676812508102</v>
      </c>
      <c r="AC190">
        <v>208.5</v>
      </c>
    </row>
    <row r="191" spans="1:29" x14ac:dyDescent="0.25">
      <c r="A191" t="s">
        <v>265</v>
      </c>
      <c r="B191">
        <v>13</v>
      </c>
      <c r="C191" s="54">
        <v>42350</v>
      </c>
      <c r="D191" s="55">
        <v>0.43472222222222223</v>
      </c>
      <c r="E191" t="s">
        <v>883</v>
      </c>
      <c r="F191" t="s">
        <v>14</v>
      </c>
      <c r="G191" t="s">
        <v>867</v>
      </c>
      <c r="H191" s="104">
        <v>1.8682432323066001</v>
      </c>
      <c r="I191" s="104">
        <v>6.7480780804566199E-3</v>
      </c>
      <c r="J191" s="104">
        <v>36.752464194175701</v>
      </c>
      <c r="K191" s="104">
        <v>2.2811057810946701E-2</v>
      </c>
      <c r="L191" s="104">
        <f t="shared" si="1"/>
        <v>-2.4349351443196774</v>
      </c>
      <c r="M191">
        <v>5.2715667978294602</v>
      </c>
      <c r="N191">
        <v>1.72254089518786</v>
      </c>
      <c r="O191">
        <v>6.6154753779923299</v>
      </c>
      <c r="P191">
        <v>2.9171506902384099</v>
      </c>
      <c r="Q191">
        <v>8.2260172478340596</v>
      </c>
      <c r="R191">
        <v>-0.52257812041160401</v>
      </c>
      <c r="S191">
        <v>1.1980734697563101E-2</v>
      </c>
      <c r="T191">
        <v>-0.52904312481970195</v>
      </c>
      <c r="U191">
        <v>-0.79273002886047195</v>
      </c>
      <c r="V191">
        <v>0</v>
      </c>
      <c r="W191">
        <v>1</v>
      </c>
      <c r="X191">
        <v>1</v>
      </c>
      <c r="Y191">
        <v>13</v>
      </c>
      <c r="Z191" s="179">
        <v>1.0601826889244299</v>
      </c>
      <c r="AA191" s="179">
        <v>0.97990762687200805</v>
      </c>
      <c r="AB191" s="179">
        <v>0.384240125577759</v>
      </c>
      <c r="AC191">
        <v>277.7</v>
      </c>
    </row>
    <row r="192" spans="1:29" x14ac:dyDescent="0.25">
      <c r="C192" s="54"/>
      <c r="D192" s="55"/>
      <c r="H192" s="104"/>
      <c r="I192" s="104"/>
      <c r="J192" s="104"/>
      <c r="K192" s="104"/>
      <c r="L192" s="104"/>
      <c r="Z192" s="179"/>
      <c r="AA192" s="179"/>
      <c r="AB192" s="179"/>
    </row>
    <row r="193" spans="1:29" x14ac:dyDescent="0.25">
      <c r="A193" t="s">
        <v>265</v>
      </c>
      <c r="B193">
        <v>2</v>
      </c>
      <c r="C193" s="54">
        <v>42339</v>
      </c>
      <c r="D193" s="55">
        <v>0.28438657407407408</v>
      </c>
      <c r="E193" t="s">
        <v>868</v>
      </c>
      <c r="F193" t="s">
        <v>14</v>
      </c>
      <c r="G193" t="s">
        <v>869</v>
      </c>
      <c r="H193" s="104">
        <v>4.7013186962567097</v>
      </c>
      <c r="I193" s="104">
        <v>5.9928156483043202E-3</v>
      </c>
      <c r="J193" s="104">
        <v>39.084707991936703</v>
      </c>
      <c r="K193" s="104">
        <v>1.1435493774643901E-2</v>
      </c>
      <c r="L193" s="104">
        <f t="shared" si="1"/>
        <v>-0.19084601434473461</v>
      </c>
      <c r="M193">
        <v>8.0063367706595407</v>
      </c>
      <c r="N193">
        <v>3.9797024811461901</v>
      </c>
      <c r="O193">
        <v>12.0377014729526</v>
      </c>
      <c r="P193">
        <v>8.5291128857775806</v>
      </c>
      <c r="Q193">
        <v>0.33615773886814398</v>
      </c>
      <c r="R193">
        <v>-0.166051346117219</v>
      </c>
      <c r="S193">
        <v>1.08986158387972E-2</v>
      </c>
      <c r="T193">
        <v>0.54955240113886605</v>
      </c>
      <c r="U193">
        <v>-15.840359067928601</v>
      </c>
      <c r="V193">
        <v>0</v>
      </c>
      <c r="W193">
        <v>1</v>
      </c>
      <c r="X193">
        <v>1</v>
      </c>
      <c r="Y193">
        <v>13</v>
      </c>
      <c r="Z193" s="179">
        <v>1.0601826889244299</v>
      </c>
      <c r="AA193" s="179">
        <v>0.97990762687200805</v>
      </c>
      <c r="AB193" s="179">
        <v>0.66908179696615599</v>
      </c>
      <c r="AC193">
        <v>32.1</v>
      </c>
    </row>
    <row r="194" spans="1:29" x14ac:dyDescent="0.25">
      <c r="A194" t="s">
        <v>265</v>
      </c>
      <c r="B194">
        <v>2</v>
      </c>
      <c r="C194" s="54">
        <v>42339</v>
      </c>
      <c r="D194" s="55">
        <v>0.92153935185185187</v>
      </c>
      <c r="E194" t="s">
        <v>872</v>
      </c>
      <c r="F194" t="s">
        <v>14</v>
      </c>
      <c r="G194" t="s">
        <v>869</v>
      </c>
      <c r="H194" s="104">
        <v>4.7725386696113397</v>
      </c>
      <c r="I194" s="104">
        <v>5.2273910393531497E-3</v>
      </c>
      <c r="J194" s="104">
        <v>39.277030200701297</v>
      </c>
      <c r="K194" s="104">
        <v>1.0846635056063401E-2</v>
      </c>
      <c r="L194" s="104">
        <f t="shared" si="1"/>
        <v>-5.7932430368593142E-3</v>
      </c>
      <c r="M194">
        <v>8.0795584833851795</v>
      </c>
      <c r="N194">
        <v>4.1654910953558701</v>
      </c>
      <c r="O194">
        <v>12.2999387139595</v>
      </c>
      <c r="P194">
        <v>8.6513017847497906</v>
      </c>
      <c r="Q194">
        <v>8.8851359851009803</v>
      </c>
      <c r="R194">
        <v>-0.163827424867071</v>
      </c>
      <c r="S194">
        <v>1.0582550198897599E-2</v>
      </c>
      <c r="T194">
        <v>0.300524137698222</v>
      </c>
      <c r="U194">
        <v>-7.8672818369124098</v>
      </c>
      <c r="V194">
        <v>0</v>
      </c>
      <c r="W194">
        <v>1</v>
      </c>
      <c r="X194">
        <v>1</v>
      </c>
      <c r="Y194">
        <v>13</v>
      </c>
      <c r="Z194" s="179">
        <v>1.0601826889244299</v>
      </c>
      <c r="AA194" s="179">
        <v>0.97990762687200805</v>
      </c>
      <c r="AB194" s="179">
        <v>0.66693490440764902</v>
      </c>
      <c r="AC194">
        <v>32.9</v>
      </c>
    </row>
    <row r="195" spans="1:29" x14ac:dyDescent="0.25">
      <c r="A195" t="s">
        <v>265</v>
      </c>
      <c r="B195">
        <v>6</v>
      </c>
      <c r="C195" s="54">
        <v>42343</v>
      </c>
      <c r="D195" s="55">
        <v>0.77465277777777775</v>
      </c>
      <c r="E195" t="s">
        <v>879</v>
      </c>
      <c r="F195" t="s">
        <v>14</v>
      </c>
      <c r="G195" t="s">
        <v>869</v>
      </c>
      <c r="H195" s="104">
        <v>4.7049484405729904</v>
      </c>
      <c r="I195" s="104">
        <v>5.2039995546025496E-3</v>
      </c>
      <c r="J195" s="104">
        <v>39.291295152151697</v>
      </c>
      <c r="K195" s="104">
        <v>1.505309901882E-2</v>
      </c>
      <c r="L195" s="104">
        <f t="shared" si="1"/>
        <v>7.932518618027528E-3</v>
      </c>
      <c r="M195">
        <v>8.0166541151581896</v>
      </c>
      <c r="N195">
        <v>4.1791176243262802</v>
      </c>
      <c r="O195">
        <v>12.2465048918947</v>
      </c>
      <c r="P195">
        <v>8.46276709377576</v>
      </c>
      <c r="Q195">
        <v>8.4374114534931408</v>
      </c>
      <c r="R195">
        <v>-0.16558423107852099</v>
      </c>
      <c r="S195">
        <v>9.8933743214007705E-3</v>
      </c>
      <c r="T195">
        <v>8.6407143548070997E-2</v>
      </c>
      <c r="U195">
        <v>-8.2680773563427099</v>
      </c>
      <c r="V195">
        <v>0</v>
      </c>
      <c r="W195">
        <v>1</v>
      </c>
      <c r="X195">
        <v>1</v>
      </c>
      <c r="Y195">
        <v>13</v>
      </c>
      <c r="Z195" s="179">
        <v>1.0601826889244299</v>
      </c>
      <c r="AA195" s="179">
        <v>0.97990762687200805</v>
      </c>
      <c r="AB195" s="179">
        <v>0.66599024366811599</v>
      </c>
      <c r="AC195">
        <v>33.200000000000003</v>
      </c>
    </row>
    <row r="196" spans="1:29" x14ac:dyDescent="0.25">
      <c r="A196" t="s">
        <v>265</v>
      </c>
      <c r="B196">
        <v>12</v>
      </c>
      <c r="C196" s="54">
        <v>42349</v>
      </c>
      <c r="D196" s="55">
        <v>4.5254629629629629E-3</v>
      </c>
      <c r="E196" t="s">
        <v>884</v>
      </c>
      <c r="F196" t="s">
        <v>14</v>
      </c>
      <c r="G196" t="s">
        <v>869</v>
      </c>
      <c r="H196" s="104">
        <v>4.7434865937969297</v>
      </c>
      <c r="I196" s="104">
        <v>7.6703786505939999E-3</v>
      </c>
      <c r="J196" s="104">
        <v>39.297797625988103</v>
      </c>
      <c r="K196" s="104">
        <v>1.5026524138281599E-2</v>
      </c>
      <c r="L196" s="104">
        <f t="shared" si="1"/>
        <v>1.4189210507814324E-2</v>
      </c>
      <c r="M196">
        <v>8.0530102967157298</v>
      </c>
      <c r="N196">
        <v>4.1854754558067002</v>
      </c>
      <c r="O196">
        <v>12.311389820037199</v>
      </c>
      <c r="P196">
        <v>9.5159768006352206</v>
      </c>
      <c r="Q196">
        <v>4.2938449072482197</v>
      </c>
      <c r="R196">
        <v>-0.144919122272959</v>
      </c>
      <c r="S196">
        <v>9.6944403371468004E-3</v>
      </c>
      <c r="T196">
        <v>1.1181910154969401</v>
      </c>
      <c r="U196">
        <v>-12.393233594072001</v>
      </c>
      <c r="V196">
        <v>0</v>
      </c>
      <c r="W196">
        <v>1</v>
      </c>
      <c r="X196">
        <v>1</v>
      </c>
      <c r="Y196">
        <v>13</v>
      </c>
      <c r="Z196" s="179">
        <v>1.0601826889244299</v>
      </c>
      <c r="AA196" s="179">
        <v>0.97990762687200805</v>
      </c>
      <c r="AB196" s="179">
        <v>0.686784454838123</v>
      </c>
      <c r="AC196">
        <v>25.7</v>
      </c>
    </row>
    <row r="197" spans="1:29" x14ac:dyDescent="0.25">
      <c r="C197" s="54"/>
      <c r="D197" s="55"/>
      <c r="H197" s="104"/>
      <c r="I197" s="104"/>
      <c r="J197" s="104"/>
      <c r="K197" s="104"/>
      <c r="L197" s="104"/>
      <c r="Z197" s="179"/>
      <c r="AA197" s="179"/>
      <c r="AB197" s="179"/>
    </row>
    <row r="198" spans="1:29" x14ac:dyDescent="0.25">
      <c r="A198" t="s">
        <v>265</v>
      </c>
      <c r="B198">
        <v>2</v>
      </c>
      <c r="C198" s="54">
        <v>42339</v>
      </c>
      <c r="D198" s="55">
        <v>0.8430671296296296</v>
      </c>
      <c r="E198" t="s">
        <v>892</v>
      </c>
      <c r="F198" t="s">
        <v>9</v>
      </c>
      <c r="G198" t="s">
        <v>263</v>
      </c>
      <c r="H198" s="104">
        <v>0.51004833346921497</v>
      </c>
      <c r="I198" s="104">
        <v>5.0982549615893099E-3</v>
      </c>
      <c r="J198" s="104">
        <v>33.779045946586798</v>
      </c>
      <c r="K198" s="104">
        <v>1.28651618961195E-2</v>
      </c>
      <c r="L198" s="104">
        <f t="shared" si="1"/>
        <v>-5.2959634702126834</v>
      </c>
      <c r="M198">
        <v>3.8982540455641601</v>
      </c>
      <c r="N198">
        <v>-1.1503892364548201</v>
      </c>
      <c r="O198">
        <v>2.5774756101887801</v>
      </c>
      <c r="P198">
        <v>-4.0316025721660402</v>
      </c>
      <c r="Q198">
        <v>11.498757308041</v>
      </c>
      <c r="R198">
        <v>-0.30809848383706001</v>
      </c>
      <c r="S198">
        <v>1.18534819379684E-2</v>
      </c>
      <c r="T198">
        <v>-1.7361113224340601</v>
      </c>
      <c r="U198">
        <v>9.5942534019838099</v>
      </c>
      <c r="V198">
        <v>0</v>
      </c>
      <c r="W198">
        <v>1</v>
      </c>
      <c r="X198">
        <v>1</v>
      </c>
      <c r="Y198">
        <v>13</v>
      </c>
      <c r="Z198" s="179">
        <v>1.0601826889244299</v>
      </c>
      <c r="AA198" s="179">
        <v>0.97990762687200805</v>
      </c>
      <c r="AB198" s="179">
        <v>0.68099162177784101</v>
      </c>
      <c r="AC198">
        <v>27.8</v>
      </c>
    </row>
    <row r="199" spans="1:29" x14ac:dyDescent="0.25">
      <c r="A199" t="s">
        <v>265</v>
      </c>
      <c r="B199">
        <v>3</v>
      </c>
      <c r="C199" s="54">
        <v>42340</v>
      </c>
      <c r="D199" s="55">
        <v>0.43667824074074074</v>
      </c>
      <c r="E199" t="s">
        <v>892</v>
      </c>
      <c r="F199" t="s">
        <v>9</v>
      </c>
      <c r="G199" t="s">
        <v>263</v>
      </c>
      <c r="H199" s="104">
        <v>0.51329192933511303</v>
      </c>
      <c r="I199" s="104">
        <v>5.2370884881681101E-3</v>
      </c>
      <c r="J199" s="104">
        <v>34.207775256296898</v>
      </c>
      <c r="K199" s="104">
        <v>2.1750107153965099E-2</v>
      </c>
      <c r="L199" s="104">
        <f t="shared" si="1"/>
        <v>-4.883439365937976</v>
      </c>
      <c r="M199">
        <v>3.9156774271628101</v>
      </c>
      <c r="N199">
        <v>-0.73655505595618598</v>
      </c>
      <c r="O199">
        <v>2.9482332621157199</v>
      </c>
      <c r="P199">
        <v>-2.7718665059124699</v>
      </c>
      <c r="Q199">
        <v>10.641410088086699</v>
      </c>
      <c r="R199">
        <v>-0.36351164372890099</v>
      </c>
      <c r="S199">
        <v>1.06941455929441E-2</v>
      </c>
      <c r="T199">
        <v>-1.30120154262285</v>
      </c>
      <c r="U199">
        <v>7.8990843989115103</v>
      </c>
      <c r="V199">
        <v>0</v>
      </c>
      <c r="W199">
        <v>1</v>
      </c>
      <c r="X199">
        <v>1</v>
      </c>
      <c r="Y199">
        <v>13</v>
      </c>
      <c r="Z199" s="179">
        <v>1.0601826889244299</v>
      </c>
      <c r="AA199" s="179">
        <v>0.97990762687200805</v>
      </c>
      <c r="AB199" s="179">
        <v>0.61587475308992701</v>
      </c>
      <c r="AC199">
        <v>54</v>
      </c>
    </row>
    <row r="200" spans="1:29" x14ac:dyDescent="0.25">
      <c r="A200" t="s">
        <v>265</v>
      </c>
      <c r="B200">
        <v>3</v>
      </c>
      <c r="C200" s="54">
        <v>42340</v>
      </c>
      <c r="D200" s="55">
        <v>0.66629629629629628</v>
      </c>
      <c r="E200" t="s">
        <v>892</v>
      </c>
      <c r="F200" t="s">
        <v>9</v>
      </c>
      <c r="G200" t="s">
        <v>263</v>
      </c>
      <c r="H200" s="104">
        <v>0.64816640187252605</v>
      </c>
      <c r="I200" s="104">
        <v>5.2879099468178597E-3</v>
      </c>
      <c r="J200" s="104">
        <v>34.067192841536297</v>
      </c>
      <c r="K200" s="104">
        <v>2.9898146106661201E-2</v>
      </c>
      <c r="L200" s="104">
        <f t="shared" si="1"/>
        <v>-5.0187080154386381</v>
      </c>
      <c r="M200">
        <v>4.0374384247184896</v>
      </c>
      <c r="N200">
        <v>-0.87196711798545201</v>
      </c>
      <c r="O200">
        <v>2.9748634137408501</v>
      </c>
      <c r="P200">
        <v>-2.55301483374843</v>
      </c>
      <c r="Q200">
        <v>10.6175964618865</v>
      </c>
      <c r="R200">
        <v>-0.32884049049636099</v>
      </c>
      <c r="S200">
        <v>9.1674316426972602E-3</v>
      </c>
      <c r="T200">
        <v>-0.81125730112510697</v>
      </c>
      <c r="U200">
        <v>8.0135433315140805</v>
      </c>
      <c r="V200">
        <v>0</v>
      </c>
      <c r="W200">
        <v>1</v>
      </c>
      <c r="X200">
        <v>1</v>
      </c>
      <c r="Y200">
        <v>13</v>
      </c>
      <c r="Z200" s="179">
        <v>1.0601826889244299</v>
      </c>
      <c r="AA200" s="179">
        <v>0.97990762687200805</v>
      </c>
      <c r="AB200" s="179">
        <v>0.652175062489877</v>
      </c>
      <c r="AC200">
        <v>38.6</v>
      </c>
    </row>
    <row r="201" spans="1:29" x14ac:dyDescent="0.25">
      <c r="A201" t="s">
        <v>265</v>
      </c>
      <c r="B201">
        <v>6</v>
      </c>
      <c r="C201" s="54">
        <v>42343</v>
      </c>
      <c r="D201" s="55">
        <v>0.6013425925925926</v>
      </c>
      <c r="E201" t="s">
        <v>893</v>
      </c>
      <c r="F201" t="s">
        <v>9</v>
      </c>
      <c r="G201" t="s">
        <v>263</v>
      </c>
      <c r="H201" s="104">
        <v>0.51108192358993998</v>
      </c>
      <c r="I201" s="104">
        <v>5.0078060830567499E-3</v>
      </c>
      <c r="J201" s="104">
        <v>34.126510252668901</v>
      </c>
      <c r="K201" s="104">
        <v>1.8114614650571601E-2</v>
      </c>
      <c r="L201" s="104">
        <f t="shared" si="1"/>
        <v>-4.9616326969542888</v>
      </c>
      <c r="M201">
        <v>3.9108792049803802</v>
      </c>
      <c r="N201">
        <v>-0.81500006899437405</v>
      </c>
      <c r="O201">
        <v>2.89005899368181</v>
      </c>
      <c r="P201">
        <v>-1.37581781361786</v>
      </c>
      <c r="Q201">
        <v>7.70457352096905</v>
      </c>
      <c r="R201">
        <v>-0.33940778252451298</v>
      </c>
      <c r="S201">
        <v>1.12193926307832E-2</v>
      </c>
      <c r="T201">
        <v>0.25395513271900999</v>
      </c>
      <c r="U201">
        <v>5.1303873916673099</v>
      </c>
      <c r="V201">
        <v>0</v>
      </c>
      <c r="W201">
        <v>1</v>
      </c>
      <c r="X201">
        <v>1</v>
      </c>
      <c r="Y201">
        <v>13</v>
      </c>
      <c r="Z201" s="179">
        <v>1.0601826889244299</v>
      </c>
      <c r="AA201" s="179">
        <v>0.97990762687200805</v>
      </c>
      <c r="AB201" s="179">
        <v>0.64242855464490201</v>
      </c>
      <c r="AC201">
        <v>42.5</v>
      </c>
    </row>
    <row r="202" spans="1:29" x14ac:dyDescent="0.25">
      <c r="A202" t="s">
        <v>265</v>
      </c>
      <c r="B202">
        <v>6</v>
      </c>
      <c r="C202" s="54">
        <v>42343</v>
      </c>
      <c r="D202" s="55">
        <v>0.69540509259259264</v>
      </c>
      <c r="E202" t="s">
        <v>894</v>
      </c>
      <c r="F202" t="s">
        <v>67</v>
      </c>
      <c r="G202" t="s">
        <v>263</v>
      </c>
      <c r="H202" s="104">
        <v>3.9404163010655302E-2</v>
      </c>
      <c r="I202" s="104">
        <v>5.4490492031690103E-3</v>
      </c>
      <c r="J202" s="104">
        <v>30.9825804523885</v>
      </c>
      <c r="K202" s="104">
        <v>1.1868594713932999E-2</v>
      </c>
      <c r="L202" s="104">
        <f t="shared" si="1"/>
        <v>-7.98672754209269</v>
      </c>
      <c r="M202">
        <v>3.3630377032785002</v>
      </c>
      <c r="N202">
        <v>-3.8506430169699799</v>
      </c>
      <c r="O202">
        <v>-0.69614723971637904</v>
      </c>
      <c r="P202">
        <v>11.6942148114801</v>
      </c>
      <c r="Q202">
        <v>9.9776489056167907</v>
      </c>
      <c r="R202">
        <v>-0.36694199246534298</v>
      </c>
      <c r="S202">
        <v>1.1102233532002801E-2</v>
      </c>
      <c r="T202">
        <v>19.5308262195576</v>
      </c>
      <c r="U202">
        <v>14.029034419820301</v>
      </c>
      <c r="V202">
        <v>0</v>
      </c>
      <c r="W202">
        <v>1</v>
      </c>
      <c r="X202">
        <v>1</v>
      </c>
      <c r="Y202">
        <v>13</v>
      </c>
      <c r="Z202" s="179">
        <v>1.0601826889244299</v>
      </c>
      <c r="AA202" s="179">
        <v>0.97990762687200805</v>
      </c>
      <c r="AB202" s="179">
        <v>0.67484034735972998</v>
      </c>
      <c r="AC202">
        <v>30</v>
      </c>
    </row>
    <row r="203" spans="1:29" x14ac:dyDescent="0.25">
      <c r="A203" t="s">
        <v>265</v>
      </c>
      <c r="B203">
        <v>7</v>
      </c>
      <c r="C203" s="54">
        <v>42344</v>
      </c>
      <c r="D203" s="55">
        <v>0.77168981481481491</v>
      </c>
      <c r="E203" t="s">
        <v>893</v>
      </c>
      <c r="F203" t="s">
        <v>9</v>
      </c>
      <c r="G203" t="s">
        <v>263</v>
      </c>
      <c r="H203" s="104">
        <v>0.60116513281560302</v>
      </c>
      <c r="I203" s="104">
        <v>6.1889844165787904E-3</v>
      </c>
      <c r="J203" s="104">
        <v>34.2251595872645</v>
      </c>
      <c r="K203" s="104">
        <v>1.28572471989258E-2</v>
      </c>
      <c r="L203" s="104">
        <f t="shared" si="1"/>
        <v>-4.8667121317638458</v>
      </c>
      <c r="M203">
        <v>3.9986623216314099</v>
      </c>
      <c r="N203">
        <v>-0.71958997648372902</v>
      </c>
      <c r="O203">
        <v>3.0662526037653302</v>
      </c>
      <c r="P203">
        <v>-0.216452864917867</v>
      </c>
      <c r="Q203">
        <v>7.2764129963524899</v>
      </c>
      <c r="R203">
        <v>-0.34781440825458898</v>
      </c>
      <c r="S203">
        <v>9.2009010750967804E-3</v>
      </c>
      <c r="T203">
        <v>1.2239981221321401</v>
      </c>
      <c r="U203">
        <v>4.42123734327423</v>
      </c>
      <c r="V203">
        <v>0</v>
      </c>
      <c r="W203">
        <v>1</v>
      </c>
      <c r="X203">
        <v>1</v>
      </c>
      <c r="Y203">
        <v>13</v>
      </c>
      <c r="Z203" s="179">
        <v>1.0601826889244299</v>
      </c>
      <c r="AA203" s="179">
        <v>0.97990762687200805</v>
      </c>
      <c r="AB203" s="179">
        <v>0.63048937933604798</v>
      </c>
      <c r="AC203">
        <v>47.5</v>
      </c>
    </row>
    <row r="204" spans="1:29" x14ac:dyDescent="0.25">
      <c r="A204" t="s">
        <v>265</v>
      </c>
      <c r="B204">
        <v>7</v>
      </c>
      <c r="C204" s="54">
        <v>42344</v>
      </c>
      <c r="D204" s="55">
        <v>0.93057870370370377</v>
      </c>
      <c r="E204" t="s">
        <v>894</v>
      </c>
      <c r="F204" t="s">
        <v>67</v>
      </c>
      <c r="G204" t="s">
        <v>263</v>
      </c>
      <c r="H204" s="104">
        <v>0.588426445829212</v>
      </c>
      <c r="I204" s="104">
        <v>5.8113070412328001E-3</v>
      </c>
      <c r="J204" s="104">
        <v>30.859859843851002</v>
      </c>
      <c r="K204" s="104">
        <v>9.4399277321835593E-3</v>
      </c>
      <c r="L204" s="104">
        <f t="shared" si="1"/>
        <v>-8.1048095298793861</v>
      </c>
      <c r="M204">
        <v>3.8737527496580699</v>
      </c>
      <c r="N204">
        <v>-3.9679440780931001</v>
      </c>
      <c r="O204">
        <v>-0.302002991656171</v>
      </c>
      <c r="P204">
        <v>7.7858186361368</v>
      </c>
      <c r="Q204">
        <v>11.040348747397299</v>
      </c>
      <c r="R204">
        <v>-0.38174446596009098</v>
      </c>
      <c r="S204">
        <v>1.0499992589826101E-2</v>
      </c>
      <c r="T204">
        <v>15.8313812965512</v>
      </c>
      <c r="U204">
        <v>14.780571191782199</v>
      </c>
      <c r="V204">
        <v>0</v>
      </c>
      <c r="W204">
        <v>1</v>
      </c>
      <c r="X204">
        <v>1</v>
      </c>
      <c r="Y204">
        <v>13</v>
      </c>
      <c r="Z204" s="179">
        <v>1.0601826889244299</v>
      </c>
      <c r="AA204" s="179">
        <v>0.97990762687200805</v>
      </c>
      <c r="AB204" s="179">
        <v>0.65237649541724196</v>
      </c>
      <c r="AC204">
        <v>38.5</v>
      </c>
    </row>
    <row r="205" spans="1:29" x14ac:dyDescent="0.25">
      <c r="L205" s="104"/>
    </row>
    <row r="206" spans="1:29" x14ac:dyDescent="0.25">
      <c r="L206" s="104"/>
    </row>
    <row r="207" spans="1:29" x14ac:dyDescent="0.25">
      <c r="L207" s="104"/>
    </row>
    <row r="208" spans="1:29" s="4" customFormat="1" ht="18.75" x14ac:dyDescent="0.3">
      <c r="A208" s="168" t="s">
        <v>236</v>
      </c>
      <c r="B208" s="4" t="s">
        <v>237</v>
      </c>
      <c r="C208" s="4" t="s">
        <v>238</v>
      </c>
      <c r="D208" s="4" t="s">
        <v>239</v>
      </c>
      <c r="E208" s="4" t="s">
        <v>338</v>
      </c>
      <c r="F208" s="4" t="s">
        <v>0</v>
      </c>
      <c r="G208" s="4" t="s">
        <v>241</v>
      </c>
      <c r="H208" s="4" t="s">
        <v>242</v>
      </c>
      <c r="I208" s="4" t="s">
        <v>848</v>
      </c>
      <c r="J208" s="4" t="s">
        <v>244</v>
      </c>
      <c r="K208" s="4" t="s">
        <v>849</v>
      </c>
      <c r="L208" s="4" t="s">
        <v>278</v>
      </c>
      <c r="M208" s="4" t="s">
        <v>850</v>
      </c>
      <c r="N208" s="4" t="s">
        <v>851</v>
      </c>
      <c r="O208" s="4" t="s">
        <v>852</v>
      </c>
      <c r="P208" s="4" t="s">
        <v>853</v>
      </c>
      <c r="Q208" s="4" t="s">
        <v>854</v>
      </c>
      <c r="R208" s="4" t="s">
        <v>251</v>
      </c>
      <c r="S208" s="4" t="s">
        <v>252</v>
      </c>
      <c r="T208" s="4" t="s">
        <v>253</v>
      </c>
      <c r="U208" s="4" t="s">
        <v>254</v>
      </c>
      <c r="V208" s="4" t="s">
        <v>15</v>
      </c>
      <c r="W208" s="4" t="s">
        <v>255</v>
      </c>
      <c r="X208" s="4" t="s">
        <v>855</v>
      </c>
      <c r="Y208" s="4" t="s">
        <v>856</v>
      </c>
      <c r="Z208" s="4" t="s">
        <v>259</v>
      </c>
      <c r="AA208" s="4" t="s">
        <v>260</v>
      </c>
      <c r="AB208" s="4" t="s">
        <v>261</v>
      </c>
      <c r="AC208" s="4" t="s">
        <v>857</v>
      </c>
    </row>
    <row r="209" spans="1:29" x14ac:dyDescent="0.25">
      <c r="A209" t="s">
        <v>262</v>
      </c>
      <c r="B209">
        <v>1</v>
      </c>
      <c r="C209" s="54">
        <v>42422</v>
      </c>
      <c r="D209" s="55">
        <v>0.86140046296296291</v>
      </c>
      <c r="E209" t="s">
        <v>865</v>
      </c>
      <c r="F209" t="s">
        <v>14</v>
      </c>
      <c r="G209" t="s">
        <v>863</v>
      </c>
      <c r="H209" s="104">
        <v>-41.1756307395055</v>
      </c>
      <c r="I209" s="104">
        <v>6.9814661174315701E-3</v>
      </c>
      <c r="J209" s="104">
        <v>70.604515474416701</v>
      </c>
      <c r="K209" s="104">
        <v>1.7126826593466499E-2</v>
      </c>
      <c r="L209" t="s">
        <v>14</v>
      </c>
      <c r="M209" s="178">
        <v>-33.9666481807349</v>
      </c>
      <c r="N209" s="178">
        <v>34.305736363434903</v>
      </c>
      <c r="O209" s="178">
        <v>-2.6561846117806498</v>
      </c>
      <c r="P209" s="178">
        <v>79.342989529128005</v>
      </c>
      <c r="Q209" s="178">
        <v>2.4808577163639298</v>
      </c>
      <c r="R209" s="178">
        <v>-0.113532511001182</v>
      </c>
      <c r="S209" s="178">
        <v>1.1601027044421701E-2</v>
      </c>
      <c r="T209" s="178">
        <v>8.93100855433525</v>
      </c>
      <c r="U209" s="178">
        <v>-26.496908202330001</v>
      </c>
      <c r="V209">
        <v>0</v>
      </c>
      <c r="W209">
        <v>1</v>
      </c>
      <c r="X209">
        <v>1</v>
      </c>
      <c r="Y209">
        <v>2</v>
      </c>
      <c r="Z209" s="179">
        <v>1.0906536005888401</v>
      </c>
      <c r="AA209" s="179">
        <v>1.01359259004309</v>
      </c>
      <c r="AB209" s="179">
        <v>1.0092319284129401</v>
      </c>
      <c r="AC209" t="s">
        <v>14</v>
      </c>
    </row>
    <row r="210" spans="1:29" x14ac:dyDescent="0.25">
      <c r="A210" t="s">
        <v>262</v>
      </c>
      <c r="B210">
        <v>2</v>
      </c>
      <c r="C210" s="54">
        <v>42423</v>
      </c>
      <c r="D210" s="55">
        <v>0.32210648148148152</v>
      </c>
      <c r="E210" t="s">
        <v>864</v>
      </c>
      <c r="F210" t="s">
        <v>14</v>
      </c>
      <c r="G210" t="s">
        <v>863</v>
      </c>
      <c r="H210" s="104">
        <v>-41.255664596869501</v>
      </c>
      <c r="I210" s="104">
        <v>5.8809923777538896E-3</v>
      </c>
      <c r="J210" s="104">
        <v>29.9142363440832</v>
      </c>
      <c r="K210" s="104">
        <v>1.6477656996882001E-2</v>
      </c>
      <c r="L210" t="s">
        <v>14</v>
      </c>
      <c r="M210" s="178">
        <v>-35.3966962931556</v>
      </c>
      <c r="N210" s="178">
        <v>-4.9686017952695298</v>
      </c>
      <c r="O210" s="178">
        <v>-41.990286479829003</v>
      </c>
      <c r="P210" s="178">
        <v>-12.7043552425796</v>
      </c>
      <c r="Q210" s="178">
        <v>16.8562500432608</v>
      </c>
      <c r="R210" s="178">
        <v>-0.79569407927361802</v>
      </c>
      <c r="S210" s="178">
        <v>1.09609589769107E-2</v>
      </c>
      <c r="T210" s="178">
        <v>-2.8201235907454598</v>
      </c>
      <c r="U210" s="178">
        <v>67.119402934411198</v>
      </c>
      <c r="V210">
        <v>0</v>
      </c>
      <c r="W210">
        <v>1</v>
      </c>
      <c r="X210">
        <v>1</v>
      </c>
      <c r="Y210">
        <v>2</v>
      </c>
      <c r="Z210" s="179">
        <v>1.0906536005888401</v>
      </c>
      <c r="AA210" s="179">
        <v>1.01359259004309</v>
      </c>
      <c r="AB210" s="179">
        <v>0.96810016756926098</v>
      </c>
      <c r="AC210" t="s">
        <v>14</v>
      </c>
    </row>
    <row r="211" spans="1:29" x14ac:dyDescent="0.25">
      <c r="A211" t="s">
        <v>262</v>
      </c>
      <c r="B211">
        <v>2</v>
      </c>
      <c r="C211" s="54">
        <v>42423</v>
      </c>
      <c r="D211" s="55">
        <v>0.40057870370370369</v>
      </c>
      <c r="E211" t="s">
        <v>862</v>
      </c>
      <c r="F211" t="s">
        <v>14</v>
      </c>
      <c r="G211" t="s">
        <v>863</v>
      </c>
      <c r="H211" s="104">
        <v>-41.401719130493099</v>
      </c>
      <c r="I211" s="104">
        <v>5.8808944985085402E-3</v>
      </c>
      <c r="J211" s="104">
        <v>46.124982589102501</v>
      </c>
      <c r="K211" s="104">
        <v>2.5066499826014301E-2</v>
      </c>
      <c r="L211" t="s">
        <v>14</v>
      </c>
      <c r="M211" s="178">
        <v>-34.990859070480397</v>
      </c>
      <c r="N211" s="178">
        <v>10.6778321284638</v>
      </c>
      <c r="O211" s="178">
        <v>-26.478875862896601</v>
      </c>
      <c r="P211" s="178">
        <v>23.864015557596101</v>
      </c>
      <c r="Q211" s="178">
        <v>8.7484042742259192</v>
      </c>
      <c r="R211" s="178">
        <v>-0.49591801238278399</v>
      </c>
      <c r="S211" s="178">
        <v>1.0641310551213401E-2</v>
      </c>
      <c r="T211" s="178">
        <v>2.3436676813099502</v>
      </c>
      <c r="U211" s="178">
        <v>26.2127950899756</v>
      </c>
      <c r="V211">
        <v>0</v>
      </c>
      <c r="W211">
        <v>1</v>
      </c>
      <c r="X211">
        <v>1</v>
      </c>
      <c r="Y211">
        <v>2</v>
      </c>
      <c r="Z211" s="179">
        <v>1.0906536005888401</v>
      </c>
      <c r="AA211" s="179">
        <v>1.01359259004309</v>
      </c>
      <c r="AB211" s="179">
        <v>1.01787501224081</v>
      </c>
      <c r="AC211" t="s">
        <v>14</v>
      </c>
    </row>
    <row r="212" spans="1:29" x14ac:dyDescent="0.25">
      <c r="A212" t="s">
        <v>262</v>
      </c>
      <c r="B212">
        <v>2</v>
      </c>
      <c r="C212" s="54">
        <v>42423</v>
      </c>
      <c r="D212" s="55">
        <v>0.88905092592592594</v>
      </c>
      <c r="E212" t="s">
        <v>895</v>
      </c>
      <c r="F212" t="s">
        <v>14</v>
      </c>
      <c r="G212" t="s">
        <v>863</v>
      </c>
      <c r="H212" s="104">
        <v>-41.121978488407599</v>
      </c>
      <c r="I212" s="104">
        <v>5.7031046928152501E-3</v>
      </c>
      <c r="J212" s="104">
        <v>30.506063231116599</v>
      </c>
      <c r="K212" s="104">
        <v>1.16029137052678E-2</v>
      </c>
      <c r="L212" t="s">
        <v>14</v>
      </c>
      <c r="M212" s="178">
        <v>-35.251446880592603</v>
      </c>
      <c r="N212" s="178">
        <v>-4.3970913803888498</v>
      </c>
      <c r="O212" s="178">
        <v>-41.286102816887698</v>
      </c>
      <c r="P212" s="178">
        <v>-11.259336220949599</v>
      </c>
      <c r="Q212" s="178">
        <v>16.578276823127901</v>
      </c>
      <c r="R212" s="178">
        <v>-0.78058759104995301</v>
      </c>
      <c r="S212" s="178">
        <v>1.23453677789165E-2</v>
      </c>
      <c r="T212" s="178">
        <v>-2.5068107208259098</v>
      </c>
      <c r="U212" s="178">
        <v>65.454093778378194</v>
      </c>
      <c r="V212">
        <v>0</v>
      </c>
      <c r="W212">
        <v>1</v>
      </c>
      <c r="X212">
        <v>1</v>
      </c>
      <c r="Y212">
        <v>2</v>
      </c>
      <c r="Z212" s="179">
        <v>1.0906536005888401</v>
      </c>
      <c r="AA212" s="179">
        <v>1.01359259004309</v>
      </c>
      <c r="AB212" s="179">
        <v>0.971992891776982</v>
      </c>
      <c r="AC212" t="s">
        <v>14</v>
      </c>
    </row>
    <row r="213" spans="1:29" x14ac:dyDescent="0.25">
      <c r="A213" t="s">
        <v>262</v>
      </c>
      <c r="B213">
        <v>4</v>
      </c>
      <c r="C213" s="54">
        <v>42425</v>
      </c>
      <c r="D213" s="55">
        <v>0.3743055555555555</v>
      </c>
      <c r="E213" t="s">
        <v>865</v>
      </c>
      <c r="F213" t="s">
        <v>14</v>
      </c>
      <c r="G213" t="s">
        <v>863</v>
      </c>
      <c r="H213" s="104">
        <v>-40.6035264741544</v>
      </c>
      <c r="I213" s="104">
        <v>7.1678803612205003E-3</v>
      </c>
      <c r="J213" s="104">
        <v>71.3644201238628</v>
      </c>
      <c r="K213" s="104">
        <v>2.2831164579991799E-2</v>
      </c>
      <c r="L213" t="s">
        <v>14</v>
      </c>
      <c r="M213" s="178">
        <v>-33.405094273704897</v>
      </c>
      <c r="N213" s="178">
        <v>35.040422444001202</v>
      </c>
      <c r="O213" s="178">
        <v>-1.3357757046526999</v>
      </c>
      <c r="P213" s="178">
        <v>81.490359163703701</v>
      </c>
      <c r="Q213" s="178">
        <v>3.75473473674327</v>
      </c>
      <c r="R213" s="178">
        <v>-8.8568262730631703E-2</v>
      </c>
      <c r="S213" s="178">
        <v>1.04988939552984E-2</v>
      </c>
      <c r="T213" s="178">
        <v>9.5036443177137606</v>
      </c>
      <c r="U213" s="178">
        <v>-27.222519486670201</v>
      </c>
      <c r="V213">
        <v>0</v>
      </c>
      <c r="W213">
        <v>2</v>
      </c>
      <c r="X213">
        <v>3</v>
      </c>
      <c r="Y213">
        <v>12</v>
      </c>
      <c r="Z213" s="179">
        <v>1.05093020153107</v>
      </c>
      <c r="AA213" s="179">
        <v>0.989721035107889</v>
      </c>
      <c r="AB213" s="179">
        <v>0.99381266074261998</v>
      </c>
      <c r="AC213" t="s">
        <v>14</v>
      </c>
    </row>
    <row r="214" spans="1:29" x14ac:dyDescent="0.25">
      <c r="A214" t="s">
        <v>262</v>
      </c>
      <c r="B214">
        <v>5</v>
      </c>
      <c r="C214" s="54">
        <v>42426</v>
      </c>
      <c r="D214" s="55">
        <v>0.68349537037037045</v>
      </c>
      <c r="E214" t="s">
        <v>862</v>
      </c>
      <c r="F214" t="s">
        <v>14</v>
      </c>
      <c r="G214" t="s">
        <v>863</v>
      </c>
      <c r="H214" s="104">
        <v>-40.7626086542069</v>
      </c>
      <c r="I214" s="104">
        <v>5.8639846820199596E-3</v>
      </c>
      <c r="J214" s="104">
        <v>46.987381135184201</v>
      </c>
      <c r="K214" s="104">
        <v>1.85423588365233E-2</v>
      </c>
      <c r="L214" t="s">
        <v>14</v>
      </c>
      <c r="M214" s="178">
        <v>-34.362777919918301</v>
      </c>
      <c r="N214" s="178">
        <v>11.511571237264601</v>
      </c>
      <c r="O214" s="178">
        <v>-25.041181843643798</v>
      </c>
      <c r="P214" s="178">
        <v>25.7297743249513</v>
      </c>
      <c r="Q214" s="178">
        <v>9.7125871777363706</v>
      </c>
      <c r="R214" s="178">
        <v>-0.50252579648015006</v>
      </c>
      <c r="S214" s="178">
        <v>1.1274674860573399E-2</v>
      </c>
      <c r="T214" s="178">
        <v>2.51553167429724</v>
      </c>
      <c r="U214" s="178">
        <v>24.818905185208799</v>
      </c>
      <c r="V214">
        <v>0</v>
      </c>
      <c r="W214">
        <v>2</v>
      </c>
      <c r="X214">
        <v>3</v>
      </c>
      <c r="Y214">
        <v>12</v>
      </c>
      <c r="Z214" s="179">
        <v>1.05093020153107</v>
      </c>
      <c r="AA214" s="179">
        <v>0.989721035107889</v>
      </c>
      <c r="AB214" s="179">
        <v>1.00546497758111</v>
      </c>
      <c r="AC214" t="s">
        <v>14</v>
      </c>
    </row>
    <row r="215" spans="1:29" x14ac:dyDescent="0.25">
      <c r="A215" t="s">
        <v>262</v>
      </c>
      <c r="B215">
        <v>7</v>
      </c>
      <c r="C215" s="54">
        <v>42428</v>
      </c>
      <c r="D215" s="55">
        <v>1.8726851851851852E-2</v>
      </c>
      <c r="E215" t="s">
        <v>864</v>
      </c>
      <c r="F215" t="s">
        <v>14</v>
      </c>
      <c r="G215" t="s">
        <v>863</v>
      </c>
      <c r="H215" s="104">
        <v>-40.827288881755997</v>
      </c>
      <c r="I215" s="104">
        <v>5.8999431625493103E-3</v>
      </c>
      <c r="J215" s="104">
        <v>30.417743971074401</v>
      </c>
      <c r="K215" s="104">
        <v>2.4348619051249399E-2</v>
      </c>
      <c r="L215" t="s">
        <v>14</v>
      </c>
      <c r="M215" s="178">
        <v>-34.978073539499299</v>
      </c>
      <c r="N215" s="178">
        <v>-4.4817176543708204</v>
      </c>
      <c r="O215" s="178">
        <v>-41.106420691619803</v>
      </c>
      <c r="P215" s="178">
        <v>-11.6440123177647</v>
      </c>
      <c r="Q215" s="178">
        <v>16.3886385269542</v>
      </c>
      <c r="R215" s="178">
        <v>-0.80234098789214703</v>
      </c>
      <c r="S215" s="178">
        <v>1.1688485528121699E-2</v>
      </c>
      <c r="T215" s="178">
        <v>-2.7253787026999001</v>
      </c>
      <c r="U215" s="178">
        <v>65.110607111159993</v>
      </c>
      <c r="V215">
        <v>0</v>
      </c>
      <c r="W215">
        <v>2</v>
      </c>
      <c r="X215">
        <v>3</v>
      </c>
      <c r="Y215">
        <v>12</v>
      </c>
      <c r="Z215" s="179">
        <v>1.05093020153107</v>
      </c>
      <c r="AA215" s="179">
        <v>0.989721035107889</v>
      </c>
      <c r="AB215" s="179">
        <v>0.993105446374145</v>
      </c>
      <c r="AC215" t="s">
        <v>14</v>
      </c>
    </row>
    <row r="216" spans="1:29" x14ac:dyDescent="0.25">
      <c r="A216" t="s">
        <v>262</v>
      </c>
      <c r="B216">
        <v>9</v>
      </c>
      <c r="C216" s="54">
        <v>42430</v>
      </c>
      <c r="D216" s="55">
        <v>0.5411111111111111</v>
      </c>
      <c r="E216" t="s">
        <v>862</v>
      </c>
      <c r="F216" t="s">
        <v>14</v>
      </c>
      <c r="G216" t="s">
        <v>863</v>
      </c>
      <c r="H216" s="104">
        <v>-41.035490243578899</v>
      </c>
      <c r="I216" s="104">
        <v>6.2008966176482399E-3</v>
      </c>
      <c r="J216" s="104">
        <v>46.1982557941935</v>
      </c>
      <c r="K216" s="104">
        <v>1.4449057505050799E-2</v>
      </c>
      <c r="L216" t="s">
        <v>14</v>
      </c>
      <c r="M216" s="178">
        <v>-34.644988942845103</v>
      </c>
      <c r="N216" s="178">
        <v>10.749330935107</v>
      </c>
      <c r="O216" s="178">
        <v>-26.0702372052898</v>
      </c>
      <c r="P216" s="178">
        <v>24.3104334618385</v>
      </c>
      <c r="Q216" s="178">
        <v>9.0228394631053295</v>
      </c>
      <c r="R216" s="178">
        <v>-0.51602413024278704</v>
      </c>
      <c r="S216" s="178">
        <v>1.01764251111831E-2</v>
      </c>
      <c r="T216" s="178">
        <v>2.63885735007708</v>
      </c>
      <c r="U216" s="178">
        <v>25.956200413757401</v>
      </c>
      <c r="V216">
        <v>0</v>
      </c>
      <c r="W216">
        <v>2</v>
      </c>
      <c r="X216">
        <v>3</v>
      </c>
      <c r="Y216">
        <v>12</v>
      </c>
      <c r="Z216" s="179">
        <v>1.05093020153107</v>
      </c>
      <c r="AA216" s="179">
        <v>0.989721035107889</v>
      </c>
      <c r="AB216" s="179">
        <v>1.0106701743917099</v>
      </c>
      <c r="AC216" t="s">
        <v>14</v>
      </c>
    </row>
    <row r="217" spans="1:29" x14ac:dyDescent="0.25">
      <c r="A217" t="s">
        <v>262</v>
      </c>
      <c r="B217">
        <v>10</v>
      </c>
      <c r="C217" s="54">
        <v>42431</v>
      </c>
      <c r="D217" s="55">
        <v>0.94517361111111109</v>
      </c>
      <c r="E217" t="s">
        <v>864</v>
      </c>
      <c r="F217" t="s">
        <v>14</v>
      </c>
      <c r="G217" t="s">
        <v>863</v>
      </c>
      <c r="H217" s="104">
        <v>-40.972053693470301</v>
      </c>
      <c r="I217" s="104">
        <v>5.6980725377653802E-3</v>
      </c>
      <c r="J217" s="104">
        <v>30.283361952899298</v>
      </c>
      <c r="K217" s="104">
        <v>1.7776993344179402E-2</v>
      </c>
      <c r="L217" t="s">
        <v>14</v>
      </c>
      <c r="M217" s="178">
        <v>-35.118339960571397</v>
      </c>
      <c r="N217" s="178">
        <v>-4.6117269947638402</v>
      </c>
      <c r="O217" s="178">
        <v>-41.412599994918203</v>
      </c>
      <c r="P217" s="178">
        <v>-11.896623291197301</v>
      </c>
      <c r="Q217" s="178">
        <v>13.825162556198499</v>
      </c>
      <c r="R217" s="178">
        <v>-0.84318879559956095</v>
      </c>
      <c r="S217" s="178">
        <v>1.1689107305234E-2</v>
      </c>
      <c r="T217" s="178">
        <v>-2.71980086142917</v>
      </c>
      <c r="U217" s="178">
        <v>62.8618406783091</v>
      </c>
      <c r="V217">
        <v>0</v>
      </c>
      <c r="W217">
        <v>2</v>
      </c>
      <c r="X217">
        <v>3</v>
      </c>
      <c r="Y217">
        <v>12</v>
      </c>
      <c r="Z217" s="179">
        <v>1.05093020153107</v>
      </c>
      <c r="AA217" s="179">
        <v>0.989721035107889</v>
      </c>
      <c r="AB217" s="179">
        <v>0.95594674091041298</v>
      </c>
      <c r="AC217" t="s">
        <v>14</v>
      </c>
    </row>
    <row r="218" spans="1:29" x14ac:dyDescent="0.25">
      <c r="A218" t="s">
        <v>262</v>
      </c>
      <c r="B218">
        <v>14</v>
      </c>
      <c r="C218" s="54">
        <v>42435</v>
      </c>
      <c r="D218" s="55">
        <v>1.5150462962962963E-2</v>
      </c>
      <c r="E218" t="s">
        <v>862</v>
      </c>
      <c r="F218" t="s">
        <v>14</v>
      </c>
      <c r="G218" t="s">
        <v>863</v>
      </c>
      <c r="H218" s="104">
        <v>-40.983517021699797</v>
      </c>
      <c r="I218" s="104">
        <v>6.27639592004517E-3</v>
      </c>
      <c r="J218" s="104">
        <v>46.194917570993098</v>
      </c>
      <c r="K218" s="104">
        <v>1.8308501022263699E-2</v>
      </c>
      <c r="L218" t="s">
        <v>14</v>
      </c>
      <c r="M218" s="178">
        <v>-34.596363188363497</v>
      </c>
      <c r="N218" s="178">
        <v>10.7462189715847</v>
      </c>
      <c r="O218" s="178">
        <v>-26.068110846158199</v>
      </c>
      <c r="P218" s="178">
        <v>24.491589647650301</v>
      </c>
      <c r="Q218" s="178">
        <v>10.684565996084499</v>
      </c>
      <c r="R218" s="178">
        <v>-0.56283989446232796</v>
      </c>
      <c r="S218" s="178">
        <v>1.1671883779144E-2</v>
      </c>
      <c r="T218" s="178">
        <v>2.8223537421124401</v>
      </c>
      <c r="U218" s="178">
        <v>27.596701212703401</v>
      </c>
      <c r="V218">
        <v>0</v>
      </c>
      <c r="W218">
        <v>2</v>
      </c>
      <c r="X218">
        <v>3</v>
      </c>
      <c r="Y218">
        <v>12</v>
      </c>
      <c r="Z218" s="179">
        <v>1.05093020153107</v>
      </c>
      <c r="AA218" s="179">
        <v>0.989721035107889</v>
      </c>
      <c r="AB218" s="179">
        <v>0.96143000581997196</v>
      </c>
      <c r="AC218" t="s">
        <v>14</v>
      </c>
    </row>
    <row r="219" spans="1:29" x14ac:dyDescent="0.25">
      <c r="C219" s="54"/>
      <c r="D219" s="55"/>
      <c r="H219" s="104"/>
      <c r="I219" s="104"/>
      <c r="J219" s="104"/>
      <c r="K219" s="104"/>
      <c r="L219" s="104"/>
      <c r="M219" s="178"/>
      <c r="N219" s="178"/>
      <c r="O219" s="178"/>
      <c r="P219" s="178"/>
      <c r="Q219" s="178"/>
      <c r="R219" s="178"/>
      <c r="S219" s="178"/>
      <c r="T219" s="178"/>
      <c r="U219" s="178"/>
      <c r="Z219" s="179"/>
      <c r="AA219" s="179"/>
      <c r="AB219" s="179"/>
    </row>
    <row r="220" spans="1:29" x14ac:dyDescent="0.25">
      <c r="A220" t="s">
        <v>262</v>
      </c>
      <c r="B220">
        <v>1</v>
      </c>
      <c r="C220" s="54">
        <v>42422</v>
      </c>
      <c r="D220" s="55">
        <v>0.78138888888888891</v>
      </c>
      <c r="E220" t="s">
        <v>858</v>
      </c>
      <c r="F220" t="s">
        <v>14</v>
      </c>
      <c r="G220" t="s">
        <v>859</v>
      </c>
      <c r="H220" s="104">
        <v>1.8862539304002499</v>
      </c>
      <c r="I220" s="104">
        <v>4.9476658724838104E-3</v>
      </c>
      <c r="J220" s="104">
        <v>34.961911123352202</v>
      </c>
      <c r="K220" s="104">
        <v>1.6035800991851298E-2</v>
      </c>
      <c r="L220" s="104">
        <f t="shared" ref="L220:L259" si="2">(((J220+1000)/1.008122-1000)-30.91)/1.03091</f>
        <v>-4.1578084934675568</v>
      </c>
      <c r="M220" s="178">
        <v>5.2284428852682598</v>
      </c>
      <c r="N220" s="178">
        <v>-5.7401585677518997E-3</v>
      </c>
      <c r="O220" s="178">
        <v>4.5189380514039001</v>
      </c>
      <c r="P220" s="178">
        <v>-1.6039095179689</v>
      </c>
      <c r="Q220" s="178">
        <v>7.2857367259728703</v>
      </c>
      <c r="R220" s="178">
        <v>-0.86522450667612305</v>
      </c>
      <c r="S220" s="178">
        <v>8.2387169414509E-3</v>
      </c>
      <c r="T220" s="178">
        <v>-1.5924110648713301</v>
      </c>
      <c r="U220" s="178">
        <v>1.71448182764644</v>
      </c>
      <c r="V220">
        <v>0</v>
      </c>
      <c r="W220">
        <v>1</v>
      </c>
      <c r="X220">
        <v>1</v>
      </c>
      <c r="Y220">
        <v>2</v>
      </c>
      <c r="Z220" s="179">
        <v>1.0906536005888401</v>
      </c>
      <c r="AA220" s="179">
        <v>1.01359259004309</v>
      </c>
      <c r="AB220" s="179">
        <v>6.1182412018776403E-2</v>
      </c>
      <c r="AC220" t="s">
        <v>14</v>
      </c>
    </row>
    <row r="221" spans="1:29" x14ac:dyDescent="0.25">
      <c r="A221" t="s">
        <v>262</v>
      </c>
      <c r="B221">
        <v>1</v>
      </c>
      <c r="C221" s="54">
        <v>42422</v>
      </c>
      <c r="D221" s="55">
        <v>0.94516203703703694</v>
      </c>
      <c r="E221" t="s">
        <v>871</v>
      </c>
      <c r="F221" t="s">
        <v>14</v>
      </c>
      <c r="G221" t="s">
        <v>859</v>
      </c>
      <c r="H221" s="104">
        <v>4.3470617667757701</v>
      </c>
      <c r="I221" s="104">
        <v>5.7309570351165703E-3</v>
      </c>
      <c r="J221" s="104">
        <v>26.173247709116001</v>
      </c>
      <c r="K221" s="104">
        <v>1.54452904786101E-2</v>
      </c>
      <c r="L221" s="104">
        <f t="shared" si="2"/>
        <v>-12.614276060807015</v>
      </c>
      <c r="M221" s="178">
        <v>7.2407499083335098</v>
      </c>
      <c r="N221" s="178">
        <v>-8.4837753875455597</v>
      </c>
      <c r="O221" s="178">
        <v>-1.8717305432100799</v>
      </c>
      <c r="P221" s="178">
        <v>-20.3893154375717</v>
      </c>
      <c r="Q221" s="178">
        <v>8.1285534840220208</v>
      </c>
      <c r="R221" s="178">
        <v>-0.93833568812901103</v>
      </c>
      <c r="S221" s="178">
        <v>1.05056033771632E-2</v>
      </c>
      <c r="T221" s="178">
        <v>-3.5537254586297999</v>
      </c>
      <c r="U221" s="178">
        <v>17.300036171890401</v>
      </c>
      <c r="V221">
        <v>0</v>
      </c>
      <c r="W221">
        <v>1</v>
      </c>
      <c r="X221">
        <v>1</v>
      </c>
      <c r="Y221">
        <v>2</v>
      </c>
      <c r="Z221" s="179">
        <v>1.0906536005888401</v>
      </c>
      <c r="AA221" s="179">
        <v>1.01359259004309</v>
      </c>
      <c r="AB221" s="179">
        <v>9.5639781398068502E-2</v>
      </c>
      <c r="AC221" t="s">
        <v>14</v>
      </c>
    </row>
    <row r="222" spans="1:29" x14ac:dyDescent="0.25">
      <c r="A222" t="s">
        <v>262</v>
      </c>
      <c r="B222">
        <v>2</v>
      </c>
      <c r="C222" s="54">
        <v>42423</v>
      </c>
      <c r="D222" s="55">
        <v>0.64349537037037041</v>
      </c>
      <c r="E222" t="s">
        <v>861</v>
      </c>
      <c r="F222" t="s">
        <v>14</v>
      </c>
      <c r="G222" t="s">
        <v>859</v>
      </c>
      <c r="H222" s="104">
        <v>-41.179496841629799</v>
      </c>
      <c r="I222" s="104">
        <v>6.8925612183672099E-3</v>
      </c>
      <c r="J222" s="104">
        <v>50.7493935065119</v>
      </c>
      <c r="K222" s="104">
        <v>2.0950724261833101E-2</v>
      </c>
      <c r="L222" s="104">
        <f t="shared" si="2"/>
        <v>11.032935132790342</v>
      </c>
      <c r="M222" s="178">
        <v>-34.628359593081498</v>
      </c>
      <c r="N222" s="178">
        <v>15.1417745681543</v>
      </c>
      <c r="O222" s="178">
        <v>-22.6023817121307</v>
      </c>
      <c r="P222" s="178">
        <v>34.089111034125899</v>
      </c>
      <c r="Q222" s="178">
        <v>6.0754460003223096</v>
      </c>
      <c r="R222" s="178">
        <v>-1.2382501608499701</v>
      </c>
      <c r="S222" s="178">
        <v>1.03713124780213E-2</v>
      </c>
      <c r="T222" s="178">
        <v>3.4700639893379099</v>
      </c>
      <c r="U222" s="178">
        <v>14.269343453952599</v>
      </c>
      <c r="V222">
        <v>0</v>
      </c>
      <c r="W222">
        <v>1</v>
      </c>
      <c r="X222">
        <v>1</v>
      </c>
      <c r="Y222">
        <v>2</v>
      </c>
      <c r="Z222" s="179">
        <v>1.0906536005888401</v>
      </c>
      <c r="AA222" s="179">
        <v>1.01359259004309</v>
      </c>
      <c r="AB222" s="179">
        <v>0.13897780658315401</v>
      </c>
      <c r="AC222" t="s">
        <v>14</v>
      </c>
    </row>
    <row r="223" spans="1:29" x14ac:dyDescent="0.25">
      <c r="A223" t="s">
        <v>262</v>
      </c>
      <c r="B223">
        <v>3</v>
      </c>
      <c r="C223" s="54">
        <v>42424</v>
      </c>
      <c r="D223" s="55">
        <v>0.53432870370370367</v>
      </c>
      <c r="E223" t="s">
        <v>860</v>
      </c>
      <c r="F223" t="s">
        <v>14</v>
      </c>
      <c r="G223" t="s">
        <v>859</v>
      </c>
      <c r="H223" s="104">
        <v>-41.109173845099299</v>
      </c>
      <c r="I223" s="104">
        <v>6.0053538260178597E-3</v>
      </c>
      <c r="J223" s="104">
        <v>37.454938433391398</v>
      </c>
      <c r="K223" s="104">
        <v>2.2594008714909401E-2</v>
      </c>
      <c r="L223" s="104">
        <f t="shared" si="2"/>
        <v>-1.7590131820339678</v>
      </c>
      <c r="M223" s="178">
        <v>-35.006337412894098</v>
      </c>
      <c r="N223" s="178">
        <v>2.30997071012504</v>
      </c>
      <c r="O223" s="178">
        <v>-35.4113777106908</v>
      </c>
      <c r="P223" s="178">
        <v>3.7420357922459901</v>
      </c>
      <c r="Q223" s="178">
        <v>13.9864587879977</v>
      </c>
      <c r="R223" s="178">
        <v>-1.52911170836481</v>
      </c>
      <c r="S223" s="178">
        <v>1.11755347795949E-2</v>
      </c>
      <c r="T223" s="178">
        <v>-0.87951539169181003</v>
      </c>
      <c r="U223" s="178">
        <v>48.535077719404399</v>
      </c>
      <c r="V223">
        <v>0</v>
      </c>
      <c r="W223">
        <v>2</v>
      </c>
      <c r="X223">
        <v>3</v>
      </c>
      <c r="Y223">
        <v>12</v>
      </c>
      <c r="Z223" s="179">
        <v>1.05093020153107</v>
      </c>
      <c r="AA223" s="179">
        <v>0.989721035107889</v>
      </c>
      <c r="AB223" s="179">
        <v>0.122005611286406</v>
      </c>
      <c r="AC223" t="s">
        <v>14</v>
      </c>
    </row>
    <row r="224" spans="1:29" x14ac:dyDescent="0.25">
      <c r="A224" t="s">
        <v>262</v>
      </c>
      <c r="B224">
        <v>5</v>
      </c>
      <c r="C224" s="54">
        <v>42426</v>
      </c>
      <c r="D224" s="55">
        <v>0.37148148148148147</v>
      </c>
      <c r="E224" t="s">
        <v>896</v>
      </c>
      <c r="F224" t="s">
        <v>14</v>
      </c>
      <c r="G224" t="s">
        <v>859</v>
      </c>
      <c r="H224" s="104">
        <v>-3.74998134181735</v>
      </c>
      <c r="I224" s="104">
        <v>5.3722460799402998E-3</v>
      </c>
      <c r="J224" s="104">
        <v>30.697658722019199</v>
      </c>
      <c r="K224" s="104">
        <v>1.7184500479447501E-2</v>
      </c>
      <c r="L224" s="104">
        <f t="shared" si="2"/>
        <v>-8.2608797377717842</v>
      </c>
      <c r="M224" s="178">
        <v>-0.199973850782065</v>
      </c>
      <c r="N224" s="178">
        <v>-4.13362473000495</v>
      </c>
      <c r="O224" s="178">
        <v>-5.2730731122716596</v>
      </c>
      <c r="P224" s="178">
        <v>-10.834841480504201</v>
      </c>
      <c r="Q224" s="178">
        <v>9.7142472591763092</v>
      </c>
      <c r="R224" s="178">
        <v>-1.0078717170923499</v>
      </c>
      <c r="S224" s="178">
        <v>1.09256754366294E-2</v>
      </c>
      <c r="T224" s="178">
        <v>-2.6062008906878198</v>
      </c>
      <c r="U224" s="178">
        <v>18.183269049112798</v>
      </c>
      <c r="V224">
        <v>0</v>
      </c>
      <c r="W224">
        <v>2</v>
      </c>
      <c r="X224">
        <v>3</v>
      </c>
      <c r="Y224">
        <v>12</v>
      </c>
      <c r="Z224" s="179">
        <v>1.05093020153107</v>
      </c>
      <c r="AA224" s="179">
        <v>0.989721035107889</v>
      </c>
      <c r="AB224" s="179">
        <v>0.10188135500389001</v>
      </c>
      <c r="AC224" t="s">
        <v>14</v>
      </c>
    </row>
    <row r="225" spans="1:29" x14ac:dyDescent="0.25">
      <c r="A225" t="s">
        <v>262</v>
      </c>
      <c r="B225">
        <v>6</v>
      </c>
      <c r="C225" s="54">
        <v>42427</v>
      </c>
      <c r="D225" s="55">
        <v>0.37868055555555552</v>
      </c>
      <c r="E225" t="s">
        <v>871</v>
      </c>
      <c r="F225" t="s">
        <v>14</v>
      </c>
      <c r="G225" t="s">
        <v>859</v>
      </c>
      <c r="H225" s="104">
        <v>4.70857079299092</v>
      </c>
      <c r="I225" s="104">
        <v>5.3225185903606198E-3</v>
      </c>
      <c r="J225" s="104">
        <v>36.166895462387401</v>
      </c>
      <c r="K225" s="104">
        <v>1.6232918569431001E-2</v>
      </c>
      <c r="L225" s="104">
        <f t="shared" si="2"/>
        <v>-2.9983704194486083</v>
      </c>
      <c r="M225" s="178">
        <v>7.9154209760805196</v>
      </c>
      <c r="N225" s="178">
        <v>1.16331035042306</v>
      </c>
      <c r="O225" s="178">
        <v>8.5494352955114401</v>
      </c>
      <c r="P225" s="178">
        <v>0.98596937327524903</v>
      </c>
      <c r="Q225" s="178">
        <v>8.4248919227916694</v>
      </c>
      <c r="R225" s="178">
        <v>-0.763380494868795</v>
      </c>
      <c r="S225" s="178">
        <v>1.1612809705826101E-2</v>
      </c>
      <c r="T225" s="178">
        <v>-1.3388269363047001</v>
      </c>
      <c r="U225" s="178">
        <v>-2.2942564842246398</v>
      </c>
      <c r="V225">
        <v>0</v>
      </c>
      <c r="W225">
        <v>2</v>
      </c>
      <c r="X225">
        <v>3</v>
      </c>
      <c r="Y225">
        <v>12</v>
      </c>
      <c r="Z225" s="179">
        <v>1.05093020153107</v>
      </c>
      <c r="AA225" s="179">
        <v>0.989721035107889</v>
      </c>
      <c r="AB225" s="179">
        <v>9.8360144393002905E-2</v>
      </c>
      <c r="AC225" t="s">
        <v>14</v>
      </c>
    </row>
    <row r="226" spans="1:29" x14ac:dyDescent="0.25">
      <c r="A226" t="s">
        <v>262</v>
      </c>
      <c r="B226">
        <v>7</v>
      </c>
      <c r="C226" s="54">
        <v>42428</v>
      </c>
      <c r="D226" s="55">
        <v>0.55144675925925923</v>
      </c>
      <c r="E226" t="s">
        <v>861</v>
      </c>
      <c r="F226" t="s">
        <v>14</v>
      </c>
      <c r="G226" t="s">
        <v>859</v>
      </c>
      <c r="H226" s="104">
        <v>-40.723645668937699</v>
      </c>
      <c r="I226" s="104">
        <v>5.5050003744107302E-3</v>
      </c>
      <c r="J226" s="104">
        <v>62.144587940136702</v>
      </c>
      <c r="K226" s="104">
        <v>2.56786904615184E-2</v>
      </c>
      <c r="L226" s="104">
        <f t="shared" si="2"/>
        <v>21.99741148255945</v>
      </c>
      <c r="M226" s="178">
        <v>-33.822494618598299</v>
      </c>
      <c r="N226" s="178">
        <v>26.141367497570702</v>
      </c>
      <c r="O226" s="178">
        <v>-11.2471076321658</v>
      </c>
      <c r="P226" s="178">
        <v>60.416270292071097</v>
      </c>
      <c r="Q226" s="178">
        <v>8.8749488039963396</v>
      </c>
      <c r="R226" s="178">
        <v>-1.13521001876068</v>
      </c>
      <c r="S226" s="178">
        <v>1.0978122835900101E-2</v>
      </c>
      <c r="T226" s="178">
        <v>7.0750814284797698</v>
      </c>
      <c r="U226" s="178">
        <v>-5.0880088777490604</v>
      </c>
      <c r="V226">
        <v>0</v>
      </c>
      <c r="W226">
        <v>2</v>
      </c>
      <c r="X226">
        <v>3</v>
      </c>
      <c r="Y226">
        <v>12</v>
      </c>
      <c r="Z226" s="179">
        <v>1.05093020153107</v>
      </c>
      <c r="AA226" s="179">
        <v>0.989721035107889</v>
      </c>
      <c r="AB226" s="179">
        <v>8.0629400042284999E-2</v>
      </c>
      <c r="AC226" t="s">
        <v>14</v>
      </c>
    </row>
    <row r="227" spans="1:29" x14ac:dyDescent="0.25">
      <c r="A227" t="s">
        <v>262</v>
      </c>
      <c r="B227">
        <v>8</v>
      </c>
      <c r="C227" s="54">
        <v>42429</v>
      </c>
      <c r="D227" s="55">
        <v>0.93540509259259252</v>
      </c>
      <c r="E227" t="s">
        <v>896</v>
      </c>
      <c r="F227" t="s">
        <v>14</v>
      </c>
      <c r="G227" t="s">
        <v>859</v>
      </c>
      <c r="H227" s="104">
        <v>-3.9529124463138801</v>
      </c>
      <c r="I227" s="104">
        <v>5.3193148415038903E-3</v>
      </c>
      <c r="J227" s="104">
        <v>30.073645276220699</v>
      </c>
      <c r="K227" s="104">
        <v>2.31703211572824E-2</v>
      </c>
      <c r="L227" s="104">
        <f t="shared" si="2"/>
        <v>-8.8613065850931729</v>
      </c>
      <c r="M227" s="178">
        <v>-0.41123661590328597</v>
      </c>
      <c r="N227" s="178">
        <v>-4.7363718580498899</v>
      </c>
      <c r="O227" s="178">
        <v>-6.1077312771880798</v>
      </c>
      <c r="P227" s="178">
        <v>-11.757257344154899</v>
      </c>
      <c r="Q227" s="178">
        <v>8.7326930950969306</v>
      </c>
      <c r="R227" s="178">
        <v>-1.0340254481258899</v>
      </c>
      <c r="S227" s="178">
        <v>1.06263635519328E-2</v>
      </c>
      <c r="T227" s="178">
        <v>-2.32897917967763</v>
      </c>
      <c r="U227" s="178">
        <v>18.6337493799542</v>
      </c>
      <c r="V227">
        <v>0</v>
      </c>
      <c r="W227">
        <v>2</v>
      </c>
      <c r="X227">
        <v>3</v>
      </c>
      <c r="Y227">
        <v>12</v>
      </c>
      <c r="Z227" s="179">
        <v>1.05093020153107</v>
      </c>
      <c r="AA227" s="179">
        <v>0.989721035107889</v>
      </c>
      <c r="AB227" s="179">
        <v>9.0123489274416199E-2</v>
      </c>
      <c r="AC227" t="s">
        <v>14</v>
      </c>
    </row>
    <row r="228" spans="1:29" x14ac:dyDescent="0.25">
      <c r="A228" t="s">
        <v>262</v>
      </c>
      <c r="B228">
        <v>13</v>
      </c>
      <c r="C228" s="54">
        <v>42434</v>
      </c>
      <c r="D228" s="55">
        <v>0.62126157407407401</v>
      </c>
      <c r="E228" t="s">
        <v>860</v>
      </c>
      <c r="F228" t="s">
        <v>14</v>
      </c>
      <c r="G228" t="s">
        <v>859</v>
      </c>
      <c r="H228" s="104">
        <v>-40.881915158160197</v>
      </c>
      <c r="I228" s="104">
        <v>5.6936961724052097E-3</v>
      </c>
      <c r="J228" s="104">
        <v>31.877552893047302</v>
      </c>
      <c r="K228" s="104">
        <v>1.6169271624746899E-2</v>
      </c>
      <c r="L228" s="104">
        <f t="shared" si="2"/>
        <v>-7.1255834680307331</v>
      </c>
      <c r="M228" s="178">
        <v>-34.980265395962498</v>
      </c>
      <c r="N228" s="178">
        <v>-3.0728287117834698</v>
      </c>
      <c r="O228" s="178">
        <v>-40.624134427404599</v>
      </c>
      <c r="P228" s="178">
        <v>-8.7788565030592203</v>
      </c>
      <c r="Q228" s="178">
        <v>14.3911527556217</v>
      </c>
      <c r="R228" s="178">
        <v>-1.6854531530008201</v>
      </c>
      <c r="S228" s="178">
        <v>1.02597681881924E-2</v>
      </c>
      <c r="T228" s="178">
        <v>-2.6592871481356699</v>
      </c>
      <c r="U228" s="178">
        <v>60.072204402877603</v>
      </c>
      <c r="V228">
        <v>0</v>
      </c>
      <c r="W228">
        <v>2</v>
      </c>
      <c r="X228">
        <v>3</v>
      </c>
      <c r="Y228">
        <v>12</v>
      </c>
      <c r="Z228" s="179">
        <v>1.05093020153107</v>
      </c>
      <c r="AA228" s="179">
        <v>0.989721035107889</v>
      </c>
      <c r="AB228" s="179">
        <v>5.5928240099798202E-2</v>
      </c>
      <c r="AC228" t="s">
        <v>14</v>
      </c>
    </row>
    <row r="229" spans="1:29" x14ac:dyDescent="0.25">
      <c r="A229" t="s">
        <v>262</v>
      </c>
      <c r="B229">
        <v>14</v>
      </c>
      <c r="C229" s="54">
        <v>42435</v>
      </c>
      <c r="D229" s="55">
        <v>0.77449074074074076</v>
      </c>
      <c r="E229" t="s">
        <v>880</v>
      </c>
      <c r="F229" t="s">
        <v>14</v>
      </c>
      <c r="G229" t="s">
        <v>859</v>
      </c>
      <c r="H229" s="104">
        <v>-40.792790845485797</v>
      </c>
      <c r="I229" s="104">
        <v>5.5802726283194501E-3</v>
      </c>
      <c r="J229" s="104">
        <v>26.640845344278901</v>
      </c>
      <c r="K229" s="104">
        <v>1.7410900122536301E-2</v>
      </c>
      <c r="L229" s="104">
        <f t="shared" si="2"/>
        <v>-12.164352784656122</v>
      </c>
      <c r="M229" s="178">
        <v>-35.072737101608801</v>
      </c>
      <c r="N229" s="178">
        <v>-8.1270977161895104</v>
      </c>
      <c r="O229" s="178">
        <v>-45.6314521656818</v>
      </c>
      <c r="P229" s="178">
        <v>-20.715351197836601</v>
      </c>
      <c r="Q229" s="178">
        <v>14.094854404071199</v>
      </c>
      <c r="R229" s="178">
        <v>-1.8256610197030201</v>
      </c>
      <c r="S229" s="178">
        <v>5.79859250543149E-3</v>
      </c>
      <c r="T229" s="178">
        <v>-4.6020339141101498</v>
      </c>
      <c r="U229" s="178">
        <v>70.501835668767399</v>
      </c>
      <c r="V229">
        <v>0</v>
      </c>
      <c r="W229">
        <v>2</v>
      </c>
      <c r="X229">
        <v>3</v>
      </c>
      <c r="Y229">
        <v>12</v>
      </c>
      <c r="Z229" s="179">
        <v>1.05093020153107</v>
      </c>
      <c r="AA229" s="179">
        <v>0.989721035107889</v>
      </c>
      <c r="AB229" s="179">
        <v>2.9349440869723001E-3</v>
      </c>
      <c r="AC229" t="s">
        <v>14</v>
      </c>
    </row>
    <row r="230" spans="1:29" x14ac:dyDescent="0.25">
      <c r="C230" s="54"/>
      <c r="D230" s="55"/>
      <c r="H230" s="104"/>
      <c r="I230" s="104"/>
      <c r="J230" s="104"/>
      <c r="K230" s="104"/>
      <c r="L230" s="104"/>
      <c r="M230" s="178"/>
      <c r="N230" s="178"/>
      <c r="O230" s="178"/>
      <c r="P230" s="178"/>
      <c r="Q230" s="178"/>
      <c r="R230" s="178"/>
      <c r="S230" s="178"/>
      <c r="T230" s="178"/>
      <c r="U230" s="178"/>
      <c r="Z230" s="179"/>
      <c r="AA230" s="179"/>
      <c r="AB230" s="179"/>
    </row>
    <row r="231" spans="1:29" x14ac:dyDescent="0.25">
      <c r="A231" t="s">
        <v>262</v>
      </c>
      <c r="B231">
        <v>2</v>
      </c>
      <c r="C231" s="54">
        <v>42423</v>
      </c>
      <c r="D231" s="55">
        <v>0.4831597222222222</v>
      </c>
      <c r="E231" t="s">
        <v>866</v>
      </c>
      <c r="F231" t="s">
        <v>14</v>
      </c>
      <c r="G231" t="s">
        <v>867</v>
      </c>
      <c r="H231" s="104">
        <v>1.94272423712382</v>
      </c>
      <c r="I231" s="104">
        <v>5.7253957357336497E-3</v>
      </c>
      <c r="J231" s="104">
        <v>36.925307182493498</v>
      </c>
      <c r="K231" s="104">
        <v>2.35912020629011E-2</v>
      </c>
      <c r="L231" s="104">
        <f t="shared" si="2"/>
        <v>-2.2686253135682697</v>
      </c>
      <c r="M231" s="178">
        <v>5.3472007673532698</v>
      </c>
      <c r="N231" s="178">
        <v>1.8895334229435801</v>
      </c>
      <c r="O231" s="178">
        <v>6.8323406584184498</v>
      </c>
      <c r="P231" s="178">
        <v>2.7595539673377698</v>
      </c>
      <c r="Q231" s="178">
        <v>9.7831257186190097</v>
      </c>
      <c r="R231" s="178">
        <v>-0.54865023370445298</v>
      </c>
      <c r="S231" s="178">
        <v>1.0010464864904501E-2</v>
      </c>
      <c r="T231" s="178">
        <v>-1.0192018613543099</v>
      </c>
      <c r="U231" s="178">
        <v>0.34248369569841097</v>
      </c>
      <c r="V231">
        <v>0</v>
      </c>
      <c r="W231">
        <v>1</v>
      </c>
      <c r="X231">
        <v>1</v>
      </c>
      <c r="Y231">
        <v>2</v>
      </c>
      <c r="Z231" s="179">
        <v>1.0906536005888401</v>
      </c>
      <c r="AA231" s="179">
        <v>1.01359259004309</v>
      </c>
      <c r="AB231" s="179">
        <v>0.36511655373724899</v>
      </c>
      <c r="AC231">
        <v>324.8</v>
      </c>
    </row>
    <row r="232" spans="1:29" x14ac:dyDescent="0.25">
      <c r="A232" t="s">
        <v>262</v>
      </c>
      <c r="B232">
        <v>2</v>
      </c>
      <c r="C232" s="54">
        <v>42423</v>
      </c>
      <c r="D232" s="55">
        <v>0.72594907407407405</v>
      </c>
      <c r="E232" t="s">
        <v>870</v>
      </c>
      <c r="F232" t="s">
        <v>14</v>
      </c>
      <c r="G232" t="s">
        <v>867</v>
      </c>
      <c r="H232" s="104">
        <v>1.9474713490433999</v>
      </c>
      <c r="I232" s="104">
        <v>6.9905300028961798E-3</v>
      </c>
      <c r="J232" s="104">
        <v>37.020122372876202</v>
      </c>
      <c r="K232" s="104">
        <v>1.3326331914972799E-2</v>
      </c>
      <c r="L232" s="104">
        <f t="shared" si="2"/>
        <v>-2.1773939687585435</v>
      </c>
      <c r="M232" s="178">
        <v>5.3548285686848303</v>
      </c>
      <c r="N232" s="178">
        <v>1.9810631508679799</v>
      </c>
      <c r="O232" s="178">
        <v>6.9298687156489098</v>
      </c>
      <c r="P232" s="178">
        <v>3.0993502064995302</v>
      </c>
      <c r="Q232" s="178">
        <v>10.4172063738371</v>
      </c>
      <c r="R232" s="178">
        <v>-0.54943307575139899</v>
      </c>
      <c r="S232" s="178">
        <v>1.0451360195174699E-2</v>
      </c>
      <c r="T232" s="178">
        <v>-0.86323590878380896</v>
      </c>
      <c r="U232" s="178">
        <v>0.78286657226266598</v>
      </c>
      <c r="V232">
        <v>0</v>
      </c>
      <c r="W232">
        <v>1</v>
      </c>
      <c r="X232">
        <v>1</v>
      </c>
      <c r="Y232">
        <v>2</v>
      </c>
      <c r="Z232" s="179">
        <v>1.0906536005888401</v>
      </c>
      <c r="AA232" s="179">
        <v>1.01359259004309</v>
      </c>
      <c r="AB232" s="179">
        <v>0.36251999271430402</v>
      </c>
      <c r="AC232">
        <v>332.2</v>
      </c>
    </row>
    <row r="233" spans="1:29" x14ac:dyDescent="0.25">
      <c r="A233" t="s">
        <v>262</v>
      </c>
      <c r="B233">
        <v>6</v>
      </c>
      <c r="C233" s="54">
        <v>42427</v>
      </c>
      <c r="D233" s="55">
        <v>0.78432870370370367</v>
      </c>
      <c r="E233" t="s">
        <v>878</v>
      </c>
      <c r="F233" t="s">
        <v>14</v>
      </c>
      <c r="G233" t="s">
        <v>867</v>
      </c>
      <c r="H233" s="104">
        <v>1.84871970528662</v>
      </c>
      <c r="I233" s="104">
        <v>4.7510227289773504E-3</v>
      </c>
      <c r="J233" s="104">
        <v>36.968937017824899</v>
      </c>
      <c r="K233" s="104">
        <v>2.2853870431739001E-2</v>
      </c>
      <c r="L233" s="104">
        <f t="shared" si="2"/>
        <v>-2.2266446084192792</v>
      </c>
      <c r="M233" s="178">
        <v>5.2605110084585096</v>
      </c>
      <c r="N233" s="178">
        <v>1.9314486422066</v>
      </c>
      <c r="O233" s="178">
        <v>6.8336743663058002</v>
      </c>
      <c r="P233" s="178">
        <v>3.1988631795312101</v>
      </c>
      <c r="Q233" s="178">
        <v>8.8363433756651606</v>
      </c>
      <c r="R233" s="178">
        <v>-0.499525291371539</v>
      </c>
      <c r="S233" s="178">
        <v>1.2049230656272201E-2</v>
      </c>
      <c r="T233" s="178">
        <v>-0.66517378476330302</v>
      </c>
      <c r="U233" s="178">
        <v>-0.58578901490498203</v>
      </c>
      <c r="V233">
        <v>0</v>
      </c>
      <c r="W233">
        <v>2</v>
      </c>
      <c r="X233">
        <v>3</v>
      </c>
      <c r="Y233">
        <v>12</v>
      </c>
      <c r="Z233" s="179">
        <v>1.05093020153107</v>
      </c>
      <c r="AA233" s="179">
        <v>0.989721035107889</v>
      </c>
      <c r="AB233" s="179">
        <v>0.407984485522917</v>
      </c>
      <c r="AC233">
        <v>232.2</v>
      </c>
    </row>
    <row r="234" spans="1:29" x14ac:dyDescent="0.25">
      <c r="A234" t="s">
        <v>262</v>
      </c>
      <c r="B234">
        <v>10</v>
      </c>
      <c r="C234" s="54">
        <v>42431</v>
      </c>
      <c r="D234" s="55">
        <v>0.53729166666666661</v>
      </c>
      <c r="E234" t="s">
        <v>881</v>
      </c>
      <c r="F234" t="s">
        <v>14</v>
      </c>
      <c r="G234" t="s">
        <v>867</v>
      </c>
      <c r="H234" s="104">
        <v>1.9523180135252001</v>
      </c>
      <c r="I234" s="104">
        <v>5.7502554980557201E-3</v>
      </c>
      <c r="J234" s="104">
        <v>37.060974597864799</v>
      </c>
      <c r="K234" s="104">
        <v>1.3386357517136399E-2</v>
      </c>
      <c r="L234" s="104">
        <f t="shared" si="2"/>
        <v>-2.1380858852209523</v>
      </c>
      <c r="M234" s="178">
        <v>5.3607419446496296</v>
      </c>
      <c r="N234" s="178">
        <v>2.0205057027451798</v>
      </c>
      <c r="O234" s="178">
        <v>7.0213479915716501</v>
      </c>
      <c r="P234" s="178">
        <v>3.6387843265774702</v>
      </c>
      <c r="Q234" s="178">
        <v>6.6654771794823304</v>
      </c>
      <c r="R234" s="178">
        <v>-0.50338153534591501</v>
      </c>
      <c r="S234" s="178">
        <v>9.7080402320309008E-3</v>
      </c>
      <c r="T234" s="178">
        <v>-0.40463230102181003</v>
      </c>
      <c r="U234" s="178">
        <v>-3.0164689274637899</v>
      </c>
      <c r="V234">
        <v>0</v>
      </c>
      <c r="W234">
        <v>2</v>
      </c>
      <c r="X234">
        <v>3</v>
      </c>
      <c r="Y234">
        <v>12</v>
      </c>
      <c r="Z234" s="179">
        <v>1.05093020153107</v>
      </c>
      <c r="AA234" s="179">
        <v>0.989721035107889</v>
      </c>
      <c r="AB234" s="179">
        <v>0.400395414540619</v>
      </c>
      <c r="AC234">
        <v>245.5</v>
      </c>
    </row>
    <row r="235" spans="1:29" x14ac:dyDescent="0.25">
      <c r="A235" t="s">
        <v>262</v>
      </c>
      <c r="B235">
        <v>14</v>
      </c>
      <c r="C235" s="54">
        <v>42435</v>
      </c>
      <c r="D235" s="55">
        <v>0.53344907407407405</v>
      </c>
      <c r="E235" t="s">
        <v>883</v>
      </c>
      <c r="F235" t="s">
        <v>14</v>
      </c>
      <c r="G235" t="s">
        <v>867</v>
      </c>
      <c r="H235" s="104">
        <v>1.9226259865408999</v>
      </c>
      <c r="I235" s="104">
        <v>6.2088056657650598E-3</v>
      </c>
      <c r="J235" s="104">
        <v>36.926652976238003</v>
      </c>
      <c r="K235" s="104">
        <v>1.31273662283785E-2</v>
      </c>
      <c r="L235" s="104">
        <f t="shared" si="2"/>
        <v>-2.2673303884338378</v>
      </c>
      <c r="M235" s="178">
        <v>5.3283990182954302</v>
      </c>
      <c r="N235" s="178">
        <v>1.8907900703213201</v>
      </c>
      <c r="O235" s="178">
        <v>6.84583018747057</v>
      </c>
      <c r="P235" s="178">
        <v>3.0393835234580702</v>
      </c>
      <c r="Q235" s="178">
        <v>8.0548994443640893</v>
      </c>
      <c r="R235" s="178">
        <v>-0.51720937282544499</v>
      </c>
      <c r="S235" s="178">
        <v>1.0386798896023799E-2</v>
      </c>
      <c r="T235" s="178">
        <v>-0.74292062284727101</v>
      </c>
      <c r="U235" s="178">
        <v>-1.35215610649558</v>
      </c>
      <c r="V235">
        <v>0</v>
      </c>
      <c r="W235">
        <v>2</v>
      </c>
      <c r="X235">
        <v>3</v>
      </c>
      <c r="Y235">
        <v>12</v>
      </c>
      <c r="Z235" s="179">
        <v>1.05093020153107</v>
      </c>
      <c r="AA235" s="179">
        <v>0.989721035107889</v>
      </c>
      <c r="AB235" s="179">
        <v>0.38917069203561599</v>
      </c>
      <c r="AC235">
        <v>267.2</v>
      </c>
    </row>
    <row r="236" spans="1:29" x14ac:dyDescent="0.25">
      <c r="C236" s="54"/>
      <c r="D236" s="55"/>
      <c r="H236" s="104"/>
      <c r="I236" s="104"/>
      <c r="J236" s="104"/>
      <c r="K236" s="104"/>
      <c r="L236" s="104"/>
      <c r="M236" s="178"/>
      <c r="N236" s="178"/>
      <c r="O236" s="178"/>
      <c r="P236" s="178"/>
      <c r="Q236" s="178"/>
      <c r="R236" s="178"/>
      <c r="S236" s="178"/>
      <c r="T236" s="178"/>
      <c r="U236" s="178"/>
      <c r="Z236" s="179"/>
      <c r="AA236" s="179"/>
      <c r="AB236" s="179"/>
    </row>
    <row r="237" spans="1:29" x14ac:dyDescent="0.25">
      <c r="A237" t="s">
        <v>262</v>
      </c>
      <c r="B237">
        <v>2</v>
      </c>
      <c r="C237" s="54">
        <v>42423</v>
      </c>
      <c r="D237" s="55">
        <v>0.56436342592592592</v>
      </c>
      <c r="E237" t="s">
        <v>868</v>
      </c>
      <c r="F237" t="s">
        <v>14</v>
      </c>
      <c r="G237" t="s">
        <v>869</v>
      </c>
      <c r="H237" s="104">
        <v>4.8202388567270003</v>
      </c>
      <c r="I237" s="104">
        <v>4.8741519137031298E-3</v>
      </c>
      <c r="J237" s="104">
        <v>39.324045456016997</v>
      </c>
      <c r="K237" s="104">
        <v>2.2396816066174999E-2</v>
      </c>
      <c r="L237" s="104">
        <f t="shared" si="2"/>
        <v>3.9444919242067986E-2</v>
      </c>
      <c r="M237" s="178">
        <v>8.12586194654153</v>
      </c>
      <c r="N237" s="178">
        <v>4.2109730808013</v>
      </c>
      <c r="O237" s="178">
        <v>12.3590881938237</v>
      </c>
      <c r="P237" s="178">
        <v>8.4014711082500408</v>
      </c>
      <c r="Q237" s="178">
        <v>8.4997620107979603</v>
      </c>
      <c r="R237" s="178">
        <v>-0.19730557791190301</v>
      </c>
      <c r="S237" s="178">
        <v>1.07721287843042E-2</v>
      </c>
      <c r="T237" s="178">
        <v>-3.7828580710363997E-2</v>
      </c>
      <c r="U237" s="178">
        <v>-8.3830853569892394</v>
      </c>
      <c r="V237">
        <v>0</v>
      </c>
      <c r="W237">
        <v>1</v>
      </c>
      <c r="X237">
        <v>1</v>
      </c>
      <c r="Y237">
        <v>2</v>
      </c>
      <c r="Z237" s="179">
        <v>1.0906536005888401</v>
      </c>
      <c r="AA237" s="179">
        <v>1.01359259004309</v>
      </c>
      <c r="AB237" s="179">
        <v>0.64955313118253699</v>
      </c>
      <c r="AC237">
        <v>39.6</v>
      </c>
    </row>
    <row r="238" spans="1:29" x14ac:dyDescent="0.25">
      <c r="A238" t="s">
        <v>262</v>
      </c>
      <c r="B238">
        <v>4</v>
      </c>
      <c r="C238" s="54">
        <v>42425</v>
      </c>
      <c r="D238" s="55">
        <v>0.77630787037037041</v>
      </c>
      <c r="E238" t="s">
        <v>879</v>
      </c>
      <c r="F238" t="s">
        <v>14</v>
      </c>
      <c r="G238" t="s">
        <v>869</v>
      </c>
      <c r="H238" s="104">
        <v>4.7661468798583897</v>
      </c>
      <c r="I238" s="104">
        <v>5.9175649112443596E-3</v>
      </c>
      <c r="J238" s="104">
        <v>39.366229157719197</v>
      </c>
      <c r="K238" s="104">
        <v>2.1202871977715299E-2</v>
      </c>
      <c r="L238" s="104">
        <f t="shared" si="2"/>
        <v>8.0034152041134607E-2</v>
      </c>
      <c r="M238" s="178">
        <v>8.0765496089171993</v>
      </c>
      <c r="N238" s="178">
        <v>4.2515765697483099</v>
      </c>
      <c r="O238" s="178">
        <v>12.3742123784358</v>
      </c>
      <c r="P238" s="178">
        <v>8.6300225673503608</v>
      </c>
      <c r="Q238" s="178">
        <v>7.4646427103290902</v>
      </c>
      <c r="R238" s="178">
        <v>-0.17166507113725599</v>
      </c>
      <c r="S238" s="178">
        <v>1.07610518947787E-2</v>
      </c>
      <c r="T238" s="178">
        <v>0.10792730888666099</v>
      </c>
      <c r="U238" s="178">
        <v>-9.4279382603187791</v>
      </c>
      <c r="V238">
        <v>0</v>
      </c>
      <c r="W238">
        <v>2</v>
      </c>
      <c r="X238">
        <v>3</v>
      </c>
      <c r="Y238">
        <v>12</v>
      </c>
      <c r="Z238" s="179">
        <v>1.05093020153107</v>
      </c>
      <c r="AA238" s="179">
        <v>0.989721035107889</v>
      </c>
      <c r="AB238" s="179">
        <v>0.64813957168135305</v>
      </c>
      <c r="AC238">
        <v>40.200000000000003</v>
      </c>
    </row>
    <row r="239" spans="1:29" x14ac:dyDescent="0.25">
      <c r="A239" t="s">
        <v>262</v>
      </c>
      <c r="B239">
        <v>8</v>
      </c>
      <c r="C239" s="54">
        <v>42429</v>
      </c>
      <c r="D239" s="55">
        <v>0.54749999999999999</v>
      </c>
      <c r="E239" t="s">
        <v>882</v>
      </c>
      <c r="F239" t="s">
        <v>14</v>
      </c>
      <c r="G239" t="s">
        <v>869</v>
      </c>
      <c r="H239" s="104">
        <v>4.5380497772391104</v>
      </c>
      <c r="I239" s="104">
        <v>4.7370419756260704E-3</v>
      </c>
      <c r="J239" s="104">
        <v>39.097199441412897</v>
      </c>
      <c r="K239" s="104">
        <v>1.9851573071701201E-2</v>
      </c>
      <c r="L239" s="104">
        <f t="shared" si="2"/>
        <v>-0.1788267194434735</v>
      </c>
      <c r="M239" s="178">
        <v>7.8536518165800198</v>
      </c>
      <c r="N239" s="178">
        <v>3.99141522696788</v>
      </c>
      <c r="O239" s="178">
        <v>11.8610886668011</v>
      </c>
      <c r="P239" s="178">
        <v>8.1349164414324306</v>
      </c>
      <c r="Q239" s="178">
        <v>7.0157529865378203</v>
      </c>
      <c r="R239" s="178">
        <v>-0.19577987296295499</v>
      </c>
      <c r="S239" s="178">
        <v>9.3006991408001102E-3</v>
      </c>
      <c r="T239" s="178">
        <v>0.13512782475721799</v>
      </c>
      <c r="U239" s="178">
        <v>-9.1315493921942892</v>
      </c>
      <c r="V239">
        <v>0</v>
      </c>
      <c r="W239">
        <v>2</v>
      </c>
      <c r="X239">
        <v>3</v>
      </c>
      <c r="Y239">
        <v>12</v>
      </c>
      <c r="Z239" s="179">
        <v>1.05093020153107</v>
      </c>
      <c r="AA239" s="179">
        <v>0.989721035107889</v>
      </c>
      <c r="AB239" s="179">
        <v>0.63246564416317597</v>
      </c>
      <c r="AC239">
        <v>46.7</v>
      </c>
    </row>
    <row r="240" spans="1:29" x14ac:dyDescent="0.25">
      <c r="A240" t="s">
        <v>262</v>
      </c>
      <c r="B240">
        <v>12</v>
      </c>
      <c r="C240" s="54">
        <v>42433</v>
      </c>
      <c r="D240" s="55">
        <v>0.57024305555555554</v>
      </c>
      <c r="E240" t="s">
        <v>884</v>
      </c>
      <c r="F240" t="s">
        <v>14</v>
      </c>
      <c r="G240" t="s">
        <v>869</v>
      </c>
      <c r="H240" s="104">
        <v>4.6973691084734597</v>
      </c>
      <c r="I240" s="104">
        <v>7.1003763855679398E-3</v>
      </c>
      <c r="J240" s="104">
        <v>39.332391246200203</v>
      </c>
      <c r="K240" s="104">
        <v>1.6240748607753201E-2</v>
      </c>
      <c r="L240" s="104">
        <f t="shared" si="2"/>
        <v>4.7475253398737122E-2</v>
      </c>
      <c r="M240" s="178">
        <v>8.01092194528559</v>
      </c>
      <c r="N240" s="178">
        <v>4.2187694772868296</v>
      </c>
      <c r="O240" s="178">
        <v>12.308477499684001</v>
      </c>
      <c r="P240" s="178">
        <v>8.9740848148694692</v>
      </c>
      <c r="Q240" s="178">
        <v>5.2375271734166304</v>
      </c>
      <c r="R240" s="178">
        <v>-0.137325018491472</v>
      </c>
      <c r="S240" s="178">
        <v>9.9769731347978795E-3</v>
      </c>
      <c r="T240" s="178">
        <v>0.51445838577583103</v>
      </c>
      <c r="U240" s="178">
        <v>-11.485666785908</v>
      </c>
      <c r="V240">
        <v>0</v>
      </c>
      <c r="W240">
        <v>2</v>
      </c>
      <c r="X240">
        <v>3</v>
      </c>
      <c r="Y240">
        <v>12</v>
      </c>
      <c r="Z240" s="179">
        <v>1.05093020153107</v>
      </c>
      <c r="AA240" s="179">
        <v>0.989721035107889</v>
      </c>
      <c r="AB240" s="179">
        <v>0.68546724523528302</v>
      </c>
      <c r="AC240">
        <v>26.2</v>
      </c>
    </row>
    <row r="241" spans="1:29" x14ac:dyDescent="0.25">
      <c r="C241" s="54"/>
      <c r="D241" s="55"/>
      <c r="H241" s="104"/>
      <c r="I241" s="104"/>
      <c r="J241" s="104"/>
      <c r="K241" s="104"/>
      <c r="L241" s="104"/>
      <c r="M241" s="178"/>
      <c r="N241" s="178"/>
      <c r="O241" s="178"/>
      <c r="P241" s="178"/>
      <c r="Q241" s="178"/>
      <c r="R241" s="178"/>
      <c r="S241" s="178"/>
      <c r="T241" s="178"/>
      <c r="U241" s="178"/>
      <c r="Z241" s="179"/>
      <c r="AA241" s="179"/>
      <c r="AB241" s="179"/>
    </row>
    <row r="242" spans="1:29" x14ac:dyDescent="0.25">
      <c r="A242" t="s">
        <v>262</v>
      </c>
      <c r="B242">
        <v>2</v>
      </c>
      <c r="C242" s="54">
        <v>42423</v>
      </c>
      <c r="D242" s="55">
        <v>0.98938657407407404</v>
      </c>
      <c r="E242" t="s">
        <v>873</v>
      </c>
      <c r="F242" t="s">
        <v>30</v>
      </c>
      <c r="G242" t="s">
        <v>263</v>
      </c>
      <c r="H242" s="104">
        <v>-0.90264466474371596</v>
      </c>
      <c r="I242" s="104">
        <v>4.7320812809138199E-3</v>
      </c>
      <c r="J242" s="104">
        <v>34.059740387016703</v>
      </c>
      <c r="K242" s="104">
        <v>1.2925597301805E-2</v>
      </c>
      <c r="L242" s="104">
        <f t="shared" si="2"/>
        <v>-5.0258787804312117</v>
      </c>
      <c r="M242" s="178">
        <v>2.5829383710667799</v>
      </c>
      <c r="N242" s="178">
        <v>-0.88242520315370998</v>
      </c>
      <c r="O242" s="178">
        <v>1.39928250360979</v>
      </c>
      <c r="P242" s="178">
        <v>-2.75170873229282</v>
      </c>
      <c r="Q242" s="178">
        <v>9.9346439837555298</v>
      </c>
      <c r="R242" s="178">
        <v>-0.39511011786349498</v>
      </c>
      <c r="S242" s="178">
        <v>8.3543100600554504E-3</v>
      </c>
      <c r="T242" s="178">
        <v>-0.98936443502462201</v>
      </c>
      <c r="U242" s="178">
        <v>8.9104547527301499</v>
      </c>
      <c r="V242">
        <v>0</v>
      </c>
      <c r="W242">
        <v>1</v>
      </c>
      <c r="X242">
        <v>1</v>
      </c>
      <c r="Y242">
        <v>2</v>
      </c>
      <c r="Z242" s="179">
        <v>1.0906536005888401</v>
      </c>
      <c r="AA242" s="179">
        <v>1.01359259004309</v>
      </c>
      <c r="AB242" s="179">
        <v>0.62966021303586694</v>
      </c>
      <c r="AC242">
        <v>47.9</v>
      </c>
    </row>
    <row r="243" spans="1:29" x14ac:dyDescent="0.25">
      <c r="A243" t="s">
        <v>262</v>
      </c>
      <c r="B243">
        <v>3</v>
      </c>
      <c r="C243" s="54">
        <v>42424</v>
      </c>
      <c r="D243" s="55">
        <v>0.29702546296296295</v>
      </c>
      <c r="E243" t="s">
        <v>894</v>
      </c>
      <c r="F243" t="s">
        <v>67</v>
      </c>
      <c r="G243" t="s">
        <v>263</v>
      </c>
      <c r="H243" s="104">
        <v>0.29409679491754198</v>
      </c>
      <c r="I243" s="104">
        <v>5.5200352790364298E-3</v>
      </c>
      <c r="J243" s="104">
        <v>30.734877929346801</v>
      </c>
      <c r="K243" s="104">
        <v>2.3544477823907499E-2</v>
      </c>
      <c r="L243" s="104">
        <f t="shared" si="2"/>
        <v>-8.2250673502888567</v>
      </c>
      <c r="M243" s="178">
        <v>3.59355082560911</v>
      </c>
      <c r="N243" s="178">
        <v>-4.0892003722028898</v>
      </c>
      <c r="O243" s="178">
        <v>-0.73091047037733103</v>
      </c>
      <c r="P243" s="178">
        <v>-7.8430655432359098</v>
      </c>
      <c r="Q243" s="178">
        <v>10.357492182809301</v>
      </c>
      <c r="R243" s="178">
        <v>-0.40319298412938598</v>
      </c>
      <c r="S243" s="178">
        <v>1.13850969136034E-2</v>
      </c>
      <c r="T243" s="178">
        <v>0.32124502258160498</v>
      </c>
      <c r="U243" s="178">
        <v>14.639652998061299</v>
      </c>
      <c r="V243">
        <v>0</v>
      </c>
      <c r="W243">
        <v>2</v>
      </c>
      <c r="X243">
        <v>3</v>
      </c>
      <c r="Y243">
        <v>12</v>
      </c>
      <c r="Z243" s="179">
        <v>1.05093020153107</v>
      </c>
      <c r="AA243" s="179">
        <v>0.989721035107889</v>
      </c>
      <c r="AB243" s="179">
        <v>0.65176626158377804</v>
      </c>
      <c r="AC243">
        <v>38.700000000000003</v>
      </c>
    </row>
    <row r="244" spans="1:29" x14ac:dyDescent="0.25">
      <c r="A244" t="s">
        <v>262</v>
      </c>
      <c r="B244">
        <v>3</v>
      </c>
      <c r="C244" s="54">
        <v>42424</v>
      </c>
      <c r="D244" s="55">
        <v>0.37304398148148149</v>
      </c>
      <c r="E244" t="s">
        <v>893</v>
      </c>
      <c r="F244" t="s">
        <v>9</v>
      </c>
      <c r="G244" t="s">
        <v>263</v>
      </c>
      <c r="H244" s="104">
        <v>0.52733353909528302</v>
      </c>
      <c r="I244" s="104">
        <v>5.9146812732688396E-3</v>
      </c>
      <c r="J244" s="104">
        <v>34.1187271441786</v>
      </c>
      <c r="K244" s="104">
        <v>1.93541251719218E-2</v>
      </c>
      <c r="L244" s="104">
        <f t="shared" si="2"/>
        <v>-4.9691216177853255</v>
      </c>
      <c r="M244" s="178">
        <v>3.9258578465712399</v>
      </c>
      <c r="N244" s="178">
        <v>-0.82247843604153503</v>
      </c>
      <c r="O244" s="178">
        <v>2.8886838431677999</v>
      </c>
      <c r="P244" s="178">
        <v>-3.0154283594557101</v>
      </c>
      <c r="Q244" s="178">
        <v>8.0455971926577003</v>
      </c>
      <c r="R244" s="178">
        <v>-0.348809113854813</v>
      </c>
      <c r="S244" s="178">
        <v>1.01891933717178E-2</v>
      </c>
      <c r="T244" s="178">
        <v>-1.37338518465506</v>
      </c>
      <c r="U244" s="178">
        <v>5.4693243182159197</v>
      </c>
      <c r="V244">
        <v>0</v>
      </c>
      <c r="W244">
        <v>2</v>
      </c>
      <c r="X244">
        <v>3</v>
      </c>
      <c r="Y244">
        <v>12</v>
      </c>
      <c r="Z244" s="179">
        <v>1.05093020153107</v>
      </c>
      <c r="AA244" s="179">
        <v>0.989721035107889</v>
      </c>
      <c r="AB244" s="179">
        <v>0.640714092369154</v>
      </c>
      <c r="AC244">
        <v>43.2</v>
      </c>
    </row>
    <row r="245" spans="1:29" x14ac:dyDescent="0.25">
      <c r="A245" t="s">
        <v>262</v>
      </c>
      <c r="B245">
        <v>3</v>
      </c>
      <c r="C245" s="54">
        <v>42424</v>
      </c>
      <c r="D245" s="55">
        <v>0.78584490740740742</v>
      </c>
      <c r="E245" t="s">
        <v>893</v>
      </c>
      <c r="F245" t="s">
        <v>9</v>
      </c>
      <c r="G245" t="s">
        <v>263</v>
      </c>
      <c r="H245" s="104">
        <v>0.771051908558681</v>
      </c>
      <c r="I245" s="104">
        <v>6.3172261623972298E-3</v>
      </c>
      <c r="J245" s="104">
        <v>34.084205331223203</v>
      </c>
      <c r="K245" s="104">
        <v>2.4187726913888399E-2</v>
      </c>
      <c r="L245" s="104">
        <f t="shared" si="2"/>
        <v>-5.0023385676061034</v>
      </c>
      <c r="M245" s="178">
        <v>4.1532431516748503</v>
      </c>
      <c r="N245" s="178">
        <v>-0.85528725953742002</v>
      </c>
      <c r="O245" s="178">
        <v>3.08135165094783</v>
      </c>
      <c r="P245" s="178">
        <v>-2.6393026817986498</v>
      </c>
      <c r="Q245" s="178">
        <v>10.7507551341011</v>
      </c>
      <c r="R245" s="178">
        <v>-0.358055429311671</v>
      </c>
      <c r="S245" s="178">
        <v>1.01193318649349E-2</v>
      </c>
      <c r="T245" s="178">
        <v>-0.93103874752776805</v>
      </c>
      <c r="U245" s="178">
        <v>7.9893422983625397</v>
      </c>
      <c r="V245">
        <v>0</v>
      </c>
      <c r="W245">
        <v>2</v>
      </c>
      <c r="X245">
        <v>3</v>
      </c>
      <c r="Y245">
        <v>12</v>
      </c>
      <c r="Z245" s="179">
        <v>1.05093020153107</v>
      </c>
      <c r="AA245" s="179">
        <v>0.989721035107889</v>
      </c>
      <c r="AB245" s="179">
        <v>0.62736632460548702</v>
      </c>
      <c r="AC245">
        <v>48.9</v>
      </c>
    </row>
    <row r="246" spans="1:29" x14ac:dyDescent="0.25">
      <c r="A246" t="s">
        <v>262</v>
      </c>
      <c r="B246">
        <v>6</v>
      </c>
      <c r="C246" s="54">
        <v>42427</v>
      </c>
      <c r="D246" s="55">
        <v>0.46327546296296296</v>
      </c>
      <c r="E246" t="s">
        <v>873</v>
      </c>
      <c r="F246" t="s">
        <v>30</v>
      </c>
      <c r="G246" t="s">
        <v>263</v>
      </c>
      <c r="H246" s="104">
        <v>1.80133325210736</v>
      </c>
      <c r="I246" s="104">
        <v>6.2651264798010697E-3</v>
      </c>
      <c r="J246" s="104">
        <v>35.652438476437503</v>
      </c>
      <c r="K246" s="104">
        <v>1.8013877212841801E-2</v>
      </c>
      <c r="L246" s="104">
        <f t="shared" si="2"/>
        <v>-3.4933818462634507</v>
      </c>
      <c r="M246" s="178">
        <v>5.1719596807673502</v>
      </c>
      <c r="N246" s="178">
        <v>0.66060768406697201</v>
      </c>
      <c r="O246" s="178">
        <v>5.6862783403704498</v>
      </c>
      <c r="P246" s="178">
        <v>1.0504190208064501</v>
      </c>
      <c r="Q246" s="178">
        <v>9.0623218794957907</v>
      </c>
      <c r="R246" s="178">
        <v>-0.30111692401907503</v>
      </c>
      <c r="S246" s="178">
        <v>1.14312556838069E-2</v>
      </c>
      <c r="T246" s="178">
        <v>-0.27084632958225302</v>
      </c>
      <c r="U246" s="178">
        <v>2.22850160598002</v>
      </c>
      <c r="V246">
        <v>0</v>
      </c>
      <c r="W246">
        <v>2</v>
      </c>
      <c r="X246">
        <v>3</v>
      </c>
      <c r="Y246">
        <v>12</v>
      </c>
      <c r="Z246" s="179">
        <v>1.05093020153107</v>
      </c>
      <c r="AA246" s="179">
        <v>0.989721035107889</v>
      </c>
      <c r="AB246" s="179">
        <v>0.63811878660308996</v>
      </c>
      <c r="AC246">
        <v>44.3</v>
      </c>
    </row>
    <row r="247" spans="1:29" x14ac:dyDescent="0.25">
      <c r="A247" t="s">
        <v>262</v>
      </c>
      <c r="B247">
        <v>7</v>
      </c>
      <c r="C247" s="54">
        <v>42428</v>
      </c>
      <c r="D247" s="55">
        <v>0.2978587962962963</v>
      </c>
      <c r="E247" t="s">
        <v>897</v>
      </c>
      <c r="F247" t="s">
        <v>9</v>
      </c>
      <c r="G247" t="s">
        <v>263</v>
      </c>
      <c r="H247" s="104">
        <v>0.85618367228824999</v>
      </c>
      <c r="I247" s="104">
        <v>5.0418598853166196E-3</v>
      </c>
      <c r="J247" s="104">
        <v>34.236779927335199</v>
      </c>
      <c r="K247" s="104">
        <v>2.22408152103118E-2</v>
      </c>
      <c r="L247" s="104">
        <f t="shared" si="2"/>
        <v>-4.8555310198815311</v>
      </c>
      <c r="M247" s="178">
        <v>4.2381919345074897</v>
      </c>
      <c r="N247" s="178">
        <v>-0.70783664366132504</v>
      </c>
      <c r="O247" s="178">
        <v>3.3141352224954499</v>
      </c>
      <c r="P247" s="178">
        <v>-2.16502852436611</v>
      </c>
      <c r="Q247" s="178">
        <v>9.2236607924920708</v>
      </c>
      <c r="R247" s="178">
        <v>-0.358367030142274</v>
      </c>
      <c r="S247" s="178">
        <v>9.6532190353782292E-3</v>
      </c>
      <c r="T247" s="178">
        <v>-0.75090399652802997</v>
      </c>
      <c r="U247" s="178">
        <v>6.0839173977350098</v>
      </c>
      <c r="V247">
        <v>0</v>
      </c>
      <c r="W247">
        <v>2</v>
      </c>
      <c r="X247">
        <v>3</v>
      </c>
      <c r="Y247">
        <v>12</v>
      </c>
      <c r="Z247" s="179">
        <v>1.05093020153107</v>
      </c>
      <c r="AA247" s="179">
        <v>0.989721035107889</v>
      </c>
      <c r="AB247" s="179">
        <v>0.62265239693976404</v>
      </c>
      <c r="AC247">
        <v>50.9</v>
      </c>
    </row>
    <row r="248" spans="1:29" x14ac:dyDescent="0.25">
      <c r="A248" t="s">
        <v>262</v>
      </c>
      <c r="B248">
        <v>7</v>
      </c>
      <c r="C248" s="54">
        <v>42428</v>
      </c>
      <c r="D248" s="55">
        <v>0.4550925925925926</v>
      </c>
      <c r="E248" t="s">
        <v>898</v>
      </c>
      <c r="F248" t="s">
        <v>30</v>
      </c>
      <c r="G248" t="s">
        <v>263</v>
      </c>
      <c r="H248" s="104">
        <v>-5.7561920309710302E-2</v>
      </c>
      <c r="I248" s="104">
        <v>5.29917519688695E-3</v>
      </c>
      <c r="J248" s="104">
        <v>35.0187905572513</v>
      </c>
      <c r="K248" s="104">
        <v>1.81429402256762E-2</v>
      </c>
      <c r="L248" s="104">
        <f t="shared" si="2"/>
        <v>-4.1030790010128078</v>
      </c>
      <c r="M248" s="178">
        <v>3.4075655601638601</v>
      </c>
      <c r="N248" s="178">
        <v>4.5068342904186501E-2</v>
      </c>
      <c r="O248" s="178">
        <v>3.3780333633666202</v>
      </c>
      <c r="P248" s="178">
        <v>-0.63393324045171495</v>
      </c>
      <c r="Q248" s="178">
        <v>0.82311887077980594</v>
      </c>
      <c r="R248" s="178">
        <v>-0.18159114434199</v>
      </c>
      <c r="S248" s="178">
        <v>8.1917755204824107E-3</v>
      </c>
      <c r="T248" s="178">
        <v>-0.72399006184079595</v>
      </c>
      <c r="U248" s="178">
        <v>-2.8872047115251398</v>
      </c>
      <c r="V248">
        <v>0</v>
      </c>
      <c r="W248">
        <v>2</v>
      </c>
      <c r="X248">
        <v>3</v>
      </c>
      <c r="Y248">
        <v>12</v>
      </c>
      <c r="Z248" s="179">
        <v>1.05093020153107</v>
      </c>
      <c r="AA248" s="179">
        <v>0.989721035107889</v>
      </c>
      <c r="AB248" s="179">
        <v>0.80722744969135896</v>
      </c>
      <c r="AC248">
        <v>-9.1</v>
      </c>
    </row>
    <row r="249" spans="1:29" x14ac:dyDescent="0.25">
      <c r="A249" t="s">
        <v>262</v>
      </c>
      <c r="B249">
        <v>8</v>
      </c>
      <c r="C249" s="54">
        <v>42429</v>
      </c>
      <c r="D249" s="55">
        <v>0.70165509259259251</v>
      </c>
      <c r="E249" t="s">
        <v>899</v>
      </c>
      <c r="F249" t="s">
        <v>23</v>
      </c>
      <c r="G249" t="s">
        <v>263</v>
      </c>
      <c r="H249" s="104">
        <v>2.05557116775574</v>
      </c>
      <c r="I249" s="104">
        <v>6.23803159092195E-3</v>
      </c>
      <c r="J249" s="104">
        <v>34.301234814851497</v>
      </c>
      <c r="K249" s="104">
        <v>2.2422807744031301E-2</v>
      </c>
      <c r="L249" s="104">
        <f t="shared" si="2"/>
        <v>-4.7935124124837767</v>
      </c>
      <c r="M249" s="178">
        <v>5.3650616385016203</v>
      </c>
      <c r="N249" s="178">
        <v>-0.64309690249251805</v>
      </c>
      <c r="O249" s="178">
        <v>4.6366007952119501</v>
      </c>
      <c r="P249" s="178">
        <v>-2.7207668365867801</v>
      </c>
      <c r="Q249" s="178">
        <v>8.2515087066650192</v>
      </c>
      <c r="R249" s="178">
        <v>-0.26176565167437799</v>
      </c>
      <c r="S249" s="178">
        <v>1.04187554126677E-2</v>
      </c>
      <c r="T249" s="178">
        <v>-1.43681046272535</v>
      </c>
      <c r="U249" s="178">
        <v>3.7866070047993499</v>
      </c>
      <c r="V249">
        <v>0</v>
      </c>
      <c r="W249">
        <v>2</v>
      </c>
      <c r="X249">
        <v>3</v>
      </c>
      <c r="Y249">
        <v>12</v>
      </c>
      <c r="Z249" s="179">
        <v>1.05093020153107</v>
      </c>
      <c r="AA249" s="179">
        <v>0.989721035107889</v>
      </c>
      <c r="AB249" s="179">
        <v>0.69925382470036601</v>
      </c>
      <c r="AC249">
        <v>21.5</v>
      </c>
    </row>
    <row r="250" spans="1:29" x14ac:dyDescent="0.25">
      <c r="A250" t="s">
        <v>262</v>
      </c>
      <c r="B250">
        <v>8</v>
      </c>
      <c r="C250" s="54">
        <v>42429</v>
      </c>
      <c r="D250" s="55">
        <v>0.85409722222222229</v>
      </c>
      <c r="E250" t="s">
        <v>900</v>
      </c>
      <c r="F250" t="s">
        <v>23</v>
      </c>
      <c r="G250" t="s">
        <v>263</v>
      </c>
      <c r="H250" s="104">
        <v>2.3322034367220699</v>
      </c>
      <c r="I250" s="104">
        <v>4.9471017535010703E-3</v>
      </c>
      <c r="J250" s="104">
        <v>34.640208963888298</v>
      </c>
      <c r="K250" s="104">
        <v>2.4977231918864699E-2</v>
      </c>
      <c r="L250" s="104">
        <f t="shared" si="2"/>
        <v>-4.4673508834334887</v>
      </c>
      <c r="M250" s="178">
        <v>5.6358378755671001</v>
      </c>
      <c r="N250" s="178">
        <v>-0.31532187908105203</v>
      </c>
      <c r="O250" s="178">
        <v>5.2114748850002899</v>
      </c>
      <c r="P250" s="178">
        <v>-1.99387929234969</v>
      </c>
      <c r="Q250" s="178">
        <v>8.6477789481326006</v>
      </c>
      <c r="R250" s="178">
        <v>-0.28992299674442601</v>
      </c>
      <c r="S250" s="178">
        <v>1.14062678809133E-2</v>
      </c>
      <c r="T250" s="178">
        <v>-1.3641771624144301</v>
      </c>
      <c r="U250" s="178">
        <v>3.2463116525243199</v>
      </c>
      <c r="V250">
        <v>0</v>
      </c>
      <c r="W250">
        <v>2</v>
      </c>
      <c r="X250">
        <v>3</v>
      </c>
      <c r="Y250">
        <v>12</v>
      </c>
      <c r="Z250" s="179">
        <v>1.05093020153107</v>
      </c>
      <c r="AA250" s="179">
        <v>0.989721035107889</v>
      </c>
      <c r="AB250" s="179">
        <v>0.65882978117270896</v>
      </c>
      <c r="AC250">
        <v>36</v>
      </c>
    </row>
    <row r="251" spans="1:29" x14ac:dyDescent="0.25">
      <c r="A251" t="s">
        <v>262</v>
      </c>
      <c r="B251">
        <v>9</v>
      </c>
      <c r="C251" s="54">
        <v>42430</v>
      </c>
      <c r="D251" s="55">
        <v>0.62119212962962966</v>
      </c>
      <c r="E251" t="s">
        <v>901</v>
      </c>
      <c r="F251" t="s">
        <v>9</v>
      </c>
      <c r="G251" t="s">
        <v>263</v>
      </c>
      <c r="H251" s="104">
        <v>-1.1197150555581299</v>
      </c>
      <c r="I251" s="104">
        <v>5.7320798359517403E-3</v>
      </c>
      <c r="J251" s="104">
        <v>31.969759903205698</v>
      </c>
      <c r="K251" s="104">
        <v>1.65477342873597E-2</v>
      </c>
      <c r="L251" s="104">
        <f t="shared" si="2"/>
        <v>-7.0368617188712745</v>
      </c>
      <c r="M251" s="178">
        <v>2.3092439622546799</v>
      </c>
      <c r="N251" s="178">
        <v>-2.9002144944332899</v>
      </c>
      <c r="O251" s="178">
        <v>-0.89671532963231404</v>
      </c>
      <c r="P251" s="178">
        <v>-7.5402564040454898</v>
      </c>
      <c r="Q251" s="178">
        <v>9.1713424146985894</v>
      </c>
      <c r="R251" s="178">
        <v>-0.42125370528398398</v>
      </c>
      <c r="S251" s="178">
        <v>1.02309341496857E-2</v>
      </c>
      <c r="T251" s="178">
        <v>-1.7584159296350499</v>
      </c>
      <c r="U251" s="178">
        <v>12.455447686325501</v>
      </c>
      <c r="V251">
        <v>0</v>
      </c>
      <c r="W251">
        <v>2</v>
      </c>
      <c r="X251">
        <v>3</v>
      </c>
      <c r="Y251">
        <v>12</v>
      </c>
      <c r="Z251" s="179">
        <v>1.05093020153107</v>
      </c>
      <c r="AA251" s="179">
        <v>0.989721035107889</v>
      </c>
      <c r="AB251" s="179">
        <v>0.635910047920906</v>
      </c>
      <c r="AC251">
        <v>45.2</v>
      </c>
    </row>
    <row r="252" spans="1:29" x14ac:dyDescent="0.25">
      <c r="A252" t="s">
        <v>262</v>
      </c>
      <c r="B252">
        <v>9</v>
      </c>
      <c r="C252" s="54">
        <v>42430</v>
      </c>
      <c r="D252" s="55">
        <v>0.72583333333333344</v>
      </c>
      <c r="E252" t="s">
        <v>898</v>
      </c>
      <c r="F252" t="s">
        <v>30</v>
      </c>
      <c r="G252" t="s">
        <v>263</v>
      </c>
      <c r="H252" s="104">
        <v>7.4620614563721396E-3</v>
      </c>
      <c r="I252" s="104">
        <v>5.5789407007594298E-3</v>
      </c>
      <c r="J252" s="104">
        <v>34.978858585091103</v>
      </c>
      <c r="K252" s="104">
        <v>1.6506929738068801E-2</v>
      </c>
      <c r="L252" s="104">
        <f t="shared" si="2"/>
        <v>-4.1415016156422224</v>
      </c>
      <c r="M252" s="178">
        <v>3.4672019289534401</v>
      </c>
      <c r="N252" s="178">
        <v>6.6613137444585897E-3</v>
      </c>
      <c r="O252" s="178">
        <v>3.1869132582344402</v>
      </c>
      <c r="P252" s="178">
        <v>0.28622953481003799</v>
      </c>
      <c r="Q252" s="178">
        <v>9.4861976604912304</v>
      </c>
      <c r="R252" s="178">
        <v>-0.395577126381014</v>
      </c>
      <c r="S252" s="178">
        <v>1.12705259663616E-2</v>
      </c>
      <c r="T252" s="178">
        <v>0.27291777673213802</v>
      </c>
      <c r="U252" s="178">
        <v>5.7559771836149096</v>
      </c>
      <c r="V252">
        <v>0</v>
      </c>
      <c r="W252">
        <v>2</v>
      </c>
      <c r="X252">
        <v>3</v>
      </c>
      <c r="Y252">
        <v>12</v>
      </c>
      <c r="Z252" s="179">
        <v>1.05093020153107</v>
      </c>
      <c r="AA252" s="179">
        <v>0.989721035107889</v>
      </c>
      <c r="AB252" s="179">
        <v>0.58594448992650805</v>
      </c>
      <c r="AC252">
        <v>68.599999999999994</v>
      </c>
    </row>
    <row r="253" spans="1:29" x14ac:dyDescent="0.25">
      <c r="A253" t="s">
        <v>262</v>
      </c>
      <c r="B253">
        <v>9</v>
      </c>
      <c r="C253" s="54">
        <v>42430</v>
      </c>
      <c r="D253" s="55">
        <v>0.81042824074074071</v>
      </c>
      <c r="E253" t="s">
        <v>900</v>
      </c>
      <c r="F253" t="s">
        <v>23</v>
      </c>
      <c r="G253" t="s">
        <v>263</v>
      </c>
      <c r="H253" s="104">
        <v>2.1917189993460799</v>
      </c>
      <c r="I253" s="104">
        <v>5.5690891925701301E-3</v>
      </c>
      <c r="J253" s="104">
        <v>34.490969474970399</v>
      </c>
      <c r="K253" s="104">
        <v>1.8693652902907101E-2</v>
      </c>
      <c r="L253" s="104">
        <f t="shared" si="2"/>
        <v>-4.6109493850847798</v>
      </c>
      <c r="M253" s="178">
        <v>5.4990957399312004</v>
      </c>
      <c r="N253" s="178">
        <v>-0.459670133914168</v>
      </c>
      <c r="O253" s="178">
        <v>4.94414532998809</v>
      </c>
      <c r="P253" s="178">
        <v>-2.34851497176308</v>
      </c>
      <c r="Q253" s="178">
        <v>7.8954500054105301</v>
      </c>
      <c r="R253" s="178">
        <v>-0.27364890754195098</v>
      </c>
      <c r="S253" s="178">
        <v>1.10449015456715E-2</v>
      </c>
      <c r="T253" s="178">
        <v>-1.43066777115611</v>
      </c>
      <c r="U253" s="178">
        <v>2.9278382105170402</v>
      </c>
      <c r="V253">
        <v>0</v>
      </c>
      <c r="W253">
        <v>2</v>
      </c>
      <c r="X253">
        <v>3</v>
      </c>
      <c r="Y253">
        <v>12</v>
      </c>
      <c r="Z253" s="179">
        <v>1.05093020153107</v>
      </c>
      <c r="AA253" s="179">
        <v>0.989721035107889</v>
      </c>
      <c r="AB253" s="179">
        <v>0.68097013715663102</v>
      </c>
      <c r="AC253">
        <v>27.8</v>
      </c>
    </row>
    <row r="254" spans="1:29" x14ac:dyDescent="0.25">
      <c r="A254" t="s">
        <v>262</v>
      </c>
      <c r="B254">
        <v>9</v>
      </c>
      <c r="C254" s="54">
        <v>42430</v>
      </c>
      <c r="D254" s="55">
        <v>0.8878935185185185</v>
      </c>
      <c r="E254" t="s">
        <v>902</v>
      </c>
      <c r="F254" t="s">
        <v>30</v>
      </c>
      <c r="G254" t="s">
        <v>263</v>
      </c>
      <c r="H254" s="104">
        <v>1.7944935859699001</v>
      </c>
      <c r="I254" s="104">
        <v>4.6900220987948701E-3</v>
      </c>
      <c r="J254" s="104">
        <v>35.586815432157401</v>
      </c>
      <c r="K254" s="104">
        <v>1.5799621804879899E-2</v>
      </c>
      <c r="L254" s="104">
        <f t="shared" si="2"/>
        <v>-3.5565244561767098</v>
      </c>
      <c r="M254" s="178">
        <v>5.1633461892245496</v>
      </c>
      <c r="N254" s="178">
        <v>0.597251089591747</v>
      </c>
      <c r="O254" s="178">
        <v>5.6267559682397401</v>
      </c>
      <c r="P254" s="178">
        <v>1.55386729602688</v>
      </c>
      <c r="Q254" s="178">
        <v>8.3469578987513309</v>
      </c>
      <c r="R254" s="178">
        <v>-0.28921483422577399</v>
      </c>
      <c r="S254" s="178">
        <v>9.1526609500250204E-3</v>
      </c>
      <c r="T254" s="178">
        <v>0.358610759114253</v>
      </c>
      <c r="U254" s="178">
        <v>1.6517997310755801</v>
      </c>
      <c r="V254">
        <v>0</v>
      </c>
      <c r="W254">
        <v>2</v>
      </c>
      <c r="X254">
        <v>3</v>
      </c>
      <c r="Y254">
        <v>12</v>
      </c>
      <c r="Z254" s="179">
        <v>1.05093020153107</v>
      </c>
      <c r="AA254" s="179">
        <v>0.989721035107889</v>
      </c>
      <c r="AB254" s="179">
        <v>0.65174866197369696</v>
      </c>
      <c r="AC254">
        <v>38.700000000000003</v>
      </c>
    </row>
    <row r="255" spans="1:29" x14ac:dyDescent="0.25">
      <c r="A255" t="s">
        <v>262</v>
      </c>
      <c r="B255">
        <v>11</v>
      </c>
      <c r="C255" s="54">
        <v>42432</v>
      </c>
      <c r="D255" s="55">
        <v>0.29886574074074074</v>
      </c>
      <c r="E255" t="s">
        <v>899</v>
      </c>
      <c r="F255" t="s">
        <v>23</v>
      </c>
      <c r="G255" t="s">
        <v>263</v>
      </c>
      <c r="H255" s="104">
        <v>2.19218161090894</v>
      </c>
      <c r="I255" s="104">
        <v>5.4276474093914902E-3</v>
      </c>
      <c r="J255" s="104">
        <v>34.625542215260502</v>
      </c>
      <c r="K255" s="104">
        <v>1.42031434953887E-2</v>
      </c>
      <c r="L255" s="104">
        <f t="shared" si="2"/>
        <v>-4.4814632550472018</v>
      </c>
      <c r="M255" s="178">
        <v>5.5040426351749296</v>
      </c>
      <c r="N255" s="178">
        <v>-0.32977371251146997</v>
      </c>
      <c r="O255" s="178">
        <v>5.0769892179382401</v>
      </c>
      <c r="P255" s="178">
        <v>-1.8671008143369401</v>
      </c>
      <c r="Q255" s="178">
        <v>8.5565946600872795</v>
      </c>
      <c r="R255" s="178">
        <v>-0.27430917990617398</v>
      </c>
      <c r="S255" s="178">
        <v>1.16344437435812E-2</v>
      </c>
      <c r="T255" s="178">
        <v>-1.20841739745072</v>
      </c>
      <c r="U255" s="178">
        <v>3.3242415550145301</v>
      </c>
      <c r="V255">
        <v>0</v>
      </c>
      <c r="W255">
        <v>2</v>
      </c>
      <c r="X255">
        <v>3</v>
      </c>
      <c r="Y255">
        <v>12</v>
      </c>
      <c r="Z255" s="179">
        <v>1.05093020153107</v>
      </c>
      <c r="AA255" s="179">
        <v>0.989721035107889</v>
      </c>
      <c r="AB255" s="179">
        <v>0.67777299334984797</v>
      </c>
      <c r="AC255">
        <v>28.9</v>
      </c>
    </row>
    <row r="256" spans="1:29" x14ac:dyDescent="0.25">
      <c r="A256" t="s">
        <v>262</v>
      </c>
      <c r="B256">
        <v>11</v>
      </c>
      <c r="C256" s="54">
        <v>42432</v>
      </c>
      <c r="D256" s="55">
        <v>0.37723379629629633</v>
      </c>
      <c r="E256" t="s">
        <v>900</v>
      </c>
      <c r="F256" t="s">
        <v>23</v>
      </c>
      <c r="G256" t="s">
        <v>263</v>
      </c>
      <c r="H256" s="104">
        <v>2.2918522987649599</v>
      </c>
      <c r="I256" s="104">
        <v>6.32950059324606E-3</v>
      </c>
      <c r="J256" s="104">
        <v>35.036598289552501</v>
      </c>
      <c r="K256" s="104">
        <v>1.5598870725803999E-2</v>
      </c>
      <c r="L256" s="104">
        <f t="shared" si="2"/>
        <v>-4.0859443693224629</v>
      </c>
      <c r="M256" s="178">
        <v>5.6112909748102604</v>
      </c>
      <c r="N256" s="178">
        <v>6.7205372451428796E-2</v>
      </c>
      <c r="O256" s="178">
        <v>5.5724774973389</v>
      </c>
      <c r="P256" s="178">
        <v>-0.75952642780552904</v>
      </c>
      <c r="Q256" s="178">
        <v>8.2863590168996595</v>
      </c>
      <c r="R256" s="178">
        <v>-0.281833906396043</v>
      </c>
      <c r="S256" s="178">
        <v>1.1797963291123601E-2</v>
      </c>
      <c r="T256" s="178">
        <v>-0.89378112394501796</v>
      </c>
      <c r="U256" s="178">
        <v>2.15917357411168</v>
      </c>
      <c r="V256">
        <v>0</v>
      </c>
      <c r="W256">
        <v>2</v>
      </c>
      <c r="X256">
        <v>3</v>
      </c>
      <c r="Y256">
        <v>12</v>
      </c>
      <c r="Z256" s="179">
        <v>1.05093020153107</v>
      </c>
      <c r="AA256" s="179">
        <v>0.989721035107889</v>
      </c>
      <c r="AB256" s="179">
        <v>0.66052829824444703</v>
      </c>
      <c r="AC256">
        <v>35.299999999999997</v>
      </c>
    </row>
    <row r="257" spans="1:29" x14ac:dyDescent="0.25">
      <c r="A257" t="s">
        <v>262</v>
      </c>
      <c r="B257">
        <v>11</v>
      </c>
      <c r="C257" s="54">
        <v>42432</v>
      </c>
      <c r="D257" s="55">
        <v>0.48082175925925924</v>
      </c>
      <c r="E257" t="s">
        <v>898</v>
      </c>
      <c r="F257" t="s">
        <v>30</v>
      </c>
      <c r="G257" t="s">
        <v>263</v>
      </c>
      <c r="H257" s="104">
        <v>0.24985971936752899</v>
      </c>
      <c r="I257" s="104">
        <v>5.5948051965926003E-3</v>
      </c>
      <c r="J257" s="104">
        <v>35.097765817207602</v>
      </c>
      <c r="K257" s="104">
        <v>1.4908151879848199E-2</v>
      </c>
      <c r="L257" s="104">
        <f t="shared" si="2"/>
        <v>-4.0270888654297252</v>
      </c>
      <c r="M257" s="178">
        <v>3.6984935864477002</v>
      </c>
      <c r="N257" s="178">
        <v>0.121946006163357</v>
      </c>
      <c r="O257" s="178">
        <v>3.5785557672260802</v>
      </c>
      <c r="P257" s="178">
        <v>-0.406213504431922</v>
      </c>
      <c r="Q257" s="178">
        <v>8.9798566757307405</v>
      </c>
      <c r="R257" s="178">
        <v>-0.356365599284101</v>
      </c>
      <c r="S257" s="178">
        <v>1.06053353472698E-2</v>
      </c>
      <c r="T257" s="178">
        <v>-0.64994004321528198</v>
      </c>
      <c r="U257" s="178">
        <v>4.7770174910162</v>
      </c>
      <c r="V257">
        <v>0</v>
      </c>
      <c r="W257">
        <v>2</v>
      </c>
      <c r="X257">
        <v>3</v>
      </c>
      <c r="Y257">
        <v>12</v>
      </c>
      <c r="Z257" s="179">
        <v>1.05093020153107</v>
      </c>
      <c r="AA257" s="179">
        <v>0.989721035107889</v>
      </c>
      <c r="AB257" s="179">
        <v>0.61977315286790102</v>
      </c>
      <c r="AC257">
        <v>52.2</v>
      </c>
    </row>
    <row r="258" spans="1:29" x14ac:dyDescent="0.25">
      <c r="A258" t="s">
        <v>262</v>
      </c>
      <c r="B258">
        <v>11</v>
      </c>
      <c r="C258" s="54">
        <v>42432</v>
      </c>
      <c r="D258" s="55">
        <v>0.56119212962962961</v>
      </c>
      <c r="E258" t="s">
        <v>901</v>
      </c>
      <c r="F258" t="s">
        <v>9</v>
      </c>
      <c r="G258" t="s">
        <v>263</v>
      </c>
      <c r="H258" s="104">
        <v>-0.72936728143369201</v>
      </c>
      <c r="I258" s="104">
        <v>6.1535498413498304E-3</v>
      </c>
      <c r="J258" s="104">
        <v>32.519470425846997</v>
      </c>
      <c r="K258" s="104">
        <v>1.5820579923678E-2</v>
      </c>
      <c r="L258" s="104">
        <f t="shared" si="2"/>
        <v>-6.5079292763553047</v>
      </c>
      <c r="M258" s="178">
        <v>2.693741608431</v>
      </c>
      <c r="N258" s="178">
        <v>-2.3687909472066999</v>
      </c>
      <c r="O258" s="178">
        <v>5.0491722159766002E-2</v>
      </c>
      <c r="P258" s="178">
        <v>-5.9705539256912799</v>
      </c>
      <c r="Q258" s="178">
        <v>7.7899838280956004</v>
      </c>
      <c r="R258" s="178">
        <v>-0.39319359129692499</v>
      </c>
      <c r="S258" s="178">
        <v>1.11745039474668E-2</v>
      </c>
      <c r="T258" s="178">
        <v>-1.24445980431548</v>
      </c>
      <c r="U258" s="178">
        <v>9.5987664112433606</v>
      </c>
      <c r="V258">
        <v>0</v>
      </c>
      <c r="W258">
        <v>2</v>
      </c>
      <c r="X258">
        <v>3</v>
      </c>
      <c r="Y258">
        <v>12</v>
      </c>
      <c r="Z258" s="179">
        <v>1.05093020153107</v>
      </c>
      <c r="AA258" s="179">
        <v>0.989721035107889</v>
      </c>
      <c r="AB258" s="179">
        <v>0.64755057426153195</v>
      </c>
      <c r="AC258">
        <v>40.4</v>
      </c>
    </row>
    <row r="259" spans="1:29" x14ac:dyDescent="0.25">
      <c r="A259" t="s">
        <v>262</v>
      </c>
      <c r="B259">
        <v>12</v>
      </c>
      <c r="C259" s="54">
        <v>42433</v>
      </c>
      <c r="D259" s="55">
        <v>0.37680555555555556</v>
      </c>
      <c r="E259" t="s">
        <v>901</v>
      </c>
      <c r="F259" t="s">
        <v>9</v>
      </c>
      <c r="G259" t="s">
        <v>263</v>
      </c>
      <c r="H259" s="104">
        <v>-0.65531895736753099</v>
      </c>
      <c r="I259" s="104">
        <v>5.7268714790164703E-3</v>
      </c>
      <c r="J259" s="104">
        <v>32.577573999163199</v>
      </c>
      <c r="K259" s="104">
        <v>1.48462505450491E-2</v>
      </c>
      <c r="L259" s="104">
        <f t="shared" si="2"/>
        <v>-6.4520219147763767</v>
      </c>
      <c r="M259" s="178">
        <v>2.7651297008332798</v>
      </c>
      <c r="N259" s="178">
        <v>-2.3125512783476201</v>
      </c>
      <c r="O259" s="178">
        <v>0.189865427607535</v>
      </c>
      <c r="P259" s="178">
        <v>-3.0355766138506399</v>
      </c>
      <c r="Q259" s="178">
        <v>6.5110190255550098</v>
      </c>
      <c r="R259" s="178">
        <v>-0.38270959439969598</v>
      </c>
      <c r="S259" s="178">
        <v>1.0488836923665E-2</v>
      </c>
      <c r="T259" s="178">
        <v>1.5915435096397901</v>
      </c>
      <c r="U259" s="178">
        <v>8.1293699500805801</v>
      </c>
      <c r="V259">
        <v>0</v>
      </c>
      <c r="W259">
        <v>2</v>
      </c>
      <c r="X259">
        <v>3</v>
      </c>
      <c r="Y259">
        <v>12</v>
      </c>
      <c r="Z259" s="179">
        <v>1.05093020153107</v>
      </c>
      <c r="AA259" s="179">
        <v>0.989721035107889</v>
      </c>
      <c r="AB259" s="179">
        <v>0.65594223498767801</v>
      </c>
      <c r="AC259">
        <v>37.1</v>
      </c>
    </row>
    <row r="260" spans="1:29" x14ac:dyDescent="0.25">
      <c r="A260" t="s">
        <v>262</v>
      </c>
      <c r="B260">
        <v>12</v>
      </c>
      <c r="C260" s="54">
        <v>42433</v>
      </c>
      <c r="D260" s="55">
        <v>0.45885416666666662</v>
      </c>
      <c r="E260" t="s">
        <v>899</v>
      </c>
      <c r="F260" t="s">
        <v>23</v>
      </c>
      <c r="G260" t="s">
        <v>263</v>
      </c>
      <c r="H260" s="104">
        <v>2.2267741907718301</v>
      </c>
      <c r="I260" s="104">
        <v>5.2779537101072804E-3</v>
      </c>
      <c r="J260" s="104">
        <v>34.7326570735517</v>
      </c>
      <c r="K260" s="104">
        <v>1.41212138040776E-2</v>
      </c>
      <c r="L260" s="104">
        <f>(((J260+1000)/1.008122-1000)-30.91)/1.03091</f>
        <v>-4.3783971479014037</v>
      </c>
      <c r="M260" s="178">
        <v>5.5400733639317696</v>
      </c>
      <c r="N260" s="178">
        <v>-0.22630895681159</v>
      </c>
      <c r="O260" s="178">
        <v>5.2447698416310802</v>
      </c>
      <c r="P260" s="178">
        <v>-1.2223770086355199</v>
      </c>
      <c r="Q260" s="178">
        <v>6.2827107291768796</v>
      </c>
      <c r="R260" s="178">
        <v>-0.24611818434359101</v>
      </c>
      <c r="S260" s="178">
        <v>1.31867090764993E-2</v>
      </c>
      <c r="T260" s="178">
        <v>-0.77012158587853197</v>
      </c>
      <c r="U260" s="178">
        <v>0.82033200756671298</v>
      </c>
      <c r="V260">
        <v>0</v>
      </c>
      <c r="W260">
        <v>2</v>
      </c>
      <c r="X260">
        <v>3</v>
      </c>
      <c r="Y260">
        <v>12</v>
      </c>
      <c r="Z260" s="179">
        <v>1.05093020153107</v>
      </c>
      <c r="AA260" s="179">
        <v>0.989721035107889</v>
      </c>
      <c r="AB260" s="179">
        <v>0.70423818802313198</v>
      </c>
      <c r="AC260">
        <v>19.8</v>
      </c>
    </row>
    <row r="269" spans="1:29" s="4" customFormat="1" ht="18.75" x14ac:dyDescent="0.3">
      <c r="A269" s="168" t="s">
        <v>236</v>
      </c>
      <c r="B269" s="4" t="s">
        <v>237</v>
      </c>
      <c r="C269" s="4" t="s">
        <v>238</v>
      </c>
      <c r="D269" s="4" t="s">
        <v>239</v>
      </c>
      <c r="E269" s="4" t="s">
        <v>240</v>
      </c>
      <c r="F269" s="4" t="s">
        <v>0</v>
      </c>
      <c r="G269" s="4" t="s">
        <v>903</v>
      </c>
      <c r="H269" s="4" t="s">
        <v>242</v>
      </c>
      <c r="I269" s="4" t="s">
        <v>243</v>
      </c>
      <c r="J269" s="4" t="s">
        <v>244</v>
      </c>
      <c r="K269" s="4" t="s">
        <v>245</v>
      </c>
      <c r="L269" s="4" t="s">
        <v>278</v>
      </c>
      <c r="M269" s="4" t="s">
        <v>246</v>
      </c>
      <c r="N269" s="4" t="s">
        <v>247</v>
      </c>
      <c r="O269" s="4" t="s">
        <v>248</v>
      </c>
      <c r="P269" s="4" t="s">
        <v>249</v>
      </c>
      <c r="Q269" s="4" t="s">
        <v>250</v>
      </c>
      <c r="R269" s="4" t="s">
        <v>251</v>
      </c>
      <c r="S269" s="4" t="s">
        <v>252</v>
      </c>
      <c r="T269" s="4" t="s">
        <v>253</v>
      </c>
      <c r="U269" s="4" t="s">
        <v>254</v>
      </c>
      <c r="V269" s="4" t="s">
        <v>15</v>
      </c>
      <c r="W269" s="4" t="s">
        <v>255</v>
      </c>
      <c r="X269" s="4" t="s">
        <v>855</v>
      </c>
      <c r="Y269" s="4" t="s">
        <v>856</v>
      </c>
      <c r="Z269" s="4" t="s">
        <v>259</v>
      </c>
      <c r="AA269" s="4" t="s">
        <v>260</v>
      </c>
      <c r="AB269" s="4" t="s">
        <v>261</v>
      </c>
      <c r="AC269" s="4" t="s">
        <v>857</v>
      </c>
    </row>
    <row r="270" spans="1:29" x14ac:dyDescent="0.25">
      <c r="A270" t="s">
        <v>904</v>
      </c>
      <c r="B270">
        <v>2</v>
      </c>
      <c r="C270" s="54">
        <v>43563</v>
      </c>
      <c r="D270" s="57">
        <v>0.38541666666666669</v>
      </c>
      <c r="E270" t="s">
        <v>905</v>
      </c>
      <c r="F270" t="s">
        <v>14</v>
      </c>
      <c r="G270" t="s">
        <v>863</v>
      </c>
      <c r="H270" s="104">
        <v>-3.0270000000000001</v>
      </c>
      <c r="I270" s="104">
        <v>6.0000000000000001E-3</v>
      </c>
      <c r="J270" s="104">
        <v>20.908000000000001</v>
      </c>
      <c r="K270" s="104">
        <v>1.4E-2</v>
      </c>
      <c r="L270" s="104">
        <f>(((J270+1000)/1.008122-1000)-30.91)/1.03091</f>
        <v>-17.680506770475841</v>
      </c>
      <c r="M270">
        <v>0.14799999999999999</v>
      </c>
      <c r="N270">
        <v>-13.582000000000001</v>
      </c>
      <c r="O270">
        <v>-13.686999999999999</v>
      </c>
      <c r="P270">
        <v>-34.284999999999997</v>
      </c>
      <c r="Q270">
        <v>6.7270000000000003</v>
      </c>
      <c r="R270">
        <v>-0.49</v>
      </c>
      <c r="S270">
        <v>1.0999999999999999E-2</v>
      </c>
      <c r="T270">
        <v>-7.508</v>
      </c>
      <c r="U270">
        <v>33.984000000000002</v>
      </c>
      <c r="V270">
        <v>0</v>
      </c>
      <c r="W270">
        <v>1</v>
      </c>
      <c r="X270">
        <v>1</v>
      </c>
      <c r="Y270">
        <v>27</v>
      </c>
      <c r="Z270" s="179">
        <v>0.98633913177116905</v>
      </c>
      <c r="AA270" s="179">
        <v>1.0430107907931201</v>
      </c>
      <c r="AB270" s="179">
        <v>0.96922691701150898</v>
      </c>
      <c r="AC270" t="s">
        <v>14</v>
      </c>
    </row>
    <row r="271" spans="1:29" x14ac:dyDescent="0.25">
      <c r="A271" t="s">
        <v>904</v>
      </c>
      <c r="B271">
        <v>7</v>
      </c>
      <c r="C271" s="54">
        <v>43566</v>
      </c>
      <c r="D271" s="57">
        <v>0.61944444444444446</v>
      </c>
      <c r="E271" t="s">
        <v>908</v>
      </c>
      <c r="F271" t="s">
        <v>14</v>
      </c>
      <c r="G271" t="s">
        <v>863</v>
      </c>
      <c r="H271" s="104">
        <v>-2.9249999999999998</v>
      </c>
      <c r="I271" s="104">
        <v>4.0000000000000001E-3</v>
      </c>
      <c r="J271" s="104">
        <v>21.254000000000001</v>
      </c>
      <c r="K271" s="104">
        <v>1.2E-2</v>
      </c>
      <c r="L271" s="104">
        <f t="shared" ref="L271:L334" si="3">(((J271+1000)/1.008122-1000)-30.91)/1.03091</f>
        <v>-17.347584955133669</v>
      </c>
      <c r="M271">
        <v>0.255</v>
      </c>
      <c r="N271">
        <v>-13.247</v>
      </c>
      <c r="O271">
        <v>-13.223000000000001</v>
      </c>
      <c r="P271">
        <v>-33.927</v>
      </c>
      <c r="Q271">
        <v>5.5590000000000002</v>
      </c>
      <c r="R271">
        <v>-0.46300000000000002</v>
      </c>
      <c r="S271">
        <v>0.01</v>
      </c>
      <c r="T271">
        <v>-7.8129999999999997</v>
      </c>
      <c r="U271">
        <v>31.978000000000002</v>
      </c>
      <c r="V271">
        <v>0</v>
      </c>
      <c r="W271">
        <v>1</v>
      </c>
      <c r="X271">
        <v>1</v>
      </c>
      <c r="Y271">
        <v>27</v>
      </c>
      <c r="Z271" s="179">
        <v>0.98633913177116905</v>
      </c>
      <c r="AA271" s="179">
        <v>1.0430107907931201</v>
      </c>
      <c r="AB271" s="179">
        <v>0.98441580370998805</v>
      </c>
      <c r="AC271" t="s">
        <v>14</v>
      </c>
    </row>
    <row r="272" spans="1:29" x14ac:dyDescent="0.25">
      <c r="A272" t="s">
        <v>904</v>
      </c>
      <c r="B272">
        <v>17</v>
      </c>
      <c r="C272" s="54">
        <v>43578</v>
      </c>
      <c r="D272" s="57">
        <v>0.73263888888888884</v>
      </c>
      <c r="E272" t="s">
        <v>914</v>
      </c>
      <c r="F272" t="s">
        <v>14</v>
      </c>
      <c r="G272" t="s">
        <v>863</v>
      </c>
      <c r="H272" s="104">
        <v>-2.8620000000000001</v>
      </c>
      <c r="I272" s="104">
        <v>6.0000000000000001E-3</v>
      </c>
      <c r="J272" s="104">
        <v>38.378999999999998</v>
      </c>
      <c r="K272" s="104">
        <v>1.2999999999999999E-2</v>
      </c>
      <c r="L272" s="104">
        <f t="shared" si="3"/>
        <v>-0.86987949924967223</v>
      </c>
      <c r="M272">
        <v>0.89100000000000001</v>
      </c>
      <c r="N272">
        <v>3.282</v>
      </c>
      <c r="O272">
        <v>4.1020000000000003</v>
      </c>
      <c r="P272">
        <v>7.5369999999999999</v>
      </c>
      <c r="Q272">
        <v>4.0060000000000002</v>
      </c>
      <c r="R272">
        <v>-4.5999999999999999E-2</v>
      </c>
      <c r="S272">
        <v>8.9999999999999993E-3</v>
      </c>
      <c r="T272">
        <v>0.95499999999999996</v>
      </c>
      <c r="U272">
        <v>-3.3839999999999999</v>
      </c>
      <c r="V272">
        <v>0</v>
      </c>
      <c r="W272">
        <v>1</v>
      </c>
      <c r="X272">
        <v>1</v>
      </c>
      <c r="Y272">
        <v>27</v>
      </c>
      <c r="Z272" s="179">
        <v>0.98633913177116905</v>
      </c>
      <c r="AA272" s="179">
        <v>1.0430107907931201</v>
      </c>
      <c r="AB272" s="179">
        <v>0.96848360675961298</v>
      </c>
      <c r="AC272" t="s">
        <v>14</v>
      </c>
    </row>
    <row r="273" spans="1:29" x14ac:dyDescent="0.25">
      <c r="A273" t="s">
        <v>904</v>
      </c>
      <c r="B273">
        <v>19</v>
      </c>
      <c r="C273" s="54">
        <v>43586</v>
      </c>
      <c r="D273" s="57">
        <v>0.65972222222222221</v>
      </c>
      <c r="E273" t="s">
        <v>915</v>
      </c>
      <c r="F273" t="s">
        <v>14</v>
      </c>
      <c r="G273" t="s">
        <v>863</v>
      </c>
      <c r="H273" s="104">
        <v>-9.8919999999999995</v>
      </c>
      <c r="I273" s="104">
        <v>6.0000000000000001E-3</v>
      </c>
      <c r="J273" s="104">
        <v>31.536000000000001</v>
      </c>
      <c r="K273" s="104">
        <v>1.0999999999999999E-2</v>
      </c>
      <c r="L273" s="104">
        <f t="shared" si="3"/>
        <v>-7.4542262691540744</v>
      </c>
      <c r="M273">
        <v>-5.9320000000000004</v>
      </c>
      <c r="N273">
        <v>-3.3380000000000001</v>
      </c>
      <c r="O273">
        <v>-9.7200000000000006</v>
      </c>
      <c r="P273">
        <v>-8.8940000000000001</v>
      </c>
      <c r="Q273">
        <v>4.83</v>
      </c>
      <c r="R273">
        <v>-0.34200000000000003</v>
      </c>
      <c r="S273">
        <v>8.0000000000000002E-3</v>
      </c>
      <c r="T273">
        <v>-2.2450000000000001</v>
      </c>
      <c r="U273">
        <v>17.888000000000002</v>
      </c>
      <c r="V273">
        <v>0</v>
      </c>
      <c r="W273">
        <v>1</v>
      </c>
      <c r="X273">
        <v>1</v>
      </c>
      <c r="Y273">
        <v>27</v>
      </c>
      <c r="Z273" s="179">
        <v>0.98633913177116905</v>
      </c>
      <c r="AA273" s="179">
        <v>1.0430107907931201</v>
      </c>
      <c r="AB273" s="179">
        <v>1.0173786332291299</v>
      </c>
      <c r="AC273" t="s">
        <v>14</v>
      </c>
    </row>
    <row r="274" spans="1:29" x14ac:dyDescent="0.25">
      <c r="A274" t="s">
        <v>904</v>
      </c>
      <c r="B274">
        <v>20</v>
      </c>
      <c r="C274" s="54">
        <v>43594</v>
      </c>
      <c r="D274" s="57">
        <v>0.4826388888888889</v>
      </c>
      <c r="E274" t="s">
        <v>916</v>
      </c>
      <c r="F274" t="s">
        <v>14</v>
      </c>
      <c r="G274" t="s">
        <v>863</v>
      </c>
      <c r="H274" s="104">
        <v>-9.8559999999999999</v>
      </c>
      <c r="I274" s="104">
        <v>7.0000000000000001E-3</v>
      </c>
      <c r="J274" s="104">
        <v>69.643000000000001</v>
      </c>
      <c r="K274" s="104">
        <v>1.6E-2</v>
      </c>
      <c r="L274" s="104">
        <f t="shared" si="3"/>
        <v>29.212396902079217</v>
      </c>
      <c r="M274">
        <v>-4.6289999999999996</v>
      </c>
      <c r="N274">
        <v>33.445</v>
      </c>
      <c r="O274">
        <v>28.545000000000002</v>
      </c>
      <c r="P274">
        <v>86.331999999999994</v>
      </c>
      <c r="Q274">
        <v>-1.8220000000000001</v>
      </c>
      <c r="R274">
        <v>0.6</v>
      </c>
      <c r="S274">
        <v>1.0999999999999999E-2</v>
      </c>
      <c r="T274">
        <v>17.157</v>
      </c>
      <c r="U274">
        <v>-59.648000000000003</v>
      </c>
      <c r="V274">
        <v>0</v>
      </c>
      <c r="W274">
        <v>1</v>
      </c>
      <c r="X274">
        <v>1</v>
      </c>
      <c r="Y274">
        <v>27</v>
      </c>
      <c r="Z274" s="179">
        <v>0.98633913177116905</v>
      </c>
      <c r="AA274" s="179">
        <v>1.0430107907931201</v>
      </c>
      <c r="AB274" s="179">
        <v>1.00289273292707</v>
      </c>
      <c r="AC274" t="s">
        <v>14</v>
      </c>
    </row>
    <row r="275" spans="1:29" x14ac:dyDescent="0.25">
      <c r="A275" t="s">
        <v>904</v>
      </c>
      <c r="B275">
        <v>21</v>
      </c>
      <c r="C275" s="54">
        <v>43594</v>
      </c>
      <c r="D275" s="57">
        <v>0.57291666666666663</v>
      </c>
      <c r="E275" t="s">
        <v>917</v>
      </c>
      <c r="F275" t="s">
        <v>14</v>
      </c>
      <c r="G275" t="s">
        <v>863</v>
      </c>
      <c r="H275" s="104">
        <v>-9.7460000000000004</v>
      </c>
      <c r="I275" s="104">
        <v>6.0000000000000001E-3</v>
      </c>
      <c r="J275" s="104">
        <v>31.803999999999998</v>
      </c>
      <c r="K275" s="104">
        <v>0.01</v>
      </c>
      <c r="L275" s="104">
        <f t="shared" si="3"/>
        <v>-7.1963561925305983</v>
      </c>
      <c r="M275">
        <v>-5.7859999999999996</v>
      </c>
      <c r="N275">
        <v>-3.0779999999999998</v>
      </c>
      <c r="O275">
        <v>-9.3160000000000007</v>
      </c>
      <c r="P275">
        <v>-7.9649999999999999</v>
      </c>
      <c r="Q275">
        <v>4.6539999999999999</v>
      </c>
      <c r="R275">
        <v>-0.34100000000000003</v>
      </c>
      <c r="S275">
        <v>0.01</v>
      </c>
      <c r="T275">
        <v>-1.829</v>
      </c>
      <c r="U275">
        <v>17.030999999999999</v>
      </c>
      <c r="V275">
        <v>0</v>
      </c>
      <c r="W275">
        <v>1</v>
      </c>
      <c r="X275">
        <v>1</v>
      </c>
      <c r="Y275">
        <v>27</v>
      </c>
      <c r="Z275" s="179">
        <v>0.98633913177116905</v>
      </c>
      <c r="AA275" s="179">
        <v>1.0430107907931201</v>
      </c>
      <c r="AB275" s="179">
        <v>1.0084023063626799</v>
      </c>
      <c r="AC275" t="s">
        <v>14</v>
      </c>
    </row>
    <row r="276" spans="1:29" x14ac:dyDescent="0.25">
      <c r="A276" t="s">
        <v>904</v>
      </c>
      <c r="B276">
        <v>29</v>
      </c>
      <c r="C276" s="54">
        <v>43600</v>
      </c>
      <c r="D276" s="57">
        <v>0.64930555555555558</v>
      </c>
      <c r="E276" t="s">
        <v>922</v>
      </c>
      <c r="F276" t="s">
        <v>14</v>
      </c>
      <c r="G276" t="s">
        <v>863</v>
      </c>
      <c r="H276" s="104">
        <v>-9.8249999999999993</v>
      </c>
      <c r="I276" s="104">
        <v>6.0000000000000001E-3</v>
      </c>
      <c r="J276" s="104">
        <v>46.3</v>
      </c>
      <c r="K276" s="104">
        <v>0.01</v>
      </c>
      <c r="L276" s="104">
        <f t="shared" si="3"/>
        <v>6.7517207878192878</v>
      </c>
      <c r="M276">
        <v>-5.3739999999999997</v>
      </c>
      <c r="N276">
        <v>10.914</v>
      </c>
      <c r="O276">
        <v>5.0469999999999997</v>
      </c>
      <c r="P276">
        <v>26.37</v>
      </c>
      <c r="Q276">
        <v>5.7009999999999996</v>
      </c>
      <c r="R276">
        <v>-7.4999999999999997E-2</v>
      </c>
      <c r="S276">
        <v>0.01</v>
      </c>
      <c r="T276">
        <v>4.3280000000000003</v>
      </c>
      <c r="U276">
        <v>-9.8469999999999995</v>
      </c>
      <c r="V276">
        <v>0</v>
      </c>
      <c r="W276">
        <v>2</v>
      </c>
      <c r="X276">
        <v>28</v>
      </c>
      <c r="Y276">
        <v>128</v>
      </c>
      <c r="Z276" s="179">
        <v>1.01639479196427</v>
      </c>
      <c r="AA276" s="179">
        <v>1.1204165060043001</v>
      </c>
      <c r="AB276" s="179">
        <v>0.994941814241456</v>
      </c>
      <c r="AC276" t="s">
        <v>14</v>
      </c>
    </row>
    <row r="277" spans="1:29" x14ac:dyDescent="0.25">
      <c r="A277" t="s">
        <v>904</v>
      </c>
      <c r="B277">
        <v>32</v>
      </c>
      <c r="C277" s="54">
        <v>43601</v>
      </c>
      <c r="D277" s="57">
        <v>0.51527777777777783</v>
      </c>
      <c r="E277" t="s">
        <v>924</v>
      </c>
      <c r="F277" t="s">
        <v>14</v>
      </c>
      <c r="G277" t="s">
        <v>863</v>
      </c>
      <c r="H277" s="104">
        <v>-3.363</v>
      </c>
      <c r="I277" s="104">
        <v>5.0000000000000001E-3</v>
      </c>
      <c r="J277" s="104">
        <v>20.210999999999999</v>
      </c>
      <c r="K277" s="104">
        <v>1.2E-2</v>
      </c>
      <c r="L277" s="104">
        <f t="shared" si="3"/>
        <v>-18.351161410052576</v>
      </c>
      <c r="M277">
        <v>-0.19</v>
      </c>
      <c r="N277">
        <v>-14.255000000000001</v>
      </c>
      <c r="O277">
        <v>-14.728999999999999</v>
      </c>
      <c r="P277">
        <v>-36.140999999999998</v>
      </c>
      <c r="Q277">
        <v>8.8840000000000003</v>
      </c>
      <c r="R277">
        <v>-0.52600000000000002</v>
      </c>
      <c r="S277">
        <v>1.0999999999999999E-2</v>
      </c>
      <c r="T277">
        <v>-8.0630000000000006</v>
      </c>
      <c r="U277">
        <v>37.965000000000003</v>
      </c>
      <c r="V277">
        <v>0</v>
      </c>
      <c r="W277">
        <v>2</v>
      </c>
      <c r="X277">
        <v>28</v>
      </c>
      <c r="Y277">
        <v>128</v>
      </c>
      <c r="Z277" s="179">
        <v>1.01639479196427</v>
      </c>
      <c r="AA277" s="179">
        <v>1.1204165060043001</v>
      </c>
      <c r="AB277" s="179">
        <v>1.0116305347835299</v>
      </c>
      <c r="AC277" t="s">
        <v>14</v>
      </c>
    </row>
    <row r="278" spans="1:29" x14ac:dyDescent="0.25">
      <c r="A278" t="s">
        <v>904</v>
      </c>
      <c r="B278">
        <v>36</v>
      </c>
      <c r="C278" s="54">
        <v>43602</v>
      </c>
      <c r="D278" s="57">
        <v>0.48402777777777778</v>
      </c>
      <c r="E278" t="s">
        <v>925</v>
      </c>
      <c r="F278" t="s">
        <v>14</v>
      </c>
      <c r="G278" t="s">
        <v>863</v>
      </c>
      <c r="H278" s="104">
        <v>-2.9409999999999998</v>
      </c>
      <c r="I278" s="104">
        <v>6.0000000000000001E-3</v>
      </c>
      <c r="J278" s="104">
        <v>38.316000000000003</v>
      </c>
      <c r="K278" s="104">
        <v>1.0999999999999999E-2</v>
      </c>
      <c r="L278" s="104">
        <f t="shared" si="3"/>
        <v>-0.9304982112917366</v>
      </c>
      <c r="M278">
        <v>0.81399999999999995</v>
      </c>
      <c r="N278">
        <v>3.222</v>
      </c>
      <c r="O278">
        <v>3.9209999999999998</v>
      </c>
      <c r="P278">
        <v>7.0570000000000004</v>
      </c>
      <c r="Q278">
        <v>2.944</v>
      </c>
      <c r="R278">
        <v>-8.8999999999999996E-2</v>
      </c>
      <c r="S278">
        <v>1.0999999999999999E-2</v>
      </c>
      <c r="T278">
        <v>0.6</v>
      </c>
      <c r="U278">
        <v>-4.2380000000000004</v>
      </c>
      <c r="V278">
        <v>0</v>
      </c>
      <c r="W278">
        <v>2</v>
      </c>
      <c r="X278">
        <v>28</v>
      </c>
      <c r="Y278">
        <v>128</v>
      </c>
      <c r="Z278" s="179">
        <v>1.01639479196427</v>
      </c>
      <c r="AA278" s="179">
        <v>1.1204165060043001</v>
      </c>
      <c r="AB278" s="179">
        <v>1.0077624085614401</v>
      </c>
      <c r="AC278" t="s">
        <v>14</v>
      </c>
    </row>
    <row r="279" spans="1:29" x14ac:dyDescent="0.25">
      <c r="A279" t="s">
        <v>904</v>
      </c>
      <c r="B279">
        <v>52</v>
      </c>
      <c r="C279" s="54">
        <v>43607</v>
      </c>
      <c r="D279" s="57">
        <v>0.72916666666666663</v>
      </c>
      <c r="E279" t="s">
        <v>930</v>
      </c>
      <c r="F279" t="s">
        <v>14</v>
      </c>
      <c r="G279" t="s">
        <v>863</v>
      </c>
      <c r="H279" s="104">
        <v>-9.9250000000000007</v>
      </c>
      <c r="I279" s="104">
        <v>6.0000000000000001E-3</v>
      </c>
      <c r="J279" s="104">
        <v>69.53</v>
      </c>
      <c r="K279" s="104">
        <v>1.2E-2</v>
      </c>
      <c r="L279" s="104">
        <f t="shared" si="3"/>
        <v>29.10366810111476</v>
      </c>
      <c r="M279">
        <v>-4.6970000000000001</v>
      </c>
      <c r="N279">
        <v>33.335000000000001</v>
      </c>
      <c r="O279">
        <v>28.239000000000001</v>
      </c>
      <c r="P279">
        <v>83.198999999999998</v>
      </c>
      <c r="Q279">
        <v>-0.52800000000000002</v>
      </c>
      <c r="R279">
        <v>0.47699999999999998</v>
      </c>
      <c r="S279">
        <v>0.01</v>
      </c>
      <c r="T279">
        <v>14.438000000000001</v>
      </c>
      <c r="U279">
        <v>-58.164000000000001</v>
      </c>
      <c r="V279">
        <v>0</v>
      </c>
      <c r="W279">
        <v>2</v>
      </c>
      <c r="X279">
        <v>28</v>
      </c>
      <c r="Y279">
        <v>128</v>
      </c>
      <c r="Z279" s="179">
        <v>1.01639479196427</v>
      </c>
      <c r="AA279" s="179">
        <v>1.1204165060043001</v>
      </c>
      <c r="AB279" s="179">
        <v>0.998845721925817</v>
      </c>
      <c r="AC279" t="s">
        <v>14</v>
      </c>
    </row>
    <row r="280" spans="1:29" x14ac:dyDescent="0.25">
      <c r="A280" t="s">
        <v>904</v>
      </c>
      <c r="B280">
        <v>58</v>
      </c>
      <c r="C280" s="54">
        <v>43609</v>
      </c>
      <c r="D280" s="57">
        <v>0.4916666666666667</v>
      </c>
      <c r="E280" t="s">
        <v>924</v>
      </c>
      <c r="F280" t="s">
        <v>14</v>
      </c>
      <c r="G280" t="s">
        <v>863</v>
      </c>
      <c r="H280" s="104">
        <v>-2.9489999999999998</v>
      </c>
      <c r="I280" s="104">
        <v>6.0000000000000001E-3</v>
      </c>
      <c r="J280" s="104">
        <v>21.251999999999999</v>
      </c>
      <c r="K280" s="104">
        <v>0.01</v>
      </c>
      <c r="L280" s="104">
        <f t="shared" si="3"/>
        <v>-17.349509358690629</v>
      </c>
      <c r="M280">
        <v>0.23300000000000001</v>
      </c>
      <c r="N280">
        <v>-13.25</v>
      </c>
      <c r="O280">
        <v>-13.295</v>
      </c>
      <c r="P280">
        <v>-33.700000000000003</v>
      </c>
      <c r="Q280">
        <v>7.0359999999999996</v>
      </c>
      <c r="R280">
        <v>-0.51</v>
      </c>
      <c r="S280">
        <v>1.2E-2</v>
      </c>
      <c r="T280">
        <v>-7.5750000000000002</v>
      </c>
      <c r="U280">
        <v>33.524000000000001</v>
      </c>
      <c r="V280">
        <v>0</v>
      </c>
      <c r="W280">
        <v>2</v>
      </c>
      <c r="X280">
        <v>28</v>
      </c>
      <c r="Y280">
        <v>128</v>
      </c>
      <c r="Z280" s="179">
        <v>1.01639479196427</v>
      </c>
      <c r="AA280" s="179">
        <v>1.1204165060043001</v>
      </c>
      <c r="AB280" s="179">
        <v>0.99344358493778395</v>
      </c>
      <c r="AC280" t="s">
        <v>14</v>
      </c>
    </row>
    <row r="281" spans="1:29" x14ac:dyDescent="0.25">
      <c r="A281" t="s">
        <v>904</v>
      </c>
      <c r="B281">
        <v>64</v>
      </c>
      <c r="C281" s="54">
        <v>43612</v>
      </c>
      <c r="D281" s="57">
        <v>0.625</v>
      </c>
      <c r="E281" t="s">
        <v>864</v>
      </c>
      <c r="F281" t="s">
        <v>14</v>
      </c>
      <c r="G281" t="s">
        <v>863</v>
      </c>
      <c r="H281" s="104">
        <v>-9.5640000000000001</v>
      </c>
      <c r="I281" s="104">
        <v>5.0000000000000001E-3</v>
      </c>
      <c r="J281" s="104">
        <v>31.460999999999999</v>
      </c>
      <c r="K281" s="104">
        <v>8.9999999999999993E-3</v>
      </c>
      <c r="L281" s="104">
        <f t="shared" si="3"/>
        <v>-7.5263914025375529</v>
      </c>
      <c r="M281">
        <v>-5.6269999999999998</v>
      </c>
      <c r="N281">
        <v>-3.4089999999999998</v>
      </c>
      <c r="O281">
        <v>-9.5630000000000006</v>
      </c>
      <c r="P281">
        <v>-9.7680000000000007</v>
      </c>
      <c r="Q281">
        <v>8.7040000000000006</v>
      </c>
      <c r="R281">
        <v>-0.43</v>
      </c>
      <c r="S281">
        <v>8.9999999999999993E-3</v>
      </c>
      <c r="T281">
        <v>-2.9820000000000002</v>
      </c>
      <c r="U281">
        <v>21.623000000000001</v>
      </c>
      <c r="V281">
        <v>0</v>
      </c>
      <c r="W281">
        <v>2</v>
      </c>
      <c r="X281">
        <v>28</v>
      </c>
      <c r="Y281">
        <v>128</v>
      </c>
      <c r="Z281" s="179">
        <v>1.01639479196427</v>
      </c>
      <c r="AA281" s="179">
        <v>1.1204165060043001</v>
      </c>
      <c r="AB281" s="179">
        <v>0.98510059183601495</v>
      </c>
      <c r="AC281" t="s">
        <v>14</v>
      </c>
    </row>
    <row r="282" spans="1:29" x14ac:dyDescent="0.25">
      <c r="A282" t="s">
        <v>904</v>
      </c>
      <c r="B282">
        <v>68</v>
      </c>
      <c r="C282" s="54">
        <v>43613</v>
      </c>
      <c r="D282" s="57">
        <v>0.57013888888888886</v>
      </c>
      <c r="E282" t="s">
        <v>934</v>
      </c>
      <c r="F282" t="s">
        <v>14</v>
      </c>
      <c r="G282" t="s">
        <v>863</v>
      </c>
      <c r="H282" s="104">
        <v>-9.8439999999999994</v>
      </c>
      <c r="I282" s="104">
        <v>5.0000000000000001E-3</v>
      </c>
      <c r="J282" s="104">
        <v>47.064999999999998</v>
      </c>
      <c r="K282" s="104">
        <v>0.01</v>
      </c>
      <c r="L282" s="104">
        <f t="shared" si="3"/>
        <v>7.4878051483304793</v>
      </c>
      <c r="M282">
        <v>-5.367</v>
      </c>
      <c r="N282">
        <v>11.651999999999999</v>
      </c>
      <c r="O282">
        <v>5.7759999999999998</v>
      </c>
      <c r="P282">
        <v>28.138000000000002</v>
      </c>
      <c r="Q282">
        <v>6.2439999999999998</v>
      </c>
      <c r="R282">
        <v>-7.4999999999999997E-2</v>
      </c>
      <c r="S282">
        <v>1.2E-2</v>
      </c>
      <c r="T282">
        <v>4.5910000000000002</v>
      </c>
      <c r="U282">
        <v>-10.738</v>
      </c>
      <c r="V282">
        <v>0</v>
      </c>
      <c r="W282">
        <v>2</v>
      </c>
      <c r="X282">
        <v>28</v>
      </c>
      <c r="Y282">
        <v>128</v>
      </c>
      <c r="Z282" s="179">
        <v>1.01639479196427</v>
      </c>
      <c r="AA282" s="179">
        <v>1.1204165060043001</v>
      </c>
      <c r="AB282" s="179">
        <v>0.97742890260197401</v>
      </c>
      <c r="AC282" t="s">
        <v>14</v>
      </c>
    </row>
    <row r="283" spans="1:29" x14ac:dyDescent="0.25">
      <c r="A283" t="s">
        <v>904</v>
      </c>
      <c r="B283">
        <v>76</v>
      </c>
      <c r="C283" s="54">
        <v>43615</v>
      </c>
      <c r="D283" s="57">
        <v>0.46388888888888885</v>
      </c>
      <c r="E283" t="s">
        <v>935</v>
      </c>
      <c r="F283" t="s">
        <v>14</v>
      </c>
      <c r="G283" t="s">
        <v>863</v>
      </c>
      <c r="H283" s="104">
        <v>-9.7379999999999995</v>
      </c>
      <c r="I283" s="104">
        <v>6.0000000000000001E-3</v>
      </c>
      <c r="J283" s="104">
        <v>69.906999999999996</v>
      </c>
      <c r="K283" s="104">
        <v>1.2E-2</v>
      </c>
      <c r="L283" s="104">
        <f t="shared" si="3"/>
        <v>29.466418171588778</v>
      </c>
      <c r="M283">
        <v>-4.5090000000000003</v>
      </c>
      <c r="N283">
        <v>33.700000000000003</v>
      </c>
      <c r="O283">
        <v>28.792999999999999</v>
      </c>
      <c r="P283">
        <v>84.465999999999994</v>
      </c>
      <c r="Q283">
        <v>-0.65400000000000003</v>
      </c>
      <c r="R283">
        <v>0.47399999999999998</v>
      </c>
      <c r="S283">
        <v>1.0999999999999999E-2</v>
      </c>
      <c r="T283">
        <v>14.907999999999999</v>
      </c>
      <c r="U283">
        <v>-59.125</v>
      </c>
      <c r="V283">
        <v>0</v>
      </c>
      <c r="W283">
        <v>2</v>
      </c>
      <c r="X283">
        <v>28</v>
      </c>
      <c r="Y283">
        <v>128</v>
      </c>
      <c r="Z283" s="179">
        <v>1.01639479196427</v>
      </c>
      <c r="AA283" s="179">
        <v>1.1204165060043001</v>
      </c>
      <c r="AB283" s="179">
        <v>0.98248768563185396</v>
      </c>
      <c r="AC283" t="s">
        <v>14</v>
      </c>
    </row>
    <row r="284" spans="1:29" x14ac:dyDescent="0.25">
      <c r="A284" t="s">
        <v>904</v>
      </c>
      <c r="B284">
        <v>91</v>
      </c>
      <c r="C284" s="54">
        <v>43620</v>
      </c>
      <c r="D284" s="57">
        <v>0.58819444444444446</v>
      </c>
      <c r="E284" t="s">
        <v>937</v>
      </c>
      <c r="F284" t="s">
        <v>14</v>
      </c>
      <c r="G284" t="s">
        <v>863</v>
      </c>
      <c r="H284" s="104">
        <v>-2.8639999999999999</v>
      </c>
      <c r="I284" s="104">
        <v>6.0000000000000001E-3</v>
      </c>
      <c r="J284" s="104">
        <v>21.251999999999999</v>
      </c>
      <c r="K284" s="104">
        <v>0.01</v>
      </c>
      <c r="L284" s="104">
        <f t="shared" si="3"/>
        <v>-17.349509358690629</v>
      </c>
      <c r="M284">
        <v>0.313</v>
      </c>
      <c r="N284">
        <v>-13.249000000000001</v>
      </c>
      <c r="O284">
        <v>-13.193</v>
      </c>
      <c r="P284">
        <v>-33.904000000000003</v>
      </c>
      <c r="Q284">
        <v>5.5019999999999998</v>
      </c>
      <c r="R284">
        <v>-0.49</v>
      </c>
      <c r="S284">
        <v>8.9999999999999993E-3</v>
      </c>
      <c r="T284">
        <v>-7.7859999999999996</v>
      </c>
      <c r="U284">
        <v>31.861000000000001</v>
      </c>
      <c r="V284">
        <v>0</v>
      </c>
      <c r="W284">
        <v>2</v>
      </c>
      <c r="X284">
        <v>28</v>
      </c>
      <c r="Y284">
        <v>128</v>
      </c>
      <c r="Z284" s="179">
        <v>1.01639479196427</v>
      </c>
      <c r="AA284" s="179">
        <v>1.1204165060043001</v>
      </c>
      <c r="AB284" s="179">
        <v>1.0113211145394501</v>
      </c>
      <c r="AC284" t="s">
        <v>14</v>
      </c>
    </row>
    <row r="285" spans="1:29" s="169" customFormat="1" x14ac:dyDescent="0.25">
      <c r="A285" s="169" t="s">
        <v>904</v>
      </c>
      <c r="B285" s="169">
        <v>93</v>
      </c>
      <c r="C285" s="170">
        <v>43621</v>
      </c>
      <c r="D285" s="171">
        <v>0.40277777777777773</v>
      </c>
      <c r="E285" s="169" t="s">
        <v>938</v>
      </c>
      <c r="F285" s="169" t="s">
        <v>14</v>
      </c>
      <c r="G285" s="169" t="s">
        <v>863</v>
      </c>
      <c r="H285" s="187">
        <v>-10.134</v>
      </c>
      <c r="I285" s="187">
        <v>6.0000000000000001E-3</v>
      </c>
      <c r="J285" s="187">
        <v>32.026000000000003</v>
      </c>
      <c r="K285" s="187">
        <v>8.9999999999999993E-3</v>
      </c>
      <c r="L285" s="187">
        <f t="shared" si="3"/>
        <v>-6.98274739771571</v>
      </c>
      <c r="M285" s="169">
        <v>-6.1420000000000003</v>
      </c>
      <c r="N285" s="169">
        <v>-2.8650000000000002</v>
      </c>
      <c r="O285" s="169">
        <v>-9.5719999999999992</v>
      </c>
      <c r="P285" s="169">
        <v>-5.69</v>
      </c>
      <c r="Q285" s="169">
        <v>6.9720000000000004</v>
      </c>
      <c r="R285" s="169">
        <v>-0.44</v>
      </c>
      <c r="S285" s="169">
        <v>1.0999999999999999E-2</v>
      </c>
      <c r="T285" s="169">
        <v>3.3000000000000002E-2</v>
      </c>
      <c r="U285" s="169">
        <v>19.338999999999999</v>
      </c>
      <c r="V285" s="169">
        <v>1</v>
      </c>
      <c r="W285" s="169">
        <v>2</v>
      </c>
      <c r="X285" s="169">
        <v>28</v>
      </c>
      <c r="Y285" s="169">
        <v>128</v>
      </c>
      <c r="Z285" s="188">
        <v>1.01639479196427</v>
      </c>
      <c r="AA285" s="188">
        <v>1.1204165060043001</v>
      </c>
      <c r="AB285" s="188">
        <v>0.97515285270204499</v>
      </c>
      <c r="AC285" s="169" t="s">
        <v>14</v>
      </c>
    </row>
    <row r="286" spans="1:29" x14ac:dyDescent="0.25">
      <c r="A286" t="s">
        <v>904</v>
      </c>
      <c r="B286">
        <v>103</v>
      </c>
      <c r="C286" s="54">
        <v>43623</v>
      </c>
      <c r="D286" s="57">
        <v>0.51874999999999993</v>
      </c>
      <c r="E286" t="s">
        <v>939</v>
      </c>
      <c r="F286" t="s">
        <v>14</v>
      </c>
      <c r="G286" t="s">
        <v>863</v>
      </c>
      <c r="H286" s="104">
        <v>-9.8849999999999998</v>
      </c>
      <c r="I286" s="104">
        <v>5.0000000000000001E-3</v>
      </c>
      <c r="J286" s="104">
        <v>47.337000000000003</v>
      </c>
      <c r="K286" s="104">
        <v>1.2E-2</v>
      </c>
      <c r="L286" s="104">
        <f t="shared" si="3"/>
        <v>7.7495240320676499</v>
      </c>
      <c r="M286">
        <v>-5.3959999999999999</v>
      </c>
      <c r="N286">
        <v>11.914</v>
      </c>
      <c r="O286">
        <v>5.9710000000000001</v>
      </c>
      <c r="P286">
        <v>29.087</v>
      </c>
      <c r="Q286">
        <v>3.4649999999999999</v>
      </c>
      <c r="R286">
        <v>-0.105</v>
      </c>
      <c r="S286">
        <v>0.01</v>
      </c>
      <c r="T286">
        <v>4.9969999999999999</v>
      </c>
      <c r="U286">
        <v>-13.942</v>
      </c>
      <c r="V286">
        <v>0</v>
      </c>
      <c r="W286">
        <v>2</v>
      </c>
      <c r="X286">
        <v>28</v>
      </c>
      <c r="Y286">
        <v>128</v>
      </c>
      <c r="Z286" s="179">
        <v>1.01639479196427</v>
      </c>
      <c r="AA286" s="179">
        <v>1.1204165060043001</v>
      </c>
      <c r="AB286" s="179">
        <v>0.94225253515347296</v>
      </c>
      <c r="AC286" t="s">
        <v>14</v>
      </c>
    </row>
    <row r="287" spans="1:29" x14ac:dyDescent="0.25">
      <c r="A287" t="s">
        <v>904</v>
      </c>
      <c r="B287">
        <v>109</v>
      </c>
      <c r="C287" s="54">
        <v>43626</v>
      </c>
      <c r="D287" s="57">
        <v>0.72986111111111107</v>
      </c>
      <c r="E287" t="s">
        <v>935</v>
      </c>
      <c r="F287" t="s">
        <v>14</v>
      </c>
      <c r="G287" t="s">
        <v>863</v>
      </c>
      <c r="H287" s="104">
        <v>-10.022</v>
      </c>
      <c r="I287" s="104">
        <v>6.0000000000000001E-3</v>
      </c>
      <c r="J287" s="104">
        <v>69.224999999999994</v>
      </c>
      <c r="K287" s="104">
        <v>1.0999999999999999E-2</v>
      </c>
      <c r="L287" s="104">
        <f t="shared" si="3"/>
        <v>28.810196558688784</v>
      </c>
      <c r="M287">
        <v>-4.7990000000000004</v>
      </c>
      <c r="N287">
        <v>33.040999999999997</v>
      </c>
      <c r="O287">
        <v>27.841999999999999</v>
      </c>
      <c r="P287">
        <v>83.421000000000006</v>
      </c>
      <c r="Q287">
        <v>0.23799999999999999</v>
      </c>
      <c r="R287">
        <v>0.47499999999999998</v>
      </c>
      <c r="S287">
        <v>1.2E-2</v>
      </c>
      <c r="T287">
        <v>15.224</v>
      </c>
      <c r="U287">
        <v>-56.813000000000002</v>
      </c>
      <c r="V287">
        <v>0</v>
      </c>
      <c r="W287">
        <v>2</v>
      </c>
      <c r="X287">
        <v>28</v>
      </c>
      <c r="Y287">
        <v>128</v>
      </c>
      <c r="Z287" s="179">
        <v>1.01639479196427</v>
      </c>
      <c r="AA287" s="179">
        <v>1.1204165060043001</v>
      </c>
      <c r="AB287" s="179">
        <v>1.0063501421098899</v>
      </c>
      <c r="AC287" t="s">
        <v>14</v>
      </c>
    </row>
    <row r="288" spans="1:29" x14ac:dyDescent="0.25">
      <c r="A288" t="s">
        <v>904</v>
      </c>
      <c r="B288">
        <v>115</v>
      </c>
      <c r="C288" s="54">
        <v>43628</v>
      </c>
      <c r="D288" s="57">
        <v>0.49652777777777773</v>
      </c>
      <c r="E288" t="s">
        <v>938</v>
      </c>
      <c r="F288" t="s">
        <v>14</v>
      </c>
      <c r="G288" t="s">
        <v>863</v>
      </c>
      <c r="H288" s="104">
        <v>-10.369</v>
      </c>
      <c r="I288" s="104">
        <v>6.0000000000000001E-3</v>
      </c>
      <c r="J288" s="104">
        <v>31.538</v>
      </c>
      <c r="K288" s="104">
        <v>1.0999999999999999E-2</v>
      </c>
      <c r="L288" s="104">
        <f t="shared" si="3"/>
        <v>-7.452301865597228</v>
      </c>
      <c r="M288">
        <v>-6.3780000000000001</v>
      </c>
      <c r="N288">
        <v>-3.3370000000000002</v>
      </c>
      <c r="O288">
        <v>-10.3</v>
      </c>
      <c r="P288">
        <v>-9.4700000000000006</v>
      </c>
      <c r="Q288">
        <v>6.3949999999999996</v>
      </c>
      <c r="R288">
        <v>-0.46500000000000002</v>
      </c>
      <c r="S288">
        <v>0.01</v>
      </c>
      <c r="T288">
        <v>-2.827</v>
      </c>
      <c r="U288">
        <v>19.96</v>
      </c>
      <c r="V288">
        <v>0</v>
      </c>
      <c r="W288">
        <v>2</v>
      </c>
      <c r="X288">
        <v>28</v>
      </c>
      <c r="Y288">
        <v>128</v>
      </c>
      <c r="Z288" s="179">
        <v>1.01639479196427</v>
      </c>
      <c r="AA288" s="179">
        <v>1.1204165060043001</v>
      </c>
      <c r="AB288" s="179">
        <v>0.96723187134401201</v>
      </c>
      <c r="AC288" t="s">
        <v>14</v>
      </c>
    </row>
    <row r="289" spans="1:29" x14ac:dyDescent="0.25">
      <c r="A289" t="s">
        <v>904</v>
      </c>
      <c r="B289">
        <v>126</v>
      </c>
      <c r="C289" s="54">
        <v>43633</v>
      </c>
      <c r="D289" s="57">
        <v>0.40972222222222227</v>
      </c>
      <c r="E289" t="s">
        <v>939</v>
      </c>
      <c r="F289" t="s">
        <v>14</v>
      </c>
      <c r="G289" t="s">
        <v>863</v>
      </c>
      <c r="H289" s="104">
        <v>-9.8149999999999995</v>
      </c>
      <c r="I289" s="104">
        <v>6.0000000000000001E-3</v>
      </c>
      <c r="J289" s="104">
        <v>47.017000000000003</v>
      </c>
      <c r="K289" s="104">
        <v>1.2999999999999999E-2</v>
      </c>
      <c r="L289" s="104">
        <f t="shared" si="3"/>
        <v>7.4416194629650443</v>
      </c>
      <c r="M289">
        <v>-5.3410000000000002</v>
      </c>
      <c r="N289">
        <v>11.606</v>
      </c>
      <c r="O289">
        <v>5.7939999999999996</v>
      </c>
      <c r="P289">
        <v>28.439</v>
      </c>
      <c r="Q289">
        <v>4.0830000000000002</v>
      </c>
      <c r="R289">
        <v>-3.7999999999999999E-2</v>
      </c>
      <c r="S289">
        <v>1.2E-2</v>
      </c>
      <c r="T289">
        <v>4.976</v>
      </c>
      <c r="U289">
        <v>-12.802</v>
      </c>
      <c r="V289">
        <v>0</v>
      </c>
      <c r="W289">
        <v>2</v>
      </c>
      <c r="X289">
        <v>28</v>
      </c>
      <c r="Y289">
        <v>128</v>
      </c>
      <c r="Z289" s="179">
        <v>1.01639479196427</v>
      </c>
      <c r="AA289" s="179">
        <v>1.1204165060043001</v>
      </c>
      <c r="AB289" s="179">
        <v>1.01460309233331</v>
      </c>
      <c r="AC289" t="s">
        <v>14</v>
      </c>
    </row>
    <row r="290" spans="1:29" x14ac:dyDescent="0.25">
      <c r="A290" t="s">
        <v>904</v>
      </c>
      <c r="B290">
        <v>129</v>
      </c>
      <c r="C290" s="54">
        <v>43633</v>
      </c>
      <c r="D290" s="57">
        <v>0.66527777777777775</v>
      </c>
      <c r="E290" t="s">
        <v>905</v>
      </c>
      <c r="F290" t="s">
        <v>14</v>
      </c>
      <c r="G290" t="s">
        <v>863</v>
      </c>
      <c r="H290" s="104">
        <v>-2.758</v>
      </c>
      <c r="I290" s="104">
        <v>5.0000000000000001E-3</v>
      </c>
      <c r="J290" s="104">
        <v>21.657</v>
      </c>
      <c r="K290" s="104">
        <v>1.0999999999999999E-2</v>
      </c>
      <c r="L290" s="104">
        <f t="shared" si="3"/>
        <v>-16.959817638419977</v>
      </c>
      <c r="M290">
        <v>0.42599999999999999</v>
      </c>
      <c r="N290">
        <v>-12.858000000000001</v>
      </c>
      <c r="O290">
        <v>-12.772</v>
      </c>
      <c r="P290">
        <v>-32.973999999999997</v>
      </c>
      <c r="Q290">
        <v>6.1950000000000003</v>
      </c>
      <c r="R290">
        <v>-0.56999999999999995</v>
      </c>
      <c r="S290">
        <v>1.0999999999999999E-2</v>
      </c>
      <c r="T290">
        <v>-7.6180000000000003</v>
      </c>
      <c r="U290">
        <v>31.643999999999998</v>
      </c>
      <c r="V290">
        <v>0</v>
      </c>
      <c r="W290">
        <v>3</v>
      </c>
      <c r="X290">
        <v>129</v>
      </c>
      <c r="Y290">
        <v>167</v>
      </c>
      <c r="Z290" s="179">
        <v>1.02472820856552</v>
      </c>
      <c r="AA290" s="179">
        <v>1.1644606730818601</v>
      </c>
      <c r="AB290" s="179">
        <v>0.99215787482998696</v>
      </c>
      <c r="AC290" t="s">
        <v>14</v>
      </c>
    </row>
    <row r="291" spans="1:29" x14ac:dyDescent="0.25">
      <c r="A291" t="s">
        <v>904</v>
      </c>
      <c r="B291">
        <v>136</v>
      </c>
      <c r="C291" s="54">
        <v>43635</v>
      </c>
      <c r="D291" s="57">
        <v>0.40833333333333338</v>
      </c>
      <c r="E291" t="s">
        <v>951</v>
      </c>
      <c r="F291" t="s">
        <v>14</v>
      </c>
      <c r="G291" t="s">
        <v>863</v>
      </c>
      <c r="H291" s="104">
        <v>-10.359</v>
      </c>
      <c r="I291" s="104">
        <v>6.0000000000000001E-3</v>
      </c>
      <c r="J291" s="104">
        <v>31.434000000000001</v>
      </c>
      <c r="K291" s="104">
        <v>1.0999999999999999E-2</v>
      </c>
      <c r="L291" s="104">
        <f t="shared" si="3"/>
        <v>-7.5523708505557066</v>
      </c>
      <c r="M291">
        <v>-6.3730000000000002</v>
      </c>
      <c r="N291">
        <v>-3.4359999999999999</v>
      </c>
      <c r="O291">
        <v>-10.413</v>
      </c>
      <c r="P291">
        <v>-9.4139999999999997</v>
      </c>
      <c r="Q291">
        <v>3.7530000000000001</v>
      </c>
      <c r="R291">
        <v>-0.48599999999999999</v>
      </c>
      <c r="S291">
        <v>1.2E-2</v>
      </c>
      <c r="T291">
        <v>-2.5710000000000002</v>
      </c>
      <c r="U291">
        <v>17.475999999999999</v>
      </c>
      <c r="V291">
        <v>0</v>
      </c>
      <c r="W291">
        <v>3</v>
      </c>
      <c r="X291">
        <v>129</v>
      </c>
      <c r="Y291">
        <v>167</v>
      </c>
      <c r="Z291" s="179">
        <v>1.02472820856552</v>
      </c>
      <c r="AA291" s="179">
        <v>1.1644606730818601</v>
      </c>
      <c r="AB291" s="179">
        <v>1.0154751015051999</v>
      </c>
      <c r="AC291" t="s">
        <v>14</v>
      </c>
    </row>
    <row r="292" spans="1:29" x14ac:dyDescent="0.25">
      <c r="A292" t="s">
        <v>904</v>
      </c>
      <c r="B292">
        <v>142</v>
      </c>
      <c r="C292" s="54">
        <v>43636</v>
      </c>
      <c r="D292" s="57">
        <v>0.57638888888888895</v>
      </c>
      <c r="E292" t="s">
        <v>955</v>
      </c>
      <c r="F292" t="s">
        <v>14</v>
      </c>
      <c r="G292" t="s">
        <v>863</v>
      </c>
      <c r="H292" s="104">
        <v>-10.249000000000001</v>
      </c>
      <c r="I292" s="104">
        <v>5.0000000000000001E-3</v>
      </c>
      <c r="J292" s="104">
        <v>68.784000000000006</v>
      </c>
      <c r="K292" s="104">
        <v>8.9999999999999993E-3</v>
      </c>
      <c r="L292" s="104">
        <f t="shared" si="3"/>
        <v>28.385865574394334</v>
      </c>
      <c r="M292">
        <v>-5.0259999999999998</v>
      </c>
      <c r="N292">
        <v>32.615000000000002</v>
      </c>
      <c r="O292">
        <v>27.172999999999998</v>
      </c>
      <c r="P292">
        <v>82.945999999999998</v>
      </c>
      <c r="Q292">
        <v>0.46300000000000002</v>
      </c>
      <c r="R292">
        <v>0.46700000000000003</v>
      </c>
      <c r="S292">
        <v>0.01</v>
      </c>
      <c r="T292">
        <v>15.617000000000001</v>
      </c>
      <c r="U292">
        <v>-55.603999999999999</v>
      </c>
      <c r="V292">
        <v>0</v>
      </c>
      <c r="W292">
        <v>3</v>
      </c>
      <c r="X292">
        <v>129</v>
      </c>
      <c r="Y292">
        <v>167</v>
      </c>
      <c r="Z292" s="179">
        <v>1.02472820856552</v>
      </c>
      <c r="AA292" s="179">
        <v>1.1644606730818601</v>
      </c>
      <c r="AB292" s="179">
        <v>0.99208550489317804</v>
      </c>
      <c r="AC292" t="s">
        <v>14</v>
      </c>
    </row>
    <row r="293" spans="1:29" x14ac:dyDescent="0.25">
      <c r="A293" t="s">
        <v>904</v>
      </c>
      <c r="B293">
        <v>149</v>
      </c>
      <c r="C293" s="54">
        <v>43640</v>
      </c>
      <c r="D293" s="57">
        <v>0.5</v>
      </c>
      <c r="E293" t="s">
        <v>958</v>
      </c>
      <c r="F293" t="s">
        <v>14</v>
      </c>
      <c r="G293" t="s">
        <v>863</v>
      </c>
      <c r="H293" s="104">
        <v>-9.8049999999999997</v>
      </c>
      <c r="I293" s="104">
        <v>5.0000000000000001E-3</v>
      </c>
      <c r="J293" s="104">
        <v>46.930999999999997</v>
      </c>
      <c r="K293" s="104">
        <v>1.0999999999999999E-2</v>
      </c>
      <c r="L293" s="104">
        <f t="shared" si="3"/>
        <v>7.3588701100187413</v>
      </c>
      <c r="M293">
        <v>-5.335</v>
      </c>
      <c r="N293">
        <v>11.523</v>
      </c>
      <c r="O293">
        <v>5.6769999999999996</v>
      </c>
      <c r="P293">
        <v>28.978000000000002</v>
      </c>
      <c r="Q293">
        <v>2.016</v>
      </c>
      <c r="R293">
        <v>-8.1000000000000003E-2</v>
      </c>
      <c r="S293">
        <v>0.01</v>
      </c>
      <c r="T293">
        <v>5.6680000000000001</v>
      </c>
      <c r="U293">
        <v>-14.682</v>
      </c>
      <c r="V293">
        <v>0</v>
      </c>
      <c r="W293">
        <v>3</v>
      </c>
      <c r="X293">
        <v>129</v>
      </c>
      <c r="Y293">
        <v>167</v>
      </c>
      <c r="Z293" s="179">
        <v>1.02472820856552</v>
      </c>
      <c r="AA293" s="179">
        <v>1.1644606730818601</v>
      </c>
      <c r="AB293" s="179">
        <v>1.0024241165360599</v>
      </c>
      <c r="AC293" t="s">
        <v>14</v>
      </c>
    </row>
    <row r="294" spans="1:29" x14ac:dyDescent="0.25">
      <c r="A294" t="s">
        <v>904</v>
      </c>
      <c r="B294">
        <v>158</v>
      </c>
      <c r="C294" s="54">
        <v>43642</v>
      </c>
      <c r="D294" s="57">
        <v>0.44444444444444442</v>
      </c>
      <c r="E294" t="s">
        <v>951</v>
      </c>
      <c r="F294" t="s">
        <v>14</v>
      </c>
      <c r="G294" t="s">
        <v>863</v>
      </c>
      <c r="H294" s="104">
        <v>-10.364000000000001</v>
      </c>
      <c r="I294" s="104">
        <v>6.0000000000000001E-3</v>
      </c>
      <c r="J294" s="104">
        <v>31.573</v>
      </c>
      <c r="K294" s="104">
        <v>8.9999999999999993E-3</v>
      </c>
      <c r="L294" s="104">
        <f t="shared" si="3"/>
        <v>-7.4186248033515749</v>
      </c>
      <c r="M294">
        <v>-6.3730000000000002</v>
      </c>
      <c r="N294">
        <v>-3.3029999999999999</v>
      </c>
      <c r="O294">
        <v>-10.307</v>
      </c>
      <c r="P294">
        <v>-9.1980000000000004</v>
      </c>
      <c r="Q294">
        <v>6.2869999999999999</v>
      </c>
      <c r="R294">
        <v>-0.51200000000000001</v>
      </c>
      <c r="S294">
        <v>1.0999999999999999E-2</v>
      </c>
      <c r="T294">
        <v>-2.62</v>
      </c>
      <c r="U294">
        <v>19.777000000000001</v>
      </c>
      <c r="V294">
        <v>0</v>
      </c>
      <c r="W294">
        <v>3</v>
      </c>
      <c r="X294">
        <v>129</v>
      </c>
      <c r="Y294">
        <v>167</v>
      </c>
      <c r="Z294" s="179">
        <v>1.02472820856552</v>
      </c>
      <c r="AA294" s="179">
        <v>1.1644606730818601</v>
      </c>
      <c r="AB294" s="179">
        <v>0.98601209434722803</v>
      </c>
      <c r="AC294" t="s">
        <v>14</v>
      </c>
    </row>
    <row r="295" spans="1:29" x14ac:dyDescent="0.25">
      <c r="A295" t="s">
        <v>904</v>
      </c>
      <c r="B295">
        <v>164</v>
      </c>
      <c r="C295" s="54">
        <v>43643</v>
      </c>
      <c r="D295" s="57">
        <v>0.71180555555555547</v>
      </c>
      <c r="E295" t="s">
        <v>962</v>
      </c>
      <c r="F295" t="s">
        <v>14</v>
      </c>
      <c r="G295" t="s">
        <v>863</v>
      </c>
      <c r="H295" s="104">
        <v>-2.6789999999999998</v>
      </c>
      <c r="I295" s="104">
        <v>6.0000000000000001E-3</v>
      </c>
      <c r="J295" s="104">
        <v>22.021999999999998</v>
      </c>
      <c r="K295" s="104">
        <v>0.01</v>
      </c>
      <c r="L295" s="104">
        <f t="shared" si="3"/>
        <v>-16.608613989287264</v>
      </c>
      <c r="M295">
        <v>0.51200000000000001</v>
      </c>
      <c r="N295">
        <v>-12.506</v>
      </c>
      <c r="O295">
        <v>-12.356</v>
      </c>
      <c r="P295">
        <v>-32.286999999999999</v>
      </c>
      <c r="Q295">
        <v>7.6929999999999996</v>
      </c>
      <c r="R295">
        <v>-0.58799999999999997</v>
      </c>
      <c r="S295">
        <v>0.01</v>
      </c>
      <c r="T295">
        <v>-7.6210000000000004</v>
      </c>
      <c r="U295">
        <v>32.359000000000002</v>
      </c>
      <c r="V295">
        <v>0</v>
      </c>
      <c r="W295">
        <v>3</v>
      </c>
      <c r="X295">
        <v>129</v>
      </c>
      <c r="Y295">
        <v>167</v>
      </c>
      <c r="Z295" s="179">
        <v>1.02472820856552</v>
      </c>
      <c r="AA295" s="179">
        <v>1.1644606730818601</v>
      </c>
      <c r="AB295" s="179">
        <v>0.96264530788834402</v>
      </c>
      <c r="AC295" t="s">
        <v>14</v>
      </c>
    </row>
    <row r="296" spans="1:29" s="169" customFormat="1" x14ac:dyDescent="0.25">
      <c r="A296" s="169" t="s">
        <v>904</v>
      </c>
      <c r="B296" s="169">
        <v>169</v>
      </c>
      <c r="C296" s="170">
        <v>43675</v>
      </c>
      <c r="D296" s="171">
        <v>0.71180555555555547</v>
      </c>
      <c r="E296" s="169" t="s">
        <v>964</v>
      </c>
      <c r="F296" s="169" t="s">
        <v>14</v>
      </c>
      <c r="G296" s="169" t="s">
        <v>863</v>
      </c>
      <c r="H296" s="187">
        <v>-10.095000000000001</v>
      </c>
      <c r="I296" s="187">
        <v>8.0000000000000002E-3</v>
      </c>
      <c r="J296" s="187">
        <v>68.63</v>
      </c>
      <c r="K296" s="187">
        <v>0.02</v>
      </c>
      <c r="L296" s="187">
        <f t="shared" si="3"/>
        <v>28.237686500513682</v>
      </c>
      <c r="M296" s="169">
        <v>-4.8869999999999996</v>
      </c>
      <c r="N296" s="169">
        <v>32.466999999999999</v>
      </c>
      <c r="O296" s="169">
        <v>27.413</v>
      </c>
      <c r="P296" s="169">
        <v>87.293000000000006</v>
      </c>
      <c r="Q296" s="169">
        <v>-25.611999999999998</v>
      </c>
      <c r="R296" s="169">
        <v>0.69599999999999995</v>
      </c>
      <c r="S296" s="169">
        <v>1.0999999999999999E-2</v>
      </c>
      <c r="T296" s="169">
        <v>19.986000000000001</v>
      </c>
      <c r="U296" s="169">
        <v>-80.096999999999994</v>
      </c>
      <c r="V296" s="169">
        <v>48</v>
      </c>
      <c r="W296" s="169">
        <v>4</v>
      </c>
      <c r="X296" s="169">
        <v>168</v>
      </c>
      <c r="Y296" s="169">
        <v>197</v>
      </c>
      <c r="Z296" s="188">
        <v>1.0233532148483899</v>
      </c>
      <c r="AA296" s="188">
        <v>0.93549797601172002</v>
      </c>
      <c r="AB296" s="188">
        <v>1.0372781785990299</v>
      </c>
      <c r="AC296" s="169" t="s">
        <v>14</v>
      </c>
    </row>
    <row r="297" spans="1:29" x14ac:dyDescent="0.25">
      <c r="A297" t="s">
        <v>904</v>
      </c>
      <c r="B297">
        <v>171</v>
      </c>
      <c r="C297" s="54">
        <v>43676</v>
      </c>
      <c r="D297" s="57">
        <v>0.52083333333333337</v>
      </c>
      <c r="E297" t="s">
        <v>966</v>
      </c>
      <c r="F297" t="s">
        <v>14</v>
      </c>
      <c r="G297" t="s">
        <v>863</v>
      </c>
      <c r="H297" s="104">
        <v>-9.7850000000000001</v>
      </c>
      <c r="I297" s="104">
        <v>1.0999999999999999E-2</v>
      </c>
      <c r="J297" s="104">
        <v>31.027000000000001</v>
      </c>
      <c r="K297" s="104">
        <v>1.0999999999999999E-2</v>
      </c>
      <c r="L297" s="104">
        <f t="shared" si="3"/>
        <v>-7.9439869743829838</v>
      </c>
      <c r="M297">
        <v>-5.8479999999999999</v>
      </c>
      <c r="N297">
        <v>-3.8279999999999998</v>
      </c>
      <c r="O297">
        <v>-10.016</v>
      </c>
      <c r="P297">
        <v>-7.7249999999999996</v>
      </c>
      <c r="Q297">
        <v>-10.51</v>
      </c>
      <c r="R297">
        <v>-0.24399999999999999</v>
      </c>
      <c r="S297">
        <v>8.9999999999999993E-3</v>
      </c>
      <c r="T297">
        <v>-8.4000000000000005E-2</v>
      </c>
      <c r="U297">
        <v>3.2290000000000001</v>
      </c>
      <c r="V297">
        <v>0</v>
      </c>
      <c r="W297">
        <v>4</v>
      </c>
      <c r="X297">
        <v>168</v>
      </c>
      <c r="Y297">
        <v>197</v>
      </c>
      <c r="Z297" s="179">
        <v>1.0233532148483899</v>
      </c>
      <c r="AA297" s="179">
        <v>0.93549797601172002</v>
      </c>
      <c r="AB297" s="179">
        <v>1.0071579766699099</v>
      </c>
      <c r="AC297" s="9" t="s">
        <v>14</v>
      </c>
    </row>
    <row r="298" spans="1:29" x14ac:dyDescent="0.25">
      <c r="A298" t="s">
        <v>904</v>
      </c>
      <c r="B298">
        <v>177</v>
      </c>
      <c r="C298" s="54">
        <v>43677</v>
      </c>
      <c r="D298" s="57">
        <v>0.67361111111111116</v>
      </c>
      <c r="E298" t="s">
        <v>968</v>
      </c>
      <c r="F298" t="s">
        <v>14</v>
      </c>
      <c r="G298" t="s">
        <v>863</v>
      </c>
      <c r="H298" s="104">
        <v>-9.8650000000000002</v>
      </c>
      <c r="I298" s="104">
        <v>5.0000000000000001E-3</v>
      </c>
      <c r="J298" s="104">
        <v>69.254000000000005</v>
      </c>
      <c r="K298" s="104">
        <v>1.4E-2</v>
      </c>
      <c r="L298" s="104">
        <f t="shared" si="3"/>
        <v>28.838100410263674</v>
      </c>
      <c r="M298">
        <v>-4.6500000000000004</v>
      </c>
      <c r="N298">
        <v>33.07</v>
      </c>
      <c r="O298">
        <v>28.206</v>
      </c>
      <c r="P298">
        <v>86.727999999999994</v>
      </c>
      <c r="Q298">
        <v>-14.417999999999999</v>
      </c>
      <c r="R298">
        <v>0.64900000000000002</v>
      </c>
      <c r="S298">
        <v>0.01</v>
      </c>
      <c r="T298">
        <v>18.266999999999999</v>
      </c>
      <c r="U298">
        <v>-70.831000000000003</v>
      </c>
      <c r="V298">
        <v>0</v>
      </c>
      <c r="W298">
        <v>4</v>
      </c>
      <c r="X298">
        <v>168</v>
      </c>
      <c r="Y298">
        <v>197</v>
      </c>
      <c r="Z298" s="179">
        <v>1.0233532148483899</v>
      </c>
      <c r="AA298" s="179">
        <v>0.93549797601172002</v>
      </c>
      <c r="AB298" s="179">
        <v>0.96943806144989597</v>
      </c>
      <c r="AC298" s="9" t="s">
        <v>14</v>
      </c>
    </row>
    <row r="299" spans="1:29" x14ac:dyDescent="0.25">
      <c r="A299" t="s">
        <v>904</v>
      </c>
      <c r="B299">
        <v>184</v>
      </c>
      <c r="C299" s="54">
        <v>43679</v>
      </c>
      <c r="D299" s="57">
        <v>0.68055555555555547</v>
      </c>
      <c r="E299" t="s">
        <v>971</v>
      </c>
      <c r="F299" t="s">
        <v>14</v>
      </c>
      <c r="G299" t="s">
        <v>863</v>
      </c>
      <c r="H299" s="104">
        <v>-9.8510000000000009</v>
      </c>
      <c r="I299" s="104">
        <v>6.0000000000000001E-3</v>
      </c>
      <c r="J299" s="104">
        <v>46.4</v>
      </c>
      <c r="K299" s="104">
        <v>1.2E-2</v>
      </c>
      <c r="L299" s="104">
        <f t="shared" si="3"/>
        <v>6.8479409656640726</v>
      </c>
      <c r="M299">
        <v>-5.3949999999999996</v>
      </c>
      <c r="N299">
        <v>11.01</v>
      </c>
      <c r="O299">
        <v>5.375</v>
      </c>
      <c r="P299">
        <v>27.992000000000001</v>
      </c>
      <c r="Q299">
        <v>-1.1359999999999999</v>
      </c>
      <c r="R299">
        <v>0.18</v>
      </c>
      <c r="S299">
        <v>8.9999999999999993E-3</v>
      </c>
      <c r="T299">
        <v>5.7240000000000002</v>
      </c>
      <c r="U299">
        <v>-16.739000000000001</v>
      </c>
      <c r="V299">
        <v>0</v>
      </c>
      <c r="W299">
        <v>4</v>
      </c>
      <c r="X299">
        <v>168</v>
      </c>
      <c r="Y299">
        <v>197</v>
      </c>
      <c r="Z299" s="179">
        <v>1.0233532148483899</v>
      </c>
      <c r="AA299" s="179">
        <v>0.93549797601172002</v>
      </c>
      <c r="AB299" s="179">
        <v>1.0578856356737001</v>
      </c>
      <c r="AC299" s="9" t="s">
        <v>14</v>
      </c>
    </row>
    <row r="300" spans="1:29" x14ac:dyDescent="0.25">
      <c r="A300" t="s">
        <v>904</v>
      </c>
      <c r="B300">
        <v>185</v>
      </c>
      <c r="C300" s="54">
        <v>43683</v>
      </c>
      <c r="D300" s="57">
        <v>0.70833333333333337</v>
      </c>
      <c r="E300" t="s">
        <v>972</v>
      </c>
      <c r="F300" t="s">
        <v>14</v>
      </c>
      <c r="G300" t="s">
        <v>863</v>
      </c>
      <c r="H300" s="104">
        <v>-10.286</v>
      </c>
      <c r="I300" s="104">
        <v>8.0000000000000002E-3</v>
      </c>
      <c r="J300" s="104">
        <v>32.067</v>
      </c>
      <c r="K300" s="104">
        <v>1.6E-2</v>
      </c>
      <c r="L300" s="104">
        <f t="shared" si="3"/>
        <v>-6.9432971247994058</v>
      </c>
      <c r="M300">
        <v>-6.2830000000000004</v>
      </c>
      <c r="N300">
        <v>-2.8250000000000002</v>
      </c>
      <c r="O300">
        <v>-9.4860000000000007</v>
      </c>
      <c r="P300">
        <v>-6.6609999999999996</v>
      </c>
      <c r="Q300">
        <v>-1.597</v>
      </c>
      <c r="R300">
        <v>-0.246</v>
      </c>
      <c r="S300">
        <v>8.9999999999999993E-3</v>
      </c>
      <c r="T300">
        <v>-1.024</v>
      </c>
      <c r="U300">
        <v>8.952</v>
      </c>
      <c r="V300">
        <v>0</v>
      </c>
      <c r="W300">
        <v>4</v>
      </c>
      <c r="X300">
        <v>168</v>
      </c>
      <c r="Y300">
        <v>197</v>
      </c>
      <c r="Z300" s="179">
        <v>1.0233532148483899</v>
      </c>
      <c r="AA300" s="179">
        <v>0.93549797601172002</v>
      </c>
      <c r="AB300" s="179">
        <v>0.99191639822613298</v>
      </c>
      <c r="AC300" s="9" t="s">
        <v>14</v>
      </c>
    </row>
    <row r="301" spans="1:29" x14ac:dyDescent="0.25">
      <c r="A301" t="s">
        <v>904</v>
      </c>
      <c r="B301">
        <v>191</v>
      </c>
      <c r="C301" s="54">
        <v>43685</v>
      </c>
      <c r="D301" s="57">
        <v>0.4993055555555555</v>
      </c>
      <c r="E301" t="s">
        <v>976</v>
      </c>
      <c r="F301" t="s">
        <v>14</v>
      </c>
      <c r="G301" t="s">
        <v>863</v>
      </c>
      <c r="H301" s="104">
        <v>-9.9469999999999992</v>
      </c>
      <c r="I301" s="104">
        <v>8.9999999999999993E-3</v>
      </c>
      <c r="J301" s="104">
        <v>69.218999999999994</v>
      </c>
      <c r="K301" s="104">
        <v>1.2E-2</v>
      </c>
      <c r="L301" s="104">
        <f t="shared" si="3"/>
        <v>28.804423348018133</v>
      </c>
      <c r="M301">
        <v>-4.7290000000000001</v>
      </c>
      <c r="N301">
        <v>33.034999999999997</v>
      </c>
      <c r="O301">
        <v>28.097999999999999</v>
      </c>
      <c r="P301">
        <v>85.814999999999998</v>
      </c>
      <c r="Q301">
        <v>-8.1920000000000002</v>
      </c>
      <c r="R301">
        <v>0.65800000000000003</v>
      </c>
      <c r="S301">
        <v>1.0999999999999999E-2</v>
      </c>
      <c r="T301">
        <v>17.478999999999999</v>
      </c>
      <c r="U301">
        <v>-64.820999999999998</v>
      </c>
      <c r="V301">
        <v>0</v>
      </c>
      <c r="W301">
        <v>4</v>
      </c>
      <c r="X301">
        <v>168</v>
      </c>
      <c r="Y301">
        <v>197</v>
      </c>
      <c r="Z301" s="179">
        <v>1.0233532148483899</v>
      </c>
      <c r="AA301" s="179">
        <v>0.93549797601172002</v>
      </c>
      <c r="AB301" s="179">
        <v>0.98133700675621205</v>
      </c>
      <c r="AC301" s="9" t="s">
        <v>14</v>
      </c>
    </row>
    <row r="302" spans="1:29" x14ac:dyDescent="0.25">
      <c r="A302" t="s">
        <v>904</v>
      </c>
      <c r="B302">
        <v>195</v>
      </c>
      <c r="C302" s="54">
        <v>43686</v>
      </c>
      <c r="D302" s="57">
        <v>0.47013888888888888</v>
      </c>
      <c r="E302" t="s">
        <v>978</v>
      </c>
      <c r="F302" t="s">
        <v>14</v>
      </c>
      <c r="G302" t="s">
        <v>863</v>
      </c>
      <c r="H302" s="104">
        <v>-10.430999999999999</v>
      </c>
      <c r="I302" s="104">
        <v>7.0000000000000001E-3</v>
      </c>
      <c r="J302" s="104">
        <v>38.817</v>
      </c>
      <c r="K302" s="104">
        <v>0.01</v>
      </c>
      <c r="L302" s="104">
        <f t="shared" si="3"/>
        <v>-0.44843512029032639</v>
      </c>
      <c r="M302">
        <v>-6.1929999999999996</v>
      </c>
      <c r="N302">
        <v>3.6890000000000001</v>
      </c>
      <c r="O302">
        <v>-2.92</v>
      </c>
      <c r="P302">
        <v>9.5939999999999994</v>
      </c>
      <c r="Q302">
        <v>1.349</v>
      </c>
      <c r="R302">
        <v>-0.13400000000000001</v>
      </c>
      <c r="S302">
        <v>8.9999999999999993E-3</v>
      </c>
      <c r="T302">
        <v>2.1859999999999999</v>
      </c>
      <c r="U302">
        <v>0.73799999999999999</v>
      </c>
      <c r="V302">
        <v>0</v>
      </c>
      <c r="W302">
        <v>4</v>
      </c>
      <c r="X302">
        <v>168</v>
      </c>
      <c r="Y302">
        <v>197</v>
      </c>
      <c r="Z302" s="179">
        <v>1.0233532148483899</v>
      </c>
      <c r="AA302" s="179">
        <v>0.93549797601172002</v>
      </c>
      <c r="AB302" s="179">
        <v>0.94306492122414198</v>
      </c>
      <c r="AC302" s="9" t="s">
        <v>14</v>
      </c>
    </row>
    <row r="303" spans="1:29" x14ac:dyDescent="0.25">
      <c r="A303" t="s">
        <v>904</v>
      </c>
      <c r="B303">
        <v>200</v>
      </c>
      <c r="C303" s="54">
        <v>43689</v>
      </c>
      <c r="D303" s="57">
        <v>0.67222222222222217</v>
      </c>
      <c r="E303" t="s">
        <v>979</v>
      </c>
      <c r="F303" t="s">
        <v>14</v>
      </c>
      <c r="G303" t="s">
        <v>863</v>
      </c>
      <c r="H303" s="104">
        <v>-10.281000000000001</v>
      </c>
      <c r="I303" s="104">
        <v>8.0000000000000002E-3</v>
      </c>
      <c r="J303" s="104">
        <v>31.895</v>
      </c>
      <c r="K303" s="104">
        <v>1.4E-2</v>
      </c>
      <c r="L303" s="104">
        <f t="shared" si="3"/>
        <v>-7.108795830692122</v>
      </c>
      <c r="M303">
        <v>-6.2839999999999998</v>
      </c>
      <c r="N303">
        <v>-2.9910000000000001</v>
      </c>
      <c r="O303">
        <v>-9.7460000000000004</v>
      </c>
      <c r="P303">
        <v>-6.9139999999999997</v>
      </c>
      <c r="Q303">
        <v>-0.34300000000000003</v>
      </c>
      <c r="R303">
        <v>-0.34300000000000003</v>
      </c>
      <c r="S303">
        <v>1.0999999999999999E-2</v>
      </c>
      <c r="T303">
        <v>-0.94699999999999995</v>
      </c>
      <c r="U303">
        <v>12.34</v>
      </c>
      <c r="V303">
        <v>0</v>
      </c>
      <c r="W303">
        <v>5</v>
      </c>
      <c r="X303">
        <v>198</v>
      </c>
      <c r="Y303">
        <v>236</v>
      </c>
      <c r="Z303" s="179">
        <v>1.0385875385499299</v>
      </c>
      <c r="AA303" s="179">
        <v>1.07564992749354</v>
      </c>
      <c r="AB303" s="179">
        <v>1.0544681183709801</v>
      </c>
      <c r="AC303" s="9" t="s">
        <v>14</v>
      </c>
    </row>
    <row r="304" spans="1:29" x14ac:dyDescent="0.25">
      <c r="A304" t="s">
        <v>904</v>
      </c>
      <c r="B304">
        <v>203</v>
      </c>
      <c r="C304" s="54">
        <v>43691</v>
      </c>
      <c r="D304" s="57">
        <v>0.38263888888888892</v>
      </c>
      <c r="E304" t="s">
        <v>981</v>
      </c>
      <c r="F304" t="s">
        <v>14</v>
      </c>
      <c r="G304" t="s">
        <v>863</v>
      </c>
      <c r="H304" s="104">
        <v>-10.468</v>
      </c>
      <c r="I304" s="104">
        <v>8.0000000000000002E-3</v>
      </c>
      <c r="J304" s="104">
        <v>44.457000000000001</v>
      </c>
      <c r="K304" s="104">
        <v>0.01</v>
      </c>
      <c r="L304" s="104">
        <f t="shared" si="3"/>
        <v>4.9783829101437584</v>
      </c>
      <c r="M304">
        <v>-6.0389999999999997</v>
      </c>
      <c r="N304">
        <v>9.1329999999999991</v>
      </c>
      <c r="O304">
        <v>2.633</v>
      </c>
      <c r="P304">
        <v>23.414999999999999</v>
      </c>
      <c r="Q304">
        <v>0.28000000000000003</v>
      </c>
      <c r="R304">
        <v>-5.7000000000000002E-2</v>
      </c>
      <c r="S304">
        <v>1.0999999999999999E-2</v>
      </c>
      <c r="T304">
        <v>4.9740000000000002</v>
      </c>
      <c r="U304">
        <v>-11.061999999999999</v>
      </c>
      <c r="V304">
        <v>0</v>
      </c>
      <c r="W304">
        <v>5</v>
      </c>
      <c r="X304">
        <v>198</v>
      </c>
      <c r="Y304">
        <v>236</v>
      </c>
      <c r="Z304" s="179">
        <v>1.0385875385499299</v>
      </c>
      <c r="AA304" s="179">
        <v>1.07564992749354</v>
      </c>
      <c r="AB304" s="179">
        <v>1.01738328862649</v>
      </c>
      <c r="AC304" s="9" t="s">
        <v>14</v>
      </c>
    </row>
    <row r="305" spans="1:29" x14ac:dyDescent="0.25">
      <c r="A305" t="s">
        <v>904</v>
      </c>
      <c r="B305">
        <v>204</v>
      </c>
      <c r="C305" s="54">
        <v>43691</v>
      </c>
      <c r="D305" s="57">
        <v>0.51736111111111105</v>
      </c>
      <c r="E305" t="s">
        <v>938</v>
      </c>
      <c r="F305" t="s">
        <v>14</v>
      </c>
      <c r="G305" t="s">
        <v>863</v>
      </c>
      <c r="H305" s="104">
        <v>-10.220000000000001</v>
      </c>
      <c r="I305" s="104">
        <v>7.0000000000000001E-3</v>
      </c>
      <c r="J305" s="104">
        <v>32.21</v>
      </c>
      <c r="K305" s="104">
        <v>1.2999999999999999E-2</v>
      </c>
      <c r="L305" s="104">
        <f t="shared" si="3"/>
        <v>-6.8057022704816896</v>
      </c>
      <c r="M305">
        <v>-6.2160000000000002</v>
      </c>
      <c r="N305">
        <v>-2.6880000000000002</v>
      </c>
      <c r="O305">
        <v>-9.452</v>
      </c>
      <c r="P305">
        <v>-7.4930000000000003</v>
      </c>
      <c r="Q305">
        <v>7.5259999999999998</v>
      </c>
      <c r="R305">
        <v>-0.41699999999999998</v>
      </c>
      <c r="S305">
        <v>0.01</v>
      </c>
      <c r="T305">
        <v>-2.1360000000000001</v>
      </c>
      <c r="U305">
        <v>19.623999999999999</v>
      </c>
      <c r="V305">
        <v>0</v>
      </c>
      <c r="W305">
        <v>5</v>
      </c>
      <c r="X305">
        <v>198</v>
      </c>
      <c r="Y305">
        <v>236</v>
      </c>
      <c r="Z305" s="179">
        <v>1.0385875385499299</v>
      </c>
      <c r="AA305" s="179">
        <v>1.07564992749354</v>
      </c>
      <c r="AB305" s="179">
        <v>0.969677303694927</v>
      </c>
      <c r="AC305" s="9" t="s">
        <v>14</v>
      </c>
    </row>
    <row r="306" spans="1:29" x14ac:dyDescent="0.25">
      <c r="A306" t="s">
        <v>904</v>
      </c>
      <c r="B306">
        <v>207</v>
      </c>
      <c r="C306" s="54">
        <v>43692</v>
      </c>
      <c r="D306" s="57">
        <v>0.44166666666666665</v>
      </c>
      <c r="E306" t="s">
        <v>939</v>
      </c>
      <c r="F306" t="s">
        <v>14</v>
      </c>
      <c r="G306" t="s">
        <v>863</v>
      </c>
      <c r="H306" s="104">
        <v>-10.464</v>
      </c>
      <c r="I306" s="104">
        <v>6.0000000000000001E-3</v>
      </c>
      <c r="J306" s="104">
        <v>48</v>
      </c>
      <c r="K306" s="104">
        <v>1.0999999999999999E-2</v>
      </c>
      <c r="L306" s="104">
        <f t="shared" si="3"/>
        <v>8.3874638111771009</v>
      </c>
      <c r="M306">
        <v>-5.9169999999999998</v>
      </c>
      <c r="N306">
        <v>12.553000000000001</v>
      </c>
      <c r="O306">
        <v>6.1390000000000002</v>
      </c>
      <c r="P306">
        <v>32.021999999999998</v>
      </c>
      <c r="Q306">
        <v>1.9930000000000001</v>
      </c>
      <c r="R306">
        <v>-1.7999999999999999E-2</v>
      </c>
      <c r="S306">
        <v>0.01</v>
      </c>
      <c r="T306">
        <v>6.5910000000000002</v>
      </c>
      <c r="U306">
        <v>-16.059000000000001</v>
      </c>
      <c r="V306">
        <v>0</v>
      </c>
      <c r="W306">
        <v>5</v>
      </c>
      <c r="X306">
        <v>198</v>
      </c>
      <c r="Y306">
        <v>236</v>
      </c>
      <c r="Z306" s="179">
        <v>1.0385875385499299</v>
      </c>
      <c r="AA306" s="179">
        <v>1.07564992749354</v>
      </c>
      <c r="AB306" s="179">
        <v>0.96325796146434906</v>
      </c>
      <c r="AC306" s="9" t="s">
        <v>14</v>
      </c>
    </row>
    <row r="307" spans="1:29" x14ac:dyDescent="0.25">
      <c r="A307" t="s">
        <v>904</v>
      </c>
      <c r="B307">
        <v>210</v>
      </c>
      <c r="C307" s="54">
        <v>43692</v>
      </c>
      <c r="D307" s="57">
        <v>0.69791666666666663</v>
      </c>
      <c r="E307" t="s">
        <v>937</v>
      </c>
      <c r="F307" t="s">
        <v>14</v>
      </c>
      <c r="G307" t="s">
        <v>863</v>
      </c>
      <c r="H307" s="104">
        <v>-2.4889999999999999</v>
      </c>
      <c r="I307" s="104">
        <v>7.0000000000000001E-3</v>
      </c>
      <c r="J307" s="104">
        <v>22.515999999999998</v>
      </c>
      <c r="K307" s="104">
        <v>1.4E-2</v>
      </c>
      <c r="L307" s="104">
        <f t="shared" si="3"/>
        <v>-16.133286310735095</v>
      </c>
      <c r="M307">
        <v>0.70699999999999996</v>
      </c>
      <c r="N307">
        <v>-12.028</v>
      </c>
      <c r="O307">
        <v>-11.574999999999999</v>
      </c>
      <c r="P307">
        <v>-30.914999999999999</v>
      </c>
      <c r="Q307">
        <v>5.94</v>
      </c>
      <c r="R307">
        <v>-0.47399999999999998</v>
      </c>
      <c r="S307">
        <v>0.01</v>
      </c>
      <c r="T307">
        <v>-7.1749999999999998</v>
      </c>
      <c r="U307">
        <v>29.373000000000001</v>
      </c>
      <c r="V307">
        <v>0</v>
      </c>
      <c r="W307">
        <v>5</v>
      </c>
      <c r="X307">
        <v>198</v>
      </c>
      <c r="Y307">
        <v>236</v>
      </c>
      <c r="Z307" s="179">
        <v>1.0385875385499299</v>
      </c>
      <c r="AA307" s="179">
        <v>1.07564992749354</v>
      </c>
      <c r="AB307" s="179">
        <v>0.96777958296350797</v>
      </c>
      <c r="AC307" s="9" t="s">
        <v>14</v>
      </c>
    </row>
    <row r="308" spans="1:29" s="169" customFormat="1" x14ac:dyDescent="0.25">
      <c r="A308" s="169" t="s">
        <v>904</v>
      </c>
      <c r="B308" s="169">
        <v>228</v>
      </c>
      <c r="C308" s="170">
        <v>43699</v>
      </c>
      <c r="D308" s="171">
        <v>0.40208333333333335</v>
      </c>
      <c r="E308" s="169" t="s">
        <v>983</v>
      </c>
      <c r="F308" s="169" t="s">
        <v>14</v>
      </c>
      <c r="G308" s="169" t="s">
        <v>863</v>
      </c>
      <c r="H308" s="187">
        <v>-10.523999999999999</v>
      </c>
      <c r="I308" s="187">
        <v>7.0000000000000001E-3</v>
      </c>
      <c r="J308" s="187">
        <v>44.122</v>
      </c>
      <c r="K308" s="187">
        <v>1.4E-2</v>
      </c>
      <c r="L308" s="187">
        <f t="shared" si="3"/>
        <v>4.6560453143645235</v>
      </c>
      <c r="M308" s="169">
        <v>-6.1029999999999998</v>
      </c>
      <c r="N308" s="169">
        <v>8.8089999999999993</v>
      </c>
      <c r="O308" s="169">
        <v>2.2639999999999998</v>
      </c>
      <c r="P308" s="169">
        <v>35.515999999999998</v>
      </c>
      <c r="Q308" s="169">
        <v>-48.459000000000003</v>
      </c>
      <c r="R308" s="169">
        <v>-4.3999999999999997E-2</v>
      </c>
      <c r="S308" s="169">
        <v>1.0999999999999999E-2</v>
      </c>
      <c r="T308" s="169">
        <v>17.509</v>
      </c>
      <c r="U308" s="169">
        <v>-58.591000000000001</v>
      </c>
      <c r="V308" s="169">
        <v>48</v>
      </c>
      <c r="W308" s="169">
        <v>5</v>
      </c>
      <c r="X308" s="169">
        <v>198</v>
      </c>
      <c r="Y308" s="169">
        <v>236</v>
      </c>
      <c r="Z308" s="188">
        <v>1.0385875385499299</v>
      </c>
      <c r="AA308" s="188">
        <v>1.07564992749354</v>
      </c>
      <c r="AB308" s="188">
        <v>1.0408445840692</v>
      </c>
      <c r="AC308" s="169" t="s">
        <v>14</v>
      </c>
    </row>
    <row r="309" spans="1:29" x14ac:dyDescent="0.25">
      <c r="A309" t="s">
        <v>904</v>
      </c>
      <c r="B309">
        <v>235</v>
      </c>
      <c r="C309" s="54">
        <v>43700</v>
      </c>
      <c r="D309" s="57">
        <v>0.58263888888888882</v>
      </c>
      <c r="E309" t="s">
        <v>955</v>
      </c>
      <c r="F309" t="s">
        <v>14</v>
      </c>
      <c r="G309" t="s">
        <v>863</v>
      </c>
      <c r="H309" s="104">
        <v>-9.85</v>
      </c>
      <c r="I309" s="104">
        <v>7.0000000000000001E-3</v>
      </c>
      <c r="J309" s="104">
        <v>69.096000000000004</v>
      </c>
      <c r="K309" s="104">
        <v>1.2999999999999999E-2</v>
      </c>
      <c r="L309" s="104">
        <f t="shared" si="3"/>
        <v>28.686072529269328</v>
      </c>
      <c r="M309">
        <v>-4.641</v>
      </c>
      <c r="N309">
        <v>32.917000000000002</v>
      </c>
      <c r="O309">
        <v>27.978999999999999</v>
      </c>
      <c r="P309">
        <v>85.317999999999998</v>
      </c>
      <c r="Q309">
        <v>0.22800000000000001</v>
      </c>
      <c r="R309">
        <v>0.56399999999999995</v>
      </c>
      <c r="S309">
        <v>0.01</v>
      </c>
      <c r="T309">
        <v>17.247</v>
      </c>
      <c r="U309">
        <v>-56.758000000000003</v>
      </c>
      <c r="V309">
        <v>0</v>
      </c>
      <c r="W309">
        <v>5</v>
      </c>
      <c r="X309">
        <v>198</v>
      </c>
      <c r="Y309">
        <v>236</v>
      </c>
      <c r="Z309" s="179">
        <v>1.0385875385499299</v>
      </c>
      <c r="AA309" s="179">
        <v>1.07564992749354</v>
      </c>
      <c r="AB309" s="179">
        <v>0.97823374487975001</v>
      </c>
      <c r="AC309" t="s">
        <v>14</v>
      </c>
    </row>
    <row r="310" spans="1:29" x14ac:dyDescent="0.25">
      <c r="A310" t="s">
        <v>904</v>
      </c>
      <c r="B310">
        <v>240</v>
      </c>
      <c r="C310" s="54">
        <v>43704</v>
      </c>
      <c r="D310" s="57">
        <v>0.38194444444444442</v>
      </c>
      <c r="E310" t="s">
        <v>988</v>
      </c>
      <c r="F310" t="s">
        <v>14</v>
      </c>
      <c r="G310" t="s">
        <v>863</v>
      </c>
      <c r="H310" s="104">
        <v>-10.487</v>
      </c>
      <c r="I310" s="104">
        <v>8.0000000000000002E-3</v>
      </c>
      <c r="J310" s="104">
        <v>31.74</v>
      </c>
      <c r="K310" s="104">
        <v>1.2999999999999999E-2</v>
      </c>
      <c r="L310" s="104">
        <f t="shared" si="3"/>
        <v>-7.2579371063512523</v>
      </c>
      <c r="M310">
        <v>-6.4820000000000002</v>
      </c>
      <c r="N310">
        <v>-3.141</v>
      </c>
      <c r="O310">
        <v>-10.118</v>
      </c>
      <c r="P310">
        <v>-7.53</v>
      </c>
      <c r="Q310">
        <v>2.0659999999999998</v>
      </c>
      <c r="R310">
        <v>-0.36599999999999999</v>
      </c>
      <c r="S310">
        <v>1.0999999999999999E-2</v>
      </c>
      <c r="T310">
        <v>-1.2649999999999999</v>
      </c>
      <c r="U310">
        <v>15.295</v>
      </c>
      <c r="V310">
        <v>0</v>
      </c>
      <c r="W310">
        <v>6</v>
      </c>
      <c r="X310">
        <v>237</v>
      </c>
      <c r="Y310">
        <v>304</v>
      </c>
      <c r="Z310" s="179">
        <v>0.99913382447853405</v>
      </c>
      <c r="AA310" s="179">
        <v>1.06277031782792</v>
      </c>
      <c r="AB310" s="179">
        <v>1.00761546027474</v>
      </c>
      <c r="AC310" t="s">
        <v>14</v>
      </c>
    </row>
    <row r="311" spans="1:29" x14ac:dyDescent="0.25">
      <c r="A311" t="s">
        <v>904</v>
      </c>
      <c r="B311">
        <v>248</v>
      </c>
      <c r="C311" s="54">
        <v>43705</v>
      </c>
      <c r="D311" s="57">
        <v>0.71666666666666667</v>
      </c>
      <c r="E311" t="s">
        <v>990</v>
      </c>
      <c r="F311" t="s">
        <v>14</v>
      </c>
      <c r="G311" t="s">
        <v>863</v>
      </c>
      <c r="H311" s="104">
        <v>-10.414999999999999</v>
      </c>
      <c r="I311" s="104">
        <v>7.0000000000000001E-3</v>
      </c>
      <c r="J311" s="104">
        <v>44.253</v>
      </c>
      <c r="K311" s="104">
        <v>1.2999999999999999E-2</v>
      </c>
      <c r="L311" s="104">
        <f t="shared" si="3"/>
        <v>4.7820937473407152</v>
      </c>
      <c r="M311">
        <v>-5.9960000000000004</v>
      </c>
      <c r="N311">
        <v>8.9359999999999999</v>
      </c>
      <c r="O311">
        <v>2.427</v>
      </c>
      <c r="P311">
        <v>22.960999999999999</v>
      </c>
      <c r="Q311">
        <v>5.1429999999999998</v>
      </c>
      <c r="R311">
        <v>-0.115</v>
      </c>
      <c r="S311">
        <v>0.01</v>
      </c>
      <c r="T311">
        <v>4.92</v>
      </c>
      <c r="U311">
        <v>-5.92</v>
      </c>
      <c r="V311">
        <v>0</v>
      </c>
      <c r="W311">
        <v>6</v>
      </c>
      <c r="X311">
        <v>237</v>
      </c>
      <c r="Y311">
        <v>304</v>
      </c>
      <c r="Z311" s="179">
        <v>0.99913382447853405</v>
      </c>
      <c r="AA311" s="179">
        <v>1.06277031782792</v>
      </c>
      <c r="AB311" s="179">
        <v>0.96265429719712303</v>
      </c>
      <c r="AC311" t="s">
        <v>14</v>
      </c>
    </row>
    <row r="312" spans="1:29" x14ac:dyDescent="0.25">
      <c r="A312" t="s">
        <v>904</v>
      </c>
      <c r="B312">
        <v>254</v>
      </c>
      <c r="C312" s="54">
        <v>43707</v>
      </c>
      <c r="D312" s="57">
        <v>0.43055555555555558</v>
      </c>
      <c r="E312" t="s">
        <v>993</v>
      </c>
      <c r="F312" t="s">
        <v>14</v>
      </c>
      <c r="G312" t="s">
        <v>863</v>
      </c>
      <c r="H312" s="104">
        <v>-10.522</v>
      </c>
      <c r="I312" s="104">
        <v>0.01</v>
      </c>
      <c r="J312" s="104">
        <v>47.597000000000001</v>
      </c>
      <c r="K312" s="104">
        <v>1.4E-2</v>
      </c>
      <c r="L312" s="104">
        <f t="shared" si="3"/>
        <v>7.9996964944635174</v>
      </c>
      <c r="M312">
        <v>-5.9850000000000003</v>
      </c>
      <c r="N312">
        <v>12.164</v>
      </c>
      <c r="O312">
        <v>5.7370000000000001</v>
      </c>
      <c r="P312">
        <v>31.97</v>
      </c>
      <c r="Q312">
        <v>-0.27300000000000002</v>
      </c>
      <c r="R312">
        <v>3.1E-2</v>
      </c>
      <c r="S312">
        <v>0.01</v>
      </c>
      <c r="T312">
        <v>7.3150000000000004</v>
      </c>
      <c r="U312">
        <v>-17.471</v>
      </c>
      <c r="V312">
        <v>0</v>
      </c>
      <c r="W312">
        <v>6</v>
      </c>
      <c r="X312">
        <v>237</v>
      </c>
      <c r="Y312">
        <v>304</v>
      </c>
      <c r="Z312" s="179">
        <v>0.99913382447853405</v>
      </c>
      <c r="AA312" s="179">
        <v>1.06277031782792</v>
      </c>
      <c r="AB312" s="179">
        <v>1.0304958050805999</v>
      </c>
      <c r="AC312" t="s">
        <v>14</v>
      </c>
    </row>
    <row r="313" spans="1:29" x14ac:dyDescent="0.25">
      <c r="A313" t="s">
        <v>904</v>
      </c>
      <c r="B313">
        <v>260</v>
      </c>
      <c r="C313" s="54">
        <v>43711</v>
      </c>
      <c r="D313" s="57">
        <v>0.73611111111111116</v>
      </c>
      <c r="E313" t="s">
        <v>997</v>
      </c>
      <c r="F313" t="s">
        <v>14</v>
      </c>
      <c r="G313" t="s">
        <v>863</v>
      </c>
      <c r="H313" s="104">
        <v>-10.84</v>
      </c>
      <c r="I313" s="104">
        <v>6.0000000000000001E-3</v>
      </c>
      <c r="J313" s="104">
        <v>31.861000000000001</v>
      </c>
      <c r="K313" s="104">
        <v>1.0999999999999999E-2</v>
      </c>
      <c r="L313" s="104">
        <f t="shared" si="3"/>
        <v>-7.1415106911591861</v>
      </c>
      <c r="M313">
        <v>-6.8090000000000002</v>
      </c>
      <c r="N313">
        <v>-3.0259999999999998</v>
      </c>
      <c r="O313">
        <v>-10.287000000000001</v>
      </c>
      <c r="P313">
        <v>-7.7770000000000001</v>
      </c>
      <c r="Q313">
        <v>3.3919999999999999</v>
      </c>
      <c r="R313">
        <v>-0.311</v>
      </c>
      <c r="S313">
        <v>0.01</v>
      </c>
      <c r="T313">
        <v>-1.7450000000000001</v>
      </c>
      <c r="U313">
        <v>16.763999999999999</v>
      </c>
      <c r="V313">
        <v>0</v>
      </c>
      <c r="W313">
        <v>6</v>
      </c>
      <c r="X313">
        <v>237</v>
      </c>
      <c r="Y313">
        <v>304</v>
      </c>
      <c r="Z313" s="179">
        <v>0.99913382447853405</v>
      </c>
      <c r="AA313" s="179">
        <v>1.06277031782792</v>
      </c>
      <c r="AB313" s="179">
        <v>1.06655193335607</v>
      </c>
      <c r="AC313" t="s">
        <v>14</v>
      </c>
    </row>
    <row r="314" spans="1:29" x14ac:dyDescent="0.25">
      <c r="A314" t="s">
        <v>904</v>
      </c>
      <c r="B314">
        <v>266</v>
      </c>
      <c r="C314" s="54">
        <v>43713</v>
      </c>
      <c r="D314" s="57">
        <v>0.42430555555555555</v>
      </c>
      <c r="E314" t="s">
        <v>999</v>
      </c>
      <c r="F314" t="s">
        <v>14</v>
      </c>
      <c r="G314" t="s">
        <v>863</v>
      </c>
      <c r="H314" s="104">
        <v>-10.428000000000001</v>
      </c>
      <c r="I314" s="104">
        <v>8.0000000000000002E-3</v>
      </c>
      <c r="J314" s="104">
        <v>45.01</v>
      </c>
      <c r="K314" s="104">
        <v>1.4999999999999999E-2</v>
      </c>
      <c r="L314" s="104">
        <f t="shared" si="3"/>
        <v>5.5104804936242981</v>
      </c>
      <c r="M314">
        <v>-5.9829999999999997</v>
      </c>
      <c r="N314">
        <v>9.6669999999999998</v>
      </c>
      <c r="O314">
        <v>3.2130000000000001</v>
      </c>
      <c r="P314">
        <v>24.934000000000001</v>
      </c>
      <c r="Q314">
        <v>4.5309999999999997</v>
      </c>
      <c r="R314">
        <v>-5.7000000000000002E-2</v>
      </c>
      <c r="S314">
        <v>1.2999999999999999E-2</v>
      </c>
      <c r="T314">
        <v>5.4009999999999998</v>
      </c>
      <c r="U314">
        <v>-7.95</v>
      </c>
      <c r="V314">
        <v>0</v>
      </c>
      <c r="W314">
        <v>6</v>
      </c>
      <c r="X314">
        <v>237</v>
      </c>
      <c r="Y314">
        <v>304</v>
      </c>
      <c r="Z314" s="179">
        <v>0.99913382447853405</v>
      </c>
      <c r="AA314" s="179">
        <v>1.06277031782792</v>
      </c>
      <c r="AB314" s="179">
        <v>1.0020743986043601</v>
      </c>
      <c r="AC314" t="s">
        <v>14</v>
      </c>
    </row>
    <row r="315" spans="1:29" x14ac:dyDescent="0.25">
      <c r="A315" t="s">
        <v>904</v>
      </c>
      <c r="B315">
        <v>277</v>
      </c>
      <c r="C315" s="54">
        <v>43717</v>
      </c>
      <c r="D315" s="57">
        <v>0.59236111111111112</v>
      </c>
      <c r="E315" t="s">
        <v>1001</v>
      </c>
      <c r="F315" t="s">
        <v>14</v>
      </c>
      <c r="G315" t="s">
        <v>863</v>
      </c>
      <c r="H315" s="104">
        <v>-10.816000000000001</v>
      </c>
      <c r="I315" s="104">
        <v>7.0000000000000001E-3</v>
      </c>
      <c r="J315" s="104">
        <v>30.763999999999999</v>
      </c>
      <c r="K315" s="104">
        <v>1.4E-2</v>
      </c>
      <c r="L315" s="104">
        <f t="shared" si="3"/>
        <v>-8.1970460421143976</v>
      </c>
      <c r="M315">
        <v>-6.8239999999999998</v>
      </c>
      <c r="N315">
        <v>-4.085</v>
      </c>
      <c r="O315">
        <v>-11.427</v>
      </c>
      <c r="P315">
        <v>-10.467000000000001</v>
      </c>
      <c r="Q315">
        <v>3.0529999999999999</v>
      </c>
      <c r="R315">
        <v>-0.40400000000000003</v>
      </c>
      <c r="S315">
        <v>1.2999999999999999E-2</v>
      </c>
      <c r="T315">
        <v>-2.3340000000000001</v>
      </c>
      <c r="U315">
        <v>18.559999999999999</v>
      </c>
      <c r="V315">
        <v>0</v>
      </c>
      <c r="W315">
        <v>6</v>
      </c>
      <c r="X315">
        <v>237</v>
      </c>
      <c r="Y315">
        <v>304</v>
      </c>
      <c r="Z315" s="179">
        <v>0.99913382447853405</v>
      </c>
      <c r="AA315" s="179">
        <v>1.06277031782792</v>
      </c>
      <c r="AB315" s="179">
        <v>1.00050756766719</v>
      </c>
      <c r="AC315" t="s">
        <v>14</v>
      </c>
    </row>
    <row r="316" spans="1:29" x14ac:dyDescent="0.25">
      <c r="A316" t="s">
        <v>904</v>
      </c>
      <c r="B316">
        <v>284</v>
      </c>
      <c r="C316" s="54">
        <v>43719</v>
      </c>
      <c r="D316" s="57">
        <v>0.68055555555555547</v>
      </c>
      <c r="E316" t="s">
        <v>1003</v>
      </c>
      <c r="F316" t="s">
        <v>14</v>
      </c>
      <c r="G316" t="s">
        <v>863</v>
      </c>
      <c r="H316" s="104">
        <v>-10.826000000000001</v>
      </c>
      <c r="I316" s="104">
        <v>6.0000000000000001E-3</v>
      </c>
      <c r="J316" s="104">
        <v>38.875</v>
      </c>
      <c r="K316" s="104">
        <v>1.0999999999999999E-2</v>
      </c>
      <c r="L316" s="104">
        <f t="shared" si="3"/>
        <v>-0.39262741714054528</v>
      </c>
      <c r="M316">
        <v>-6.5609999999999999</v>
      </c>
      <c r="N316">
        <v>3.7440000000000002</v>
      </c>
      <c r="O316">
        <v>-3.4510000000000001</v>
      </c>
      <c r="P316">
        <v>9.9009999999999998</v>
      </c>
      <c r="Q316">
        <v>4.3899999999999997</v>
      </c>
      <c r="R316">
        <v>-0.33800000000000002</v>
      </c>
      <c r="S316">
        <v>1.0999999999999999E-2</v>
      </c>
      <c r="T316">
        <v>2.38</v>
      </c>
      <c r="U316">
        <v>4.0650000000000004</v>
      </c>
      <c r="V316">
        <v>0</v>
      </c>
      <c r="W316">
        <v>6</v>
      </c>
      <c r="X316">
        <v>237</v>
      </c>
      <c r="Y316">
        <v>304</v>
      </c>
      <c r="Z316" s="179">
        <v>0.99913382447853405</v>
      </c>
      <c r="AA316" s="179">
        <v>1.06277031782792</v>
      </c>
      <c r="AB316" s="179">
        <v>0.87841913869566401</v>
      </c>
      <c r="AC316" t="s">
        <v>14</v>
      </c>
    </row>
    <row r="317" spans="1:29" x14ac:dyDescent="0.25">
      <c r="A317" t="s">
        <v>904</v>
      </c>
      <c r="B317">
        <v>292</v>
      </c>
      <c r="C317" s="54">
        <v>43721</v>
      </c>
      <c r="D317" s="57">
        <v>0.61458333333333337</v>
      </c>
      <c r="E317" t="s">
        <v>1005</v>
      </c>
      <c r="F317" t="s">
        <v>14</v>
      </c>
      <c r="G317" t="s">
        <v>863</v>
      </c>
      <c r="H317" s="104">
        <v>-10.821999999999999</v>
      </c>
      <c r="I317" s="104">
        <v>7.0000000000000001E-3</v>
      </c>
      <c r="J317" s="104">
        <v>39.238</v>
      </c>
      <c r="K317" s="104">
        <v>8.9999999999999993E-3</v>
      </c>
      <c r="L317" s="104">
        <f t="shared" si="3"/>
        <v>-4.3348171564788103E-2</v>
      </c>
      <c r="M317">
        <v>-6.5449999999999999</v>
      </c>
      <c r="N317">
        <v>4.0949999999999998</v>
      </c>
      <c r="O317">
        <v>-3.0139999999999998</v>
      </c>
      <c r="P317">
        <v>10.63</v>
      </c>
      <c r="Q317">
        <v>4.0529999999999999</v>
      </c>
      <c r="R317">
        <v>-0.26</v>
      </c>
      <c r="S317">
        <v>0.01</v>
      </c>
      <c r="T317">
        <v>2.4039999999999999</v>
      </c>
      <c r="U317">
        <v>3.0219999999999998</v>
      </c>
      <c r="V317">
        <v>0</v>
      </c>
      <c r="W317">
        <v>6</v>
      </c>
      <c r="X317">
        <v>237</v>
      </c>
      <c r="Y317">
        <v>304</v>
      </c>
      <c r="Z317" s="179">
        <v>0.99913382447853405</v>
      </c>
      <c r="AA317" s="179">
        <v>1.06277031782792</v>
      </c>
      <c r="AB317" s="179">
        <v>0.94604946300973203</v>
      </c>
      <c r="AC317" t="s">
        <v>14</v>
      </c>
    </row>
    <row r="318" spans="1:29" x14ac:dyDescent="0.25">
      <c r="A318" t="s">
        <v>904</v>
      </c>
      <c r="B318">
        <v>300</v>
      </c>
      <c r="C318" s="54">
        <v>43724</v>
      </c>
      <c r="D318" s="57">
        <v>0.53125</v>
      </c>
      <c r="E318" t="s">
        <v>1010</v>
      </c>
      <c r="F318" t="s">
        <v>14</v>
      </c>
      <c r="G318" t="s">
        <v>863</v>
      </c>
      <c r="H318" s="104">
        <v>-10.459</v>
      </c>
      <c r="I318" s="104">
        <v>6.0000000000000001E-3</v>
      </c>
      <c r="J318" s="104">
        <v>45.442999999999998</v>
      </c>
      <c r="K318" s="104">
        <v>1.0999999999999999E-2</v>
      </c>
      <c r="L318" s="104">
        <f t="shared" si="3"/>
        <v>5.9271138636913605</v>
      </c>
      <c r="M318">
        <v>-5.9980000000000002</v>
      </c>
      <c r="N318">
        <v>10.085000000000001</v>
      </c>
      <c r="O318">
        <v>3.6459999999999999</v>
      </c>
      <c r="P318">
        <v>26.617999999999999</v>
      </c>
      <c r="Q318">
        <v>2.121</v>
      </c>
      <c r="R318">
        <v>-1.7000000000000001E-2</v>
      </c>
      <c r="S318">
        <v>0.01</v>
      </c>
      <c r="T318">
        <v>6.2190000000000003</v>
      </c>
      <c r="U318">
        <v>-11.12</v>
      </c>
      <c r="V318">
        <v>0</v>
      </c>
      <c r="W318">
        <v>6</v>
      </c>
      <c r="X318">
        <v>237</v>
      </c>
      <c r="Y318">
        <v>304</v>
      </c>
      <c r="Z318" s="179">
        <v>0.99913382447853405</v>
      </c>
      <c r="AA318" s="179">
        <v>1.06277031782792</v>
      </c>
      <c r="AB318" s="179">
        <v>1.0318319361145101</v>
      </c>
      <c r="AC318" t="s">
        <v>14</v>
      </c>
    </row>
    <row r="319" spans="1:29" s="169" customFormat="1" x14ac:dyDescent="0.25">
      <c r="A319" s="169" t="s">
        <v>904</v>
      </c>
      <c r="B319" s="169">
        <v>306</v>
      </c>
      <c r="C319" s="170">
        <v>43774</v>
      </c>
      <c r="D319" s="171">
        <v>0.73958333333333337</v>
      </c>
      <c r="E319" s="169" t="s">
        <v>1012</v>
      </c>
      <c r="F319" s="169" t="s">
        <v>14</v>
      </c>
      <c r="G319" s="169" t="s">
        <v>863</v>
      </c>
      <c r="H319" s="187">
        <v>-10.834</v>
      </c>
      <c r="I319" s="187">
        <v>7.0000000000000001E-3</v>
      </c>
      <c r="J319" s="187">
        <v>33.121000000000002</v>
      </c>
      <c r="K319" s="187">
        <v>8.9999999999999993E-3</v>
      </c>
      <c r="L319" s="187">
        <f t="shared" si="3"/>
        <v>-5.929136450317456</v>
      </c>
      <c r="M319" s="169">
        <v>-6.7610000000000001</v>
      </c>
      <c r="N319" s="169">
        <v>-1.8089999999999999</v>
      </c>
      <c r="O319" s="169">
        <v>-8.6519999999999992</v>
      </c>
      <c r="P319" s="169">
        <v>-2.1579999999999999</v>
      </c>
      <c r="Q319" s="169">
        <v>347.28300000000002</v>
      </c>
      <c r="R319" s="169">
        <v>9.0999999999999998E-2</v>
      </c>
      <c r="S319" s="169">
        <v>1.2999999999999999E-2</v>
      </c>
      <c r="T319" s="169">
        <v>1.462</v>
      </c>
      <c r="U319" s="169">
        <v>361.9</v>
      </c>
      <c r="V319" s="169">
        <v>1</v>
      </c>
      <c r="W319" s="169">
        <v>7</v>
      </c>
      <c r="X319" s="169">
        <v>306</v>
      </c>
      <c r="Y319" s="169">
        <v>332</v>
      </c>
      <c r="Z319" s="188">
        <v>1.0893494695427499</v>
      </c>
      <c r="AA319" s="188">
        <v>1.23033647652361</v>
      </c>
      <c r="AB319" s="188">
        <v>1.5743908725246101</v>
      </c>
      <c r="AC319" s="169" t="s">
        <v>14</v>
      </c>
    </row>
    <row r="320" spans="1:29" x14ac:dyDescent="0.25">
      <c r="A320" t="s">
        <v>904</v>
      </c>
      <c r="B320">
        <v>308</v>
      </c>
      <c r="C320" s="54">
        <v>43775</v>
      </c>
      <c r="D320" s="57">
        <v>0.55069444444444449</v>
      </c>
      <c r="E320" t="s">
        <v>1014</v>
      </c>
      <c r="F320" t="s">
        <v>14</v>
      </c>
      <c r="G320" t="s">
        <v>863</v>
      </c>
      <c r="H320" s="104">
        <v>-10.488</v>
      </c>
      <c r="I320" s="104">
        <v>6.0000000000000001E-3</v>
      </c>
      <c r="J320" s="104">
        <v>44.948</v>
      </c>
      <c r="K320" s="104">
        <v>0.01</v>
      </c>
      <c r="L320" s="104">
        <f t="shared" si="3"/>
        <v>5.4508239833608227</v>
      </c>
      <c r="M320">
        <v>-6.0410000000000004</v>
      </c>
      <c r="N320">
        <v>9.6080000000000005</v>
      </c>
      <c r="O320">
        <v>2.8540000000000001</v>
      </c>
      <c r="P320">
        <v>23.657</v>
      </c>
      <c r="Q320">
        <v>-5.3040000000000003</v>
      </c>
      <c r="R320">
        <v>-0.29599999999999999</v>
      </c>
      <c r="S320">
        <v>0.01</v>
      </c>
      <c r="T320">
        <v>4.2670000000000003</v>
      </c>
      <c r="U320">
        <v>-17.488</v>
      </c>
      <c r="V320">
        <v>0</v>
      </c>
      <c r="W320">
        <v>7</v>
      </c>
      <c r="X320">
        <v>306</v>
      </c>
      <c r="Y320">
        <v>332</v>
      </c>
      <c r="Z320" s="179">
        <v>1.0893494695427499</v>
      </c>
      <c r="AA320" s="179">
        <v>1.23033647652361</v>
      </c>
      <c r="AB320" s="179">
        <v>0.92284743182212103</v>
      </c>
      <c r="AC320" t="s">
        <v>14</v>
      </c>
    </row>
    <row r="321" spans="1:29" x14ac:dyDescent="0.25">
      <c r="A321" t="s">
        <v>904</v>
      </c>
      <c r="B321">
        <v>310</v>
      </c>
      <c r="C321" s="54">
        <v>43775</v>
      </c>
      <c r="D321" s="57">
        <v>0.72569444444444453</v>
      </c>
      <c r="E321" t="s">
        <v>1016</v>
      </c>
      <c r="F321" t="s">
        <v>14</v>
      </c>
      <c r="G321" t="s">
        <v>863</v>
      </c>
      <c r="H321" s="104">
        <v>-10.981999999999999</v>
      </c>
      <c r="I321" s="104">
        <v>6.0000000000000001E-3</v>
      </c>
      <c r="J321" s="104">
        <v>38.500999999999998</v>
      </c>
      <c r="K321" s="104">
        <v>1.2E-2</v>
      </c>
      <c r="L321" s="104">
        <f t="shared" si="3"/>
        <v>-0.75249088227923766</v>
      </c>
      <c r="M321">
        <v>-6.72</v>
      </c>
      <c r="N321">
        <v>3.383</v>
      </c>
      <c r="O321">
        <v>-4.077</v>
      </c>
      <c r="P321">
        <v>8.2690000000000001</v>
      </c>
      <c r="Q321">
        <v>-15.923999999999999</v>
      </c>
      <c r="R321">
        <v>-0.44700000000000001</v>
      </c>
      <c r="S321">
        <v>8.9999999999999993E-3</v>
      </c>
      <c r="T321">
        <v>1.482</v>
      </c>
      <c r="U321">
        <v>-15.379</v>
      </c>
      <c r="V321">
        <v>0</v>
      </c>
      <c r="W321">
        <v>7</v>
      </c>
      <c r="X321">
        <v>306</v>
      </c>
      <c r="Y321">
        <v>332</v>
      </c>
      <c r="Z321" s="179">
        <v>1.0893494695427499</v>
      </c>
      <c r="AA321" s="179">
        <v>1.23033647652361</v>
      </c>
      <c r="AB321" s="179">
        <v>0.89688241086978604</v>
      </c>
      <c r="AC321" t="s">
        <v>14</v>
      </c>
    </row>
    <row r="322" spans="1:29" x14ac:dyDescent="0.25">
      <c r="A322" t="s">
        <v>904</v>
      </c>
      <c r="B322">
        <v>313</v>
      </c>
      <c r="C322" s="54">
        <v>43777</v>
      </c>
      <c r="D322" s="57">
        <v>0.4375</v>
      </c>
      <c r="E322" t="s">
        <v>1018</v>
      </c>
      <c r="F322" t="s">
        <v>14</v>
      </c>
      <c r="G322" t="s">
        <v>863</v>
      </c>
      <c r="H322" s="104">
        <v>-10.875</v>
      </c>
      <c r="I322" s="104">
        <v>0.36499999999999999</v>
      </c>
      <c r="J322" s="104">
        <v>32.951000000000001</v>
      </c>
      <c r="K322" s="104">
        <v>1.2250000000000001</v>
      </c>
      <c r="L322" s="104">
        <f t="shared" si="3"/>
        <v>-6.0927107526533248</v>
      </c>
      <c r="M322">
        <v>-6.806</v>
      </c>
      <c r="N322">
        <v>-1.974</v>
      </c>
      <c r="O322">
        <v>-9.4160000000000004</v>
      </c>
      <c r="P322">
        <v>-4.7320000000000002</v>
      </c>
      <c r="Q322">
        <v>-122.589</v>
      </c>
      <c r="R322">
        <v>-0.47099999999999997</v>
      </c>
      <c r="S322">
        <v>9.9000000000000005E-2</v>
      </c>
      <c r="T322">
        <v>-0.80900000000000005</v>
      </c>
      <c r="U322">
        <v>-112.08</v>
      </c>
      <c r="V322">
        <v>0</v>
      </c>
      <c r="W322">
        <v>7</v>
      </c>
      <c r="X322">
        <v>306</v>
      </c>
      <c r="Y322">
        <v>332</v>
      </c>
      <c r="Z322" s="179">
        <v>1.0893494695427499</v>
      </c>
      <c r="AA322" s="179">
        <v>1.23033647652361</v>
      </c>
      <c r="AB322" s="179">
        <v>0.97744619163375501</v>
      </c>
      <c r="AC322" t="s">
        <v>14</v>
      </c>
    </row>
    <row r="323" spans="1:29" s="169" customFormat="1" x14ac:dyDescent="0.25">
      <c r="A323" s="169" t="s">
        <v>904</v>
      </c>
      <c r="B323" s="169">
        <v>315</v>
      </c>
      <c r="C323" s="170">
        <v>43777</v>
      </c>
      <c r="D323" s="171">
        <v>0.59722222222222221</v>
      </c>
      <c r="E323" s="169" t="s">
        <v>1020</v>
      </c>
      <c r="F323" s="169" t="s">
        <v>14</v>
      </c>
      <c r="G323" s="169" t="s">
        <v>863</v>
      </c>
      <c r="H323" s="187">
        <v>-10.904</v>
      </c>
      <c r="I323" s="187">
        <v>8.9999999999999993E-3</v>
      </c>
      <c r="J323" s="187">
        <v>72.206000000000003</v>
      </c>
      <c r="K323" s="187">
        <v>1.2E-2</v>
      </c>
      <c r="L323" s="187">
        <f t="shared" si="3"/>
        <v>31.678520060235613</v>
      </c>
      <c r="M323" s="169">
        <v>-5.5279999999999996</v>
      </c>
      <c r="N323" s="169">
        <v>35.915999999999997</v>
      </c>
      <c r="O323" s="169">
        <v>29.687000000000001</v>
      </c>
      <c r="P323" s="169">
        <v>107.89</v>
      </c>
      <c r="Q323" s="169">
        <v>3186.143</v>
      </c>
      <c r="R323" s="169">
        <v>0.29399999999999998</v>
      </c>
      <c r="S323" s="169">
        <v>1.0999999999999999E-2</v>
      </c>
      <c r="T323" s="169">
        <v>32.399000000000001</v>
      </c>
      <c r="U323" s="169">
        <v>2928.9520000000002</v>
      </c>
      <c r="V323" s="169">
        <v>48</v>
      </c>
      <c r="W323" s="169">
        <v>7</v>
      </c>
      <c r="X323" s="169">
        <v>306</v>
      </c>
      <c r="Y323" s="169">
        <v>332</v>
      </c>
      <c r="Z323" s="188">
        <v>1.0893494695427499</v>
      </c>
      <c r="AA323" s="188">
        <v>1.23033647652361</v>
      </c>
      <c r="AB323" s="188">
        <v>1.02926463536679</v>
      </c>
      <c r="AC323" s="169" t="s">
        <v>14</v>
      </c>
    </row>
    <row r="324" spans="1:29" x14ac:dyDescent="0.25">
      <c r="A324" t="s">
        <v>904</v>
      </c>
      <c r="B324">
        <v>318</v>
      </c>
      <c r="C324" s="54">
        <v>43783</v>
      </c>
      <c r="D324" s="57">
        <v>0.54861111111111105</v>
      </c>
      <c r="E324" t="s">
        <v>1023</v>
      </c>
      <c r="F324" t="s">
        <v>14</v>
      </c>
      <c r="G324" t="s">
        <v>863</v>
      </c>
      <c r="H324" s="104">
        <v>-10.84</v>
      </c>
      <c r="I324" s="104">
        <v>7.0000000000000001E-3</v>
      </c>
      <c r="J324" s="104">
        <v>33.344000000000001</v>
      </c>
      <c r="K324" s="104">
        <v>0.01</v>
      </c>
      <c r="L324" s="104">
        <f t="shared" si="3"/>
        <v>-5.7145654537240889</v>
      </c>
      <c r="M324">
        <v>-6.76</v>
      </c>
      <c r="N324">
        <v>-1.5940000000000001</v>
      </c>
      <c r="O324">
        <v>-8.89</v>
      </c>
      <c r="P324">
        <v>-3.177</v>
      </c>
      <c r="Q324">
        <v>340.23</v>
      </c>
      <c r="R324">
        <v>-0.36199999999999999</v>
      </c>
      <c r="S324">
        <v>2.1999999999999999E-2</v>
      </c>
      <c r="T324">
        <v>8.9999999999999993E-3</v>
      </c>
      <c r="U324">
        <v>354.19</v>
      </c>
      <c r="V324">
        <v>0</v>
      </c>
      <c r="W324">
        <v>7</v>
      </c>
      <c r="X324">
        <v>306</v>
      </c>
      <c r="Y324">
        <v>332</v>
      </c>
      <c r="Z324" s="179">
        <v>1.0893494695427499</v>
      </c>
      <c r="AA324" s="179">
        <v>1.23033647652361</v>
      </c>
      <c r="AB324" s="179">
        <v>1.0856723607224501</v>
      </c>
      <c r="AC324" t="s">
        <v>14</v>
      </c>
    </row>
    <row r="325" spans="1:29" x14ac:dyDescent="0.25">
      <c r="A325" t="s">
        <v>904</v>
      </c>
      <c r="B325">
        <v>320</v>
      </c>
      <c r="C325" s="54">
        <v>43783</v>
      </c>
      <c r="D325" s="57">
        <v>0.71527777777777779</v>
      </c>
      <c r="E325" t="s">
        <v>1026</v>
      </c>
      <c r="F325" t="s">
        <v>14</v>
      </c>
      <c r="G325" t="s">
        <v>863</v>
      </c>
      <c r="H325" s="104">
        <v>-10.96</v>
      </c>
      <c r="I325" s="104">
        <v>7.0000000000000001E-3</v>
      </c>
      <c r="J325" s="104">
        <v>71.712000000000003</v>
      </c>
      <c r="K325" s="104">
        <v>1.7000000000000001E-2</v>
      </c>
      <c r="L325" s="104">
        <f t="shared" si="3"/>
        <v>31.203192381683444</v>
      </c>
      <c r="M325">
        <v>-5.5949999999999998</v>
      </c>
      <c r="N325">
        <v>35.439</v>
      </c>
      <c r="O325">
        <v>29.172999999999998</v>
      </c>
      <c r="P325">
        <v>89.557000000000002</v>
      </c>
      <c r="Q325">
        <v>824.14700000000005</v>
      </c>
      <c r="R325">
        <v>0.318</v>
      </c>
      <c r="S325">
        <v>0.01</v>
      </c>
      <c r="T325">
        <v>16.25</v>
      </c>
      <c r="U325">
        <v>713.75400000000002</v>
      </c>
      <c r="V325">
        <v>0</v>
      </c>
      <c r="W325">
        <v>7</v>
      </c>
      <c r="X325">
        <v>306</v>
      </c>
      <c r="Y325">
        <v>332</v>
      </c>
      <c r="Z325" s="179">
        <v>1.0893494695427499</v>
      </c>
      <c r="AA325" s="179">
        <v>1.23033647652361</v>
      </c>
      <c r="AB325" s="179">
        <v>1.0656821071776801</v>
      </c>
      <c r="AC325" t="s">
        <v>14</v>
      </c>
    </row>
    <row r="326" spans="1:29" x14ac:dyDescent="0.25">
      <c r="A326" t="s">
        <v>904</v>
      </c>
      <c r="B326">
        <v>322</v>
      </c>
      <c r="C326" s="54">
        <v>43784</v>
      </c>
      <c r="D326" s="57">
        <v>0.52430555555555558</v>
      </c>
      <c r="E326" t="s">
        <v>1028</v>
      </c>
      <c r="F326" t="s">
        <v>14</v>
      </c>
      <c r="G326" t="s">
        <v>863</v>
      </c>
      <c r="H326" s="104">
        <v>-10.894</v>
      </c>
      <c r="I326" s="104">
        <v>5.0000000000000001E-3</v>
      </c>
      <c r="J326" s="104">
        <v>38.329000000000001</v>
      </c>
      <c r="K326" s="104">
        <v>1.2E-2</v>
      </c>
      <c r="L326" s="104">
        <f t="shared" si="3"/>
        <v>-0.91798958817206455</v>
      </c>
      <c r="M326">
        <v>-6.6429999999999998</v>
      </c>
      <c r="N326">
        <v>3.2170000000000001</v>
      </c>
      <c r="O326">
        <v>-4.0629999999999997</v>
      </c>
      <c r="P326">
        <v>8.6440000000000001</v>
      </c>
      <c r="Q326">
        <v>447.23200000000003</v>
      </c>
      <c r="R326">
        <v>-0.35</v>
      </c>
      <c r="S326">
        <v>1.0999999999999999E-2</v>
      </c>
      <c r="T326">
        <v>2.1859999999999999</v>
      </c>
      <c r="U326">
        <v>448.38400000000001</v>
      </c>
      <c r="V326">
        <v>0</v>
      </c>
      <c r="W326">
        <v>7</v>
      </c>
      <c r="X326">
        <v>306</v>
      </c>
      <c r="Y326">
        <v>332</v>
      </c>
      <c r="Z326" s="179">
        <v>1.0893494695427499</v>
      </c>
      <c r="AA326" s="179">
        <v>1.23033647652361</v>
      </c>
      <c r="AB326" s="179">
        <v>1.0022694977742199</v>
      </c>
      <c r="AC326" t="s">
        <v>14</v>
      </c>
    </row>
    <row r="327" spans="1:29" s="169" customFormat="1" x14ac:dyDescent="0.25">
      <c r="A327" s="169" t="s">
        <v>904</v>
      </c>
      <c r="B327" s="169">
        <v>325</v>
      </c>
      <c r="C327" s="170">
        <v>43787</v>
      </c>
      <c r="D327" s="171">
        <v>0.4513888888888889</v>
      </c>
      <c r="E327" s="169" t="s">
        <v>1030</v>
      </c>
      <c r="F327" s="169" t="s">
        <v>14</v>
      </c>
      <c r="G327" s="169" t="s">
        <v>863</v>
      </c>
      <c r="H327" s="187">
        <v>-10.756</v>
      </c>
      <c r="I327" s="187">
        <v>6.0000000000000001E-3</v>
      </c>
      <c r="J327" s="187">
        <v>33.46</v>
      </c>
      <c r="K327" s="187">
        <v>1.0999999999999999E-2</v>
      </c>
      <c r="L327" s="187">
        <f t="shared" si="3"/>
        <v>-5.6029500474245264</v>
      </c>
      <c r="M327" s="169">
        <v>-6.6769999999999996</v>
      </c>
      <c r="N327" s="169">
        <v>-1.482</v>
      </c>
      <c r="O327" s="169">
        <v>-8.5670000000000002</v>
      </c>
      <c r="P327" s="169">
        <v>11.206</v>
      </c>
      <c r="Q327" s="169">
        <v>-3927.6469999999999</v>
      </c>
      <c r="R327" s="169">
        <v>-0.23300000000000001</v>
      </c>
      <c r="S327" s="169">
        <v>0.01</v>
      </c>
      <c r="T327" s="169">
        <v>14.21</v>
      </c>
      <c r="U327" s="169">
        <v>-3957.248</v>
      </c>
      <c r="V327" s="169">
        <v>48</v>
      </c>
      <c r="W327" s="169">
        <v>7</v>
      </c>
      <c r="X327" s="169">
        <v>306</v>
      </c>
      <c r="Y327" s="169">
        <v>332</v>
      </c>
      <c r="Z327" s="188">
        <v>1.0893494695427499</v>
      </c>
      <c r="AA327" s="188">
        <v>1.23033647652361</v>
      </c>
      <c r="AB327" s="188">
        <v>1.2197427879996501</v>
      </c>
      <c r="AC327" s="169" t="s">
        <v>14</v>
      </c>
    </row>
    <row r="328" spans="1:29" s="169" customFormat="1" x14ac:dyDescent="0.25">
      <c r="A328" s="169" t="s">
        <v>904</v>
      </c>
      <c r="B328" s="169">
        <v>331</v>
      </c>
      <c r="C328" s="170">
        <v>43788</v>
      </c>
      <c r="D328" s="171">
        <v>0.59027777777777779</v>
      </c>
      <c r="E328" s="169" t="s">
        <v>1033</v>
      </c>
      <c r="F328" s="169" t="s">
        <v>14</v>
      </c>
      <c r="G328" s="169" t="s">
        <v>863</v>
      </c>
      <c r="H328" s="187">
        <v>-10.973000000000001</v>
      </c>
      <c r="I328" s="187">
        <v>6.0000000000000001E-3</v>
      </c>
      <c r="J328" s="187">
        <v>71.649000000000001</v>
      </c>
      <c r="K328" s="187">
        <v>1.2E-2</v>
      </c>
      <c r="L328" s="187">
        <f t="shared" si="3"/>
        <v>31.142573669641376</v>
      </c>
      <c r="M328" s="169">
        <v>-5.6109999999999998</v>
      </c>
      <c r="N328" s="169">
        <v>35.378999999999998</v>
      </c>
      <c r="O328" s="169">
        <v>29.215</v>
      </c>
      <c r="P328" s="169">
        <v>98.418999999999997</v>
      </c>
      <c r="Q328" s="169">
        <v>-72.658000000000001</v>
      </c>
      <c r="R328" s="169">
        <v>0.433</v>
      </c>
      <c r="S328" s="169">
        <v>8.9999999999999993E-3</v>
      </c>
      <c r="T328" s="169">
        <v>24.635999999999999</v>
      </c>
      <c r="U328" s="169">
        <v>-128.66499999999999</v>
      </c>
      <c r="V328" s="169">
        <v>48</v>
      </c>
      <c r="W328" s="169">
        <v>7</v>
      </c>
      <c r="X328" s="169">
        <v>306</v>
      </c>
      <c r="Y328" s="169">
        <v>332</v>
      </c>
      <c r="Z328" s="188">
        <v>1.0893494695427499</v>
      </c>
      <c r="AA328" s="188">
        <v>1.23033647652361</v>
      </c>
      <c r="AB328" s="188">
        <v>1.19011786125144</v>
      </c>
      <c r="AC328" s="169" t="s">
        <v>14</v>
      </c>
    </row>
    <row r="329" spans="1:29" x14ac:dyDescent="0.25">
      <c r="A329" t="s">
        <v>904</v>
      </c>
      <c r="B329">
        <v>333</v>
      </c>
      <c r="C329" s="54">
        <v>43804</v>
      </c>
      <c r="D329" s="57">
        <v>0.45833333333333331</v>
      </c>
      <c r="E329" t="s">
        <v>1035</v>
      </c>
      <c r="F329" t="s">
        <v>14</v>
      </c>
      <c r="G329" t="s">
        <v>863</v>
      </c>
      <c r="H329" s="104">
        <v>-10.711</v>
      </c>
      <c r="I329" s="104">
        <v>6.0000000000000001E-3</v>
      </c>
      <c r="J329" s="104">
        <v>38.587000000000003</v>
      </c>
      <c r="K329" s="104">
        <v>0.02</v>
      </c>
      <c r="L329" s="104">
        <f t="shared" si="3"/>
        <v>-0.6697415293329344</v>
      </c>
      <c r="M329">
        <v>-6.4630000000000001</v>
      </c>
      <c r="N329">
        <v>3.4670000000000001</v>
      </c>
      <c r="O329">
        <v>-3.3570000000000002</v>
      </c>
      <c r="P329">
        <v>10.167</v>
      </c>
      <c r="Q329">
        <v>114.851</v>
      </c>
      <c r="R329">
        <v>-7.3999999999999996E-2</v>
      </c>
      <c r="S329">
        <v>1.0999999999999999E-2</v>
      </c>
      <c r="T329">
        <v>3.2</v>
      </c>
      <c r="U329">
        <v>114.97799999999999</v>
      </c>
      <c r="V329">
        <v>0</v>
      </c>
      <c r="W329">
        <v>8</v>
      </c>
      <c r="X329">
        <v>333</v>
      </c>
      <c r="Y329">
        <v>371</v>
      </c>
      <c r="Z329" s="179">
        <v>1.00313268425681</v>
      </c>
      <c r="AA329" s="179">
        <v>1.1375839694606</v>
      </c>
      <c r="AB329" s="179">
        <v>1.18458173693226</v>
      </c>
      <c r="AC329" t="s">
        <v>14</v>
      </c>
    </row>
    <row r="330" spans="1:29" x14ac:dyDescent="0.25">
      <c r="A330" t="s">
        <v>904</v>
      </c>
      <c r="B330">
        <v>335</v>
      </c>
      <c r="C330" s="54">
        <v>43804</v>
      </c>
      <c r="D330" s="57">
        <v>0.63194444444444442</v>
      </c>
      <c r="E330" t="s">
        <v>1037</v>
      </c>
      <c r="F330" t="s">
        <v>14</v>
      </c>
      <c r="G330" t="s">
        <v>863</v>
      </c>
      <c r="H330" s="104">
        <v>-10.741</v>
      </c>
      <c r="I330" s="104">
        <v>5.0000000000000001E-3</v>
      </c>
      <c r="J330" s="104">
        <v>32.228999999999999</v>
      </c>
      <c r="K330" s="104">
        <v>2.4E-2</v>
      </c>
      <c r="L330" s="104">
        <f t="shared" si="3"/>
        <v>-6.7874204366911455</v>
      </c>
      <c r="M330">
        <v>-6.7039999999999997</v>
      </c>
      <c r="N330">
        <v>-2.67</v>
      </c>
      <c r="O330">
        <v>-9.9629999999999992</v>
      </c>
      <c r="P330">
        <v>-5.42</v>
      </c>
      <c r="Q330">
        <v>39.295999999999999</v>
      </c>
      <c r="R330">
        <v>-0.44400000000000001</v>
      </c>
      <c r="S330">
        <v>1.0999999999999999E-2</v>
      </c>
      <c r="T330">
        <v>-8.7999999999999995E-2</v>
      </c>
      <c r="U330">
        <v>52.289000000000001</v>
      </c>
      <c r="V330">
        <v>0</v>
      </c>
      <c r="W330">
        <v>8</v>
      </c>
      <c r="X330">
        <v>333</v>
      </c>
      <c r="Y330">
        <v>371</v>
      </c>
      <c r="Z330" s="179">
        <v>1.00313268425681</v>
      </c>
      <c r="AA330" s="179">
        <v>1.1375839694606</v>
      </c>
      <c r="AB330" s="179">
        <v>0.91029802231565704</v>
      </c>
      <c r="AC330" t="s">
        <v>14</v>
      </c>
    </row>
    <row r="331" spans="1:29" x14ac:dyDescent="0.25">
      <c r="A331" t="s">
        <v>904</v>
      </c>
      <c r="B331">
        <v>337</v>
      </c>
      <c r="C331" s="54">
        <v>43805</v>
      </c>
      <c r="D331" s="57">
        <v>0.63541666666666663</v>
      </c>
      <c r="E331" t="s">
        <v>1039</v>
      </c>
      <c r="F331" t="s">
        <v>14</v>
      </c>
      <c r="G331" t="s">
        <v>863</v>
      </c>
      <c r="H331" s="104">
        <v>-10.366</v>
      </c>
      <c r="I331" s="104">
        <v>7.0000000000000001E-3</v>
      </c>
      <c r="J331" s="104">
        <v>45.545000000000002</v>
      </c>
      <c r="K331" s="104">
        <v>3.4000000000000002E-2</v>
      </c>
      <c r="L331" s="104">
        <f t="shared" si="3"/>
        <v>6.0252584450928826</v>
      </c>
      <c r="M331">
        <v>-5.907</v>
      </c>
      <c r="N331">
        <v>10.183999999999999</v>
      </c>
      <c r="O331">
        <v>3.5910000000000002</v>
      </c>
      <c r="P331">
        <v>24.181000000000001</v>
      </c>
      <c r="Q331">
        <v>-2.444</v>
      </c>
      <c r="R331">
        <v>-0.26100000000000001</v>
      </c>
      <c r="S331">
        <v>8.9999999999999993E-3</v>
      </c>
      <c r="T331">
        <v>3.6339999999999999</v>
      </c>
      <c r="U331">
        <v>-15.909000000000001</v>
      </c>
      <c r="V331">
        <v>0</v>
      </c>
      <c r="W331">
        <v>8</v>
      </c>
      <c r="X331">
        <v>333</v>
      </c>
      <c r="Y331">
        <v>371</v>
      </c>
      <c r="Z331" s="179">
        <v>1.00313268425681</v>
      </c>
      <c r="AA331" s="179">
        <v>1.1375839694606</v>
      </c>
      <c r="AB331" s="179">
        <v>0.89510519984394699</v>
      </c>
      <c r="AC331" t="s">
        <v>14</v>
      </c>
    </row>
    <row r="332" spans="1:29" x14ac:dyDescent="0.25">
      <c r="A332" t="s">
        <v>904</v>
      </c>
      <c r="B332">
        <v>341</v>
      </c>
      <c r="C332" s="54">
        <v>43808</v>
      </c>
      <c r="D332" s="57">
        <v>0.64583333333333337</v>
      </c>
      <c r="E332" t="s">
        <v>1042</v>
      </c>
      <c r="F332" t="s">
        <v>14</v>
      </c>
      <c r="G332" t="s">
        <v>863</v>
      </c>
      <c r="H332" s="104">
        <v>-10.856</v>
      </c>
      <c r="I332" s="104">
        <v>6.0000000000000001E-3</v>
      </c>
      <c r="J332" s="104">
        <v>39.073</v>
      </c>
      <c r="K332" s="104">
        <v>2.1999999999999999E-2</v>
      </c>
      <c r="L332" s="104">
        <f t="shared" si="3"/>
        <v>-0.20211146500815369</v>
      </c>
      <c r="M332">
        <v>-6.5830000000000002</v>
      </c>
      <c r="N332">
        <v>3.9359999999999999</v>
      </c>
      <c r="O332">
        <v>-3.4319999999999999</v>
      </c>
      <c r="P332">
        <v>8.891</v>
      </c>
      <c r="Q332">
        <v>-28.526</v>
      </c>
      <c r="R332">
        <v>-0.48299999999999998</v>
      </c>
      <c r="S332">
        <v>8.9999999999999993E-3</v>
      </c>
      <c r="T332">
        <v>0.996</v>
      </c>
      <c r="U332">
        <v>-29.181999999999999</v>
      </c>
      <c r="V332">
        <v>0</v>
      </c>
      <c r="W332">
        <v>8</v>
      </c>
      <c r="X332">
        <v>333</v>
      </c>
      <c r="Y332">
        <v>371</v>
      </c>
      <c r="Z332" s="179">
        <v>1.00313268425681</v>
      </c>
      <c r="AA332" s="179">
        <v>1.1375839694606</v>
      </c>
      <c r="AB332" s="179">
        <v>0.77540032577601903</v>
      </c>
      <c r="AC332" t="s">
        <v>14</v>
      </c>
    </row>
    <row r="333" spans="1:29" x14ac:dyDescent="0.25">
      <c r="A333" t="s">
        <v>904</v>
      </c>
      <c r="B333">
        <v>347</v>
      </c>
      <c r="C333" s="54">
        <v>43810</v>
      </c>
      <c r="D333" s="57">
        <v>0.47569444444444442</v>
      </c>
      <c r="E333" t="s">
        <v>1044</v>
      </c>
      <c r="F333" t="s">
        <v>14</v>
      </c>
      <c r="G333" t="s">
        <v>863</v>
      </c>
      <c r="H333" s="104">
        <v>-11.073</v>
      </c>
      <c r="I333" s="104">
        <v>8.0000000000000002E-3</v>
      </c>
      <c r="J333" s="104">
        <v>32.866999999999997</v>
      </c>
      <c r="K333" s="104">
        <v>4.8000000000000001E-2</v>
      </c>
      <c r="L333" s="104">
        <f t="shared" si="3"/>
        <v>-6.1735357020428916</v>
      </c>
      <c r="M333">
        <v>-6.9939999999999998</v>
      </c>
      <c r="N333">
        <v>-2.056</v>
      </c>
      <c r="O333">
        <v>-9.5960000000000001</v>
      </c>
      <c r="P333">
        <v>-4.9039999999999999</v>
      </c>
      <c r="Q333">
        <v>-12.212999999999999</v>
      </c>
      <c r="R333">
        <v>-0.377</v>
      </c>
      <c r="S333">
        <v>1.2E-2</v>
      </c>
      <c r="T333">
        <v>-0.80100000000000005</v>
      </c>
      <c r="U333">
        <v>-0.76200000000000001</v>
      </c>
      <c r="V333">
        <v>0</v>
      </c>
      <c r="W333">
        <v>8</v>
      </c>
      <c r="X333">
        <v>333</v>
      </c>
      <c r="Y333">
        <v>371</v>
      </c>
      <c r="Z333" s="179">
        <v>1.00313268425681</v>
      </c>
      <c r="AA333" s="179">
        <v>1.1375839694606</v>
      </c>
      <c r="AB333" s="179">
        <v>0.97212594668539498</v>
      </c>
      <c r="AC333" t="s">
        <v>14</v>
      </c>
    </row>
    <row r="334" spans="1:29" x14ac:dyDescent="0.25">
      <c r="A334" t="s">
        <v>904</v>
      </c>
      <c r="B334">
        <v>354</v>
      </c>
      <c r="C334" s="54">
        <v>43811</v>
      </c>
      <c r="D334" s="57">
        <v>0.72083333333333333</v>
      </c>
      <c r="E334" t="s">
        <v>1046</v>
      </c>
      <c r="F334" t="s">
        <v>14</v>
      </c>
      <c r="G334" t="s">
        <v>863</v>
      </c>
      <c r="H334" s="104">
        <v>-10.840999999999999</v>
      </c>
      <c r="I334" s="104">
        <v>6.0000000000000001E-3</v>
      </c>
      <c r="J334" s="104">
        <v>72.231999999999999</v>
      </c>
      <c r="K334" s="104">
        <v>2.7E-2</v>
      </c>
      <c r="L334" s="104">
        <f t="shared" si="3"/>
        <v>31.703537306475177</v>
      </c>
      <c r="M334">
        <v>-5.4669999999999996</v>
      </c>
      <c r="N334">
        <v>35.942</v>
      </c>
      <c r="O334">
        <v>29.558</v>
      </c>
      <c r="P334">
        <v>85.376999999999995</v>
      </c>
      <c r="Q334">
        <v>-15.103</v>
      </c>
      <c r="R334">
        <v>8.2000000000000003E-2</v>
      </c>
      <c r="S334">
        <v>8.9999999999999993E-3</v>
      </c>
      <c r="T334">
        <v>11.369</v>
      </c>
      <c r="U334">
        <v>-75.715999999999994</v>
      </c>
      <c r="V334">
        <v>0</v>
      </c>
      <c r="W334">
        <v>8</v>
      </c>
      <c r="X334">
        <v>333</v>
      </c>
      <c r="Y334">
        <v>371</v>
      </c>
      <c r="Z334" s="179">
        <v>1.00313268425681</v>
      </c>
      <c r="AA334" s="179">
        <v>1.1375839694606</v>
      </c>
      <c r="AB334" s="179">
        <v>0.85837998983158204</v>
      </c>
      <c r="AC334" t="s">
        <v>14</v>
      </c>
    </row>
    <row r="335" spans="1:29" s="169" customFormat="1" x14ac:dyDescent="0.25">
      <c r="A335" s="169" t="s">
        <v>904</v>
      </c>
      <c r="B335" s="169">
        <v>358</v>
      </c>
      <c r="C335" s="170">
        <v>43815</v>
      </c>
      <c r="D335" s="171">
        <v>0.64583333333333337</v>
      </c>
      <c r="E335" s="169" t="s">
        <v>1012</v>
      </c>
      <c r="F335" s="169" t="s">
        <v>14</v>
      </c>
      <c r="G335" s="169" t="s">
        <v>863</v>
      </c>
      <c r="H335" s="187">
        <v>-10.930999999999999</v>
      </c>
      <c r="I335" s="187">
        <v>6.0000000000000001E-3</v>
      </c>
      <c r="J335" s="187">
        <v>32.47</v>
      </c>
      <c r="K335" s="187">
        <v>1.0999999999999999E-2</v>
      </c>
      <c r="L335" s="187">
        <f t="shared" ref="L335:L398" si="4">(((J335+1000)/1.008122-1000)-30.91)/1.03091</f>
        <v>-6.5555298080858231</v>
      </c>
      <c r="M335" s="169">
        <v>-6.8739999999999997</v>
      </c>
      <c r="N335" s="169">
        <v>-2.4380000000000002</v>
      </c>
      <c r="O335" s="169">
        <v>-9.7490000000000006</v>
      </c>
      <c r="P335" s="169">
        <v>-5.6689999999999996</v>
      </c>
      <c r="Q335" s="169">
        <v>-21.965</v>
      </c>
      <c r="R335" s="169">
        <v>-0.28000000000000003</v>
      </c>
      <c r="S335" s="169">
        <v>0.01</v>
      </c>
      <c r="T335" s="169">
        <v>-0.80300000000000005</v>
      </c>
      <c r="U335" s="169">
        <v>-10.01</v>
      </c>
      <c r="V335" s="169">
        <v>1</v>
      </c>
      <c r="W335" s="169">
        <v>8</v>
      </c>
      <c r="X335" s="169">
        <v>333</v>
      </c>
      <c r="Y335" s="169">
        <v>371</v>
      </c>
      <c r="Z335" s="188">
        <v>1.00313268425681</v>
      </c>
      <c r="AA335" s="188">
        <v>1.1375839694606</v>
      </c>
      <c r="AB335" s="188">
        <v>1.07167352473609</v>
      </c>
      <c r="AC335" s="169" t="s">
        <v>14</v>
      </c>
    </row>
    <row r="336" spans="1:29" x14ac:dyDescent="0.25">
      <c r="A336" t="s">
        <v>904</v>
      </c>
      <c r="B336">
        <v>363</v>
      </c>
      <c r="C336" s="54">
        <v>43817</v>
      </c>
      <c r="D336" s="57">
        <v>0.52430555555555558</v>
      </c>
      <c r="E336" t="s">
        <v>1049</v>
      </c>
      <c r="F336" t="s">
        <v>14</v>
      </c>
      <c r="G336" t="s">
        <v>863</v>
      </c>
      <c r="H336" s="104">
        <v>-10.699</v>
      </c>
      <c r="I336" s="104">
        <v>5.0000000000000001E-3</v>
      </c>
      <c r="J336" s="104">
        <v>38.29</v>
      </c>
      <c r="K336" s="104">
        <v>2.3E-2</v>
      </c>
      <c r="L336" s="104">
        <f t="shared" si="4"/>
        <v>-0.95551545753130129</v>
      </c>
      <c r="M336">
        <v>-6.4619999999999997</v>
      </c>
      <c r="N336">
        <v>3.18</v>
      </c>
      <c r="O336">
        <v>-3.7709999999999999</v>
      </c>
      <c r="P336">
        <v>7.4560000000000004</v>
      </c>
      <c r="Q336">
        <v>6.88</v>
      </c>
      <c r="R336">
        <v>-0.20899999999999999</v>
      </c>
      <c r="S336">
        <v>1.2E-2</v>
      </c>
      <c r="T336">
        <v>1.0780000000000001</v>
      </c>
      <c r="U336">
        <v>7.5579999999999998</v>
      </c>
      <c r="V336">
        <v>0</v>
      </c>
      <c r="W336">
        <v>8</v>
      </c>
      <c r="X336">
        <v>333</v>
      </c>
      <c r="Y336">
        <v>371</v>
      </c>
      <c r="Z336" s="179">
        <v>1.00313268425681</v>
      </c>
      <c r="AA336" s="179">
        <v>1.1375839694606</v>
      </c>
      <c r="AB336" s="179">
        <v>1.05523003356806</v>
      </c>
      <c r="AC336" t="s">
        <v>14</v>
      </c>
    </row>
    <row r="337" spans="1:29" x14ac:dyDescent="0.25">
      <c r="A337" t="s">
        <v>904</v>
      </c>
      <c r="B337">
        <v>366</v>
      </c>
      <c r="C337" s="54">
        <v>43818</v>
      </c>
      <c r="D337" s="57">
        <v>0.39166666666666666</v>
      </c>
      <c r="E337" t="s">
        <v>1050</v>
      </c>
      <c r="F337" t="s">
        <v>14</v>
      </c>
      <c r="G337" t="s">
        <v>863</v>
      </c>
      <c r="H337" s="104">
        <v>-10.8</v>
      </c>
      <c r="I337" s="104">
        <v>6.0000000000000001E-3</v>
      </c>
      <c r="J337" s="104">
        <v>72.296000000000006</v>
      </c>
      <c r="K337" s="104">
        <v>2.3E-2</v>
      </c>
      <c r="L337" s="104">
        <f t="shared" si="4"/>
        <v>31.765118220295829</v>
      </c>
      <c r="M337">
        <v>-5.4260000000000002</v>
      </c>
      <c r="N337">
        <v>36.003999999999998</v>
      </c>
      <c r="O337">
        <v>29.954000000000001</v>
      </c>
      <c r="P337">
        <v>86.113</v>
      </c>
      <c r="Q337">
        <v>48.12</v>
      </c>
      <c r="R337">
        <v>0.36499999999999999</v>
      </c>
      <c r="S337">
        <v>0.01</v>
      </c>
      <c r="T337">
        <v>11.933999999999999</v>
      </c>
      <c r="U337">
        <v>-16.542999999999999</v>
      </c>
      <c r="V337">
        <v>0</v>
      </c>
      <c r="W337">
        <v>8</v>
      </c>
      <c r="X337">
        <v>333</v>
      </c>
      <c r="Y337">
        <v>371</v>
      </c>
      <c r="Z337" s="179">
        <v>1.00313268425681</v>
      </c>
      <c r="AA337" s="179">
        <v>1.1375839694606</v>
      </c>
      <c r="AB337" s="179">
        <v>1.13645929607494</v>
      </c>
      <c r="AC337" t="s">
        <v>14</v>
      </c>
    </row>
    <row r="338" spans="1:29" x14ac:dyDescent="0.25">
      <c r="A338" t="s">
        <v>904</v>
      </c>
      <c r="B338">
        <v>371</v>
      </c>
      <c r="C338" s="54">
        <v>43819</v>
      </c>
      <c r="D338" s="57">
        <v>0.39583333333333331</v>
      </c>
      <c r="E338" t="s">
        <v>1050</v>
      </c>
      <c r="F338" t="s">
        <v>14</v>
      </c>
      <c r="G338" t="s">
        <v>863</v>
      </c>
      <c r="H338" s="104">
        <v>-10.962</v>
      </c>
      <c r="I338" s="104">
        <v>5.0000000000000001E-3</v>
      </c>
      <c r="J338" s="104">
        <v>32.451999999999998</v>
      </c>
      <c r="K338" s="104">
        <v>2.3E-2</v>
      </c>
      <c r="L338" s="104">
        <f t="shared" si="4"/>
        <v>-6.5728494400977784</v>
      </c>
      <c r="M338">
        <v>-6.9039999999999999</v>
      </c>
      <c r="N338">
        <v>-2.456</v>
      </c>
      <c r="O338">
        <v>-9.7309999999999999</v>
      </c>
      <c r="P338">
        <v>-5.1669999999999998</v>
      </c>
      <c r="Q338">
        <v>35.396999999999998</v>
      </c>
      <c r="R338">
        <v>-0.21299999999999999</v>
      </c>
      <c r="S338">
        <v>0.01</v>
      </c>
      <c r="T338">
        <v>-0.26400000000000001</v>
      </c>
      <c r="U338">
        <v>48.124000000000002</v>
      </c>
      <c r="V338">
        <v>0</v>
      </c>
      <c r="W338">
        <v>8</v>
      </c>
      <c r="X338">
        <v>333</v>
      </c>
      <c r="Y338">
        <v>371</v>
      </c>
      <c r="Z338" s="179">
        <v>1.00313268425681</v>
      </c>
      <c r="AA338" s="179">
        <v>1.1375839694606</v>
      </c>
      <c r="AB338" s="179">
        <v>1.13861944897214</v>
      </c>
      <c r="AC338" t="s">
        <v>14</v>
      </c>
    </row>
    <row r="339" spans="1:29" s="169" customFormat="1" x14ac:dyDescent="0.25">
      <c r="A339" s="169" t="s">
        <v>904</v>
      </c>
      <c r="B339" s="169">
        <v>357</v>
      </c>
      <c r="C339" s="170">
        <v>43085</v>
      </c>
      <c r="D339" s="171">
        <v>0.55902777777777779</v>
      </c>
      <c r="E339" s="169" t="s">
        <v>1047</v>
      </c>
      <c r="F339" s="169" t="s">
        <v>14</v>
      </c>
      <c r="G339" s="169" t="s">
        <v>859</v>
      </c>
      <c r="H339" s="187">
        <v>5.4580000000000002</v>
      </c>
      <c r="I339" s="187">
        <v>7.0000000000000001E-3</v>
      </c>
      <c r="J339" s="187">
        <v>36.588000000000001</v>
      </c>
      <c r="K339" s="187">
        <v>0.01</v>
      </c>
      <c r="L339" s="187">
        <f t="shared" si="4"/>
        <v>-2.5931828844460716</v>
      </c>
      <c r="M339" s="169">
        <v>8.6319999999999997</v>
      </c>
      <c r="N339" s="169">
        <v>1.5720000000000001</v>
      </c>
      <c r="O339" s="169">
        <v>10.367000000000001</v>
      </c>
      <c r="P339" s="169">
        <v>4.6829999999999998</v>
      </c>
      <c r="Q339" s="169">
        <v>175.32</v>
      </c>
      <c r="R339" s="169">
        <v>-9.8000000000000004E-2</v>
      </c>
      <c r="S339" s="169">
        <v>1.6E-2</v>
      </c>
      <c r="T339" s="169">
        <v>1.5329999999999999</v>
      </c>
      <c r="U339" s="169">
        <v>161.01499999999999</v>
      </c>
      <c r="V339" s="169">
        <v>1</v>
      </c>
      <c r="W339" s="169">
        <v>8</v>
      </c>
      <c r="X339" s="169">
        <v>333</v>
      </c>
      <c r="Y339" s="169">
        <v>371</v>
      </c>
      <c r="Z339" s="188">
        <v>1.00313268425681</v>
      </c>
      <c r="AA339" s="188">
        <v>1.1375839694606</v>
      </c>
      <c r="AB339" s="188">
        <v>0.95924744028851805</v>
      </c>
      <c r="AC339" s="169" t="s">
        <v>14</v>
      </c>
    </row>
    <row r="340" spans="1:29" s="169" customFormat="1" x14ac:dyDescent="0.25">
      <c r="A340" s="169" t="s">
        <v>904</v>
      </c>
      <c r="B340" s="169">
        <v>1</v>
      </c>
      <c r="C340" s="170">
        <v>43560</v>
      </c>
      <c r="D340" s="171">
        <v>0.71180555555555547</v>
      </c>
      <c r="E340" s="169" t="s">
        <v>861</v>
      </c>
      <c r="F340" s="169" t="s">
        <v>14</v>
      </c>
      <c r="G340" s="169" t="s">
        <v>859</v>
      </c>
      <c r="H340" s="187">
        <v>-10.353</v>
      </c>
      <c r="I340" s="187">
        <v>6.0000000000000001E-3</v>
      </c>
      <c r="J340" s="187">
        <v>66.158000000000001</v>
      </c>
      <c r="K340" s="187">
        <v>1.2999999999999999E-2</v>
      </c>
      <c r="L340" s="187">
        <f t="shared" si="4"/>
        <v>25.859123704195436</v>
      </c>
      <c r="M340" s="169">
        <v>-5.21</v>
      </c>
      <c r="N340" s="169">
        <v>30.079000000000001</v>
      </c>
      <c r="O340" s="169">
        <v>24.053999999999998</v>
      </c>
      <c r="P340" s="169">
        <v>76.753</v>
      </c>
      <c r="Q340" s="169">
        <v>-1.238</v>
      </c>
      <c r="R340" s="169">
        <v>3.1E-2</v>
      </c>
      <c r="S340" s="169">
        <v>8.0000000000000002E-3</v>
      </c>
      <c r="T340" s="169">
        <v>14.787000000000001</v>
      </c>
      <c r="U340" s="169">
        <v>-52.460999999999999</v>
      </c>
      <c r="V340" s="169">
        <v>1</v>
      </c>
      <c r="W340" s="169">
        <v>1</v>
      </c>
      <c r="X340" s="169">
        <v>1</v>
      </c>
      <c r="Y340" s="169">
        <v>27</v>
      </c>
      <c r="Z340" s="188">
        <v>0.98633913177116905</v>
      </c>
      <c r="AA340" s="188">
        <v>1.0430107907931201</v>
      </c>
      <c r="AB340" s="188">
        <v>0.55241411595425405</v>
      </c>
      <c r="AC340" s="169" t="s">
        <v>14</v>
      </c>
    </row>
    <row r="341" spans="1:29" x14ac:dyDescent="0.25">
      <c r="A341" t="s">
        <v>904</v>
      </c>
      <c r="B341">
        <v>4</v>
      </c>
      <c r="C341" s="54">
        <v>43563</v>
      </c>
      <c r="D341" s="57">
        <v>0.58611111111111114</v>
      </c>
      <c r="E341" t="s">
        <v>906</v>
      </c>
      <c r="F341" t="s">
        <v>14</v>
      </c>
      <c r="G341" t="s">
        <v>859</v>
      </c>
      <c r="H341" s="104">
        <v>-10.522</v>
      </c>
      <c r="I341" s="104">
        <v>6.0000000000000001E-3</v>
      </c>
      <c r="J341" s="104">
        <v>43.185000000000002</v>
      </c>
      <c r="K341" s="104">
        <v>1.0999999999999999E-2</v>
      </c>
      <c r="L341" s="104">
        <f t="shared" si="4"/>
        <v>3.754462247960725</v>
      </c>
      <c r="M341">
        <v>-6.1319999999999997</v>
      </c>
      <c r="N341">
        <v>7.9059999999999997</v>
      </c>
      <c r="O341">
        <v>0.35</v>
      </c>
      <c r="P341">
        <v>19.149999999999999</v>
      </c>
      <c r="Q341">
        <v>4.048</v>
      </c>
      <c r="R341">
        <v>-1.042</v>
      </c>
      <c r="S341">
        <v>1.0999999999999999E-2</v>
      </c>
      <c r="T341">
        <v>3.2240000000000002</v>
      </c>
      <c r="U341">
        <v>-4.8609999999999998</v>
      </c>
      <c r="V341">
        <v>0</v>
      </c>
      <c r="W341">
        <v>1</v>
      </c>
      <c r="X341">
        <v>1</v>
      </c>
      <c r="Y341">
        <v>27</v>
      </c>
      <c r="Z341" s="179">
        <v>0.98633913177116905</v>
      </c>
      <c r="AA341" s="179">
        <v>1.0430107907931201</v>
      </c>
      <c r="AB341" s="179">
        <v>7.86143929643532E-2</v>
      </c>
      <c r="AC341" t="s">
        <v>14</v>
      </c>
    </row>
    <row r="342" spans="1:29" s="169" customFormat="1" x14ac:dyDescent="0.25">
      <c r="A342" s="169" t="s">
        <v>904</v>
      </c>
      <c r="B342" s="169">
        <v>11</v>
      </c>
      <c r="C342" s="170">
        <v>43567</v>
      </c>
      <c r="D342" s="171">
        <v>0.59097222222222223</v>
      </c>
      <c r="E342" s="169" t="s">
        <v>912</v>
      </c>
      <c r="F342" s="169" t="s">
        <v>14</v>
      </c>
      <c r="G342" s="169" t="s">
        <v>859</v>
      </c>
      <c r="H342" s="187">
        <v>-9.9610000000000003</v>
      </c>
      <c r="I342" s="187">
        <v>4.0000000000000001E-3</v>
      </c>
      <c r="J342" s="187">
        <v>67.180000000000007</v>
      </c>
      <c r="K342" s="187">
        <v>0.01</v>
      </c>
      <c r="L342" s="187">
        <f t="shared" si="4"/>
        <v>26.842493921767169</v>
      </c>
      <c r="M342" s="169">
        <v>-4.8079999999999998</v>
      </c>
      <c r="N342" s="169">
        <v>31.067</v>
      </c>
      <c r="O342" s="169">
        <v>25.785</v>
      </c>
      <c r="P342" s="169">
        <v>78.801000000000002</v>
      </c>
      <c r="Q342" s="169">
        <v>-1.194</v>
      </c>
      <c r="R342" s="169">
        <v>0.36199999999999999</v>
      </c>
      <c r="S342" s="169">
        <v>0.01</v>
      </c>
      <c r="T342" s="169">
        <v>14.77</v>
      </c>
      <c r="U342" s="169">
        <v>-54.607999999999997</v>
      </c>
      <c r="V342" s="169">
        <v>1</v>
      </c>
      <c r="W342" s="169">
        <v>1</v>
      </c>
      <c r="X342" s="169">
        <v>1</v>
      </c>
      <c r="Y342" s="169">
        <v>27</v>
      </c>
      <c r="Z342" s="188">
        <v>0.98633913177116905</v>
      </c>
      <c r="AA342" s="188">
        <v>1.0430107907931201</v>
      </c>
      <c r="AB342" s="188">
        <v>0.83620579717714405</v>
      </c>
      <c r="AC342" s="169" t="s">
        <v>14</v>
      </c>
    </row>
    <row r="343" spans="1:29" x14ac:dyDescent="0.25">
      <c r="A343" t="s">
        <v>904</v>
      </c>
      <c r="B343">
        <v>14</v>
      </c>
      <c r="C343" s="54">
        <v>43570</v>
      </c>
      <c r="D343" s="57">
        <v>0.49722222222222223</v>
      </c>
      <c r="E343" t="s">
        <v>871</v>
      </c>
      <c r="F343" t="s">
        <v>14</v>
      </c>
      <c r="G343" t="s">
        <v>859</v>
      </c>
      <c r="H343" s="104">
        <v>5.29</v>
      </c>
      <c r="I343" s="104">
        <v>6.0000000000000001E-3</v>
      </c>
      <c r="J343" s="104">
        <v>37.401000000000003</v>
      </c>
      <c r="K343" s="104">
        <v>1.4E-2</v>
      </c>
      <c r="L343" s="104">
        <f t="shared" si="4"/>
        <v>-1.8109128385696649</v>
      </c>
      <c r="M343">
        <v>8.5020000000000007</v>
      </c>
      <c r="N343">
        <v>2.3559999999999999</v>
      </c>
      <c r="O343">
        <v>10.33</v>
      </c>
      <c r="P343">
        <v>8.1720000000000006</v>
      </c>
      <c r="Q343">
        <v>-8.35</v>
      </c>
      <c r="R343">
        <v>-0.77100000000000002</v>
      </c>
      <c r="S343">
        <v>8.9999999999999993E-3</v>
      </c>
      <c r="T343">
        <v>3.4380000000000002</v>
      </c>
      <c r="U343">
        <v>-21.792000000000002</v>
      </c>
      <c r="V343">
        <v>0</v>
      </c>
      <c r="W343">
        <v>1</v>
      </c>
      <c r="X343">
        <v>1</v>
      </c>
      <c r="Y343">
        <v>27</v>
      </c>
      <c r="Z343" s="179">
        <v>0.98633913177116905</v>
      </c>
      <c r="AA343" s="179">
        <v>1.0430107907931201</v>
      </c>
      <c r="AB343" s="179">
        <v>9.9804855441061893E-2</v>
      </c>
      <c r="AC343" t="s">
        <v>14</v>
      </c>
    </row>
    <row r="344" spans="1:29" x14ac:dyDescent="0.25">
      <c r="A344" t="s">
        <v>904</v>
      </c>
      <c r="B344">
        <v>16</v>
      </c>
      <c r="C344" s="54">
        <v>43578</v>
      </c>
      <c r="D344" s="57">
        <v>0.4604166666666667</v>
      </c>
      <c r="E344" t="s">
        <v>913</v>
      </c>
      <c r="F344" t="s">
        <v>14</v>
      </c>
      <c r="G344" t="s">
        <v>859</v>
      </c>
      <c r="H344" s="104">
        <v>-10.523999999999999</v>
      </c>
      <c r="I344" s="104">
        <v>6.0000000000000001E-3</v>
      </c>
      <c r="J344" s="104">
        <v>30.172000000000001</v>
      </c>
      <c r="K344" s="104">
        <v>1.0999999999999999E-2</v>
      </c>
      <c r="L344" s="104">
        <f t="shared" si="4"/>
        <v>-8.7666694949541739</v>
      </c>
      <c r="M344">
        <v>-6.57</v>
      </c>
      <c r="N344">
        <v>-4.6550000000000002</v>
      </c>
      <c r="O344">
        <v>-12.647</v>
      </c>
      <c r="P344">
        <v>-12.602</v>
      </c>
      <c r="Q344">
        <v>4.8079999999999998</v>
      </c>
      <c r="R344">
        <v>-1.339</v>
      </c>
      <c r="S344">
        <v>6.0000000000000001E-3</v>
      </c>
      <c r="T344">
        <v>-3.3450000000000002</v>
      </c>
      <c r="U344">
        <v>21.213000000000001</v>
      </c>
      <c r="V344">
        <v>0</v>
      </c>
      <c r="W344">
        <v>1</v>
      </c>
      <c r="X344">
        <v>1</v>
      </c>
      <c r="Y344">
        <v>27</v>
      </c>
      <c r="Z344" s="179">
        <v>0.98633913177116905</v>
      </c>
      <c r="AA344" s="179">
        <v>1.0430107907931201</v>
      </c>
      <c r="AB344" s="179">
        <v>0.10617852721167401</v>
      </c>
      <c r="AC344" t="s">
        <v>14</v>
      </c>
    </row>
    <row r="345" spans="1:29" x14ac:dyDescent="0.25">
      <c r="A345" t="s">
        <v>904</v>
      </c>
      <c r="B345">
        <v>22</v>
      </c>
      <c r="C345" s="54">
        <v>43594</v>
      </c>
      <c r="D345" s="57">
        <v>0.66388888888888886</v>
      </c>
      <c r="E345" t="s">
        <v>918</v>
      </c>
      <c r="F345" t="s">
        <v>14</v>
      </c>
      <c r="G345" t="s">
        <v>859</v>
      </c>
      <c r="H345" s="104">
        <v>-9.9629999999999992</v>
      </c>
      <c r="I345" s="104">
        <v>5.0000000000000001E-3</v>
      </c>
      <c r="J345" s="104">
        <v>30.306999999999999</v>
      </c>
      <c r="K345" s="104">
        <v>8.0000000000000002E-3</v>
      </c>
      <c r="L345" s="104">
        <f t="shared" si="4"/>
        <v>-8.6367722548639563</v>
      </c>
      <c r="M345">
        <v>-6.0389999999999997</v>
      </c>
      <c r="N345">
        <v>-4.524</v>
      </c>
      <c r="O345">
        <v>-11.954000000000001</v>
      </c>
      <c r="P345">
        <v>-11.904</v>
      </c>
      <c r="Q345">
        <v>4.649</v>
      </c>
      <c r="R345">
        <v>-1.3180000000000001</v>
      </c>
      <c r="S345">
        <v>1.2E-2</v>
      </c>
      <c r="T345">
        <v>-2.9039999999999999</v>
      </c>
      <c r="U345">
        <v>20.204999999999998</v>
      </c>
      <c r="V345">
        <v>0</v>
      </c>
      <c r="W345">
        <v>1</v>
      </c>
      <c r="X345">
        <v>1</v>
      </c>
      <c r="Y345">
        <v>27</v>
      </c>
      <c r="Z345" s="179">
        <v>0.98633913177116905</v>
      </c>
      <c r="AA345" s="179">
        <v>1.0430107907931201</v>
      </c>
      <c r="AB345" s="179">
        <v>0.10980222438291</v>
      </c>
      <c r="AC345" t="s">
        <v>14</v>
      </c>
    </row>
    <row r="346" spans="1:29" x14ac:dyDescent="0.25">
      <c r="A346" t="s">
        <v>904</v>
      </c>
      <c r="B346">
        <v>28</v>
      </c>
      <c r="C346" s="54">
        <v>43600</v>
      </c>
      <c r="D346" s="57">
        <v>0.42638888888888887</v>
      </c>
      <c r="E346" t="s">
        <v>921</v>
      </c>
      <c r="F346" t="s">
        <v>14</v>
      </c>
      <c r="G346" t="s">
        <v>859</v>
      </c>
      <c r="H346" s="104">
        <v>-10.548999999999999</v>
      </c>
      <c r="I346" s="104">
        <v>6.0000000000000001E-3</v>
      </c>
      <c r="J346" s="104">
        <v>30.254000000000001</v>
      </c>
      <c r="K346" s="104">
        <v>1.0999999999999999E-2</v>
      </c>
      <c r="L346" s="104">
        <f t="shared" si="4"/>
        <v>-8.6877689491217858</v>
      </c>
      <c r="M346">
        <v>-6.5910000000000002</v>
      </c>
      <c r="N346">
        <v>-4.5759999999999996</v>
      </c>
      <c r="O346">
        <v>-12.643000000000001</v>
      </c>
      <c r="P346">
        <v>-12.833</v>
      </c>
      <c r="Q346">
        <v>7.875</v>
      </c>
      <c r="R346">
        <v>-1.391</v>
      </c>
      <c r="S346">
        <v>7.0000000000000001E-3</v>
      </c>
      <c r="T346">
        <v>-3.7370000000000001</v>
      </c>
      <c r="U346">
        <v>24.193000000000001</v>
      </c>
      <c r="V346">
        <v>0</v>
      </c>
      <c r="W346">
        <v>2</v>
      </c>
      <c r="X346">
        <v>28</v>
      </c>
      <c r="Y346">
        <v>128</v>
      </c>
      <c r="Z346" s="179">
        <v>1.01639479196427</v>
      </c>
      <c r="AA346" s="179">
        <v>1.1204165060043001</v>
      </c>
      <c r="AB346" s="179">
        <v>8.2336647855204295E-2</v>
      </c>
      <c r="AC346" t="s">
        <v>14</v>
      </c>
    </row>
    <row r="347" spans="1:29" x14ac:dyDescent="0.25">
      <c r="A347" t="s">
        <v>904</v>
      </c>
      <c r="B347">
        <v>42</v>
      </c>
      <c r="C347" s="54">
        <v>43605</v>
      </c>
      <c r="D347" s="57">
        <v>0.60972222222222217</v>
      </c>
      <c r="E347" t="s">
        <v>927</v>
      </c>
      <c r="F347" t="s">
        <v>14</v>
      </c>
      <c r="G347" t="s">
        <v>859</v>
      </c>
      <c r="H347" s="104">
        <v>-9.6929999999999996</v>
      </c>
      <c r="I347" s="104">
        <v>6.0000000000000001E-3</v>
      </c>
      <c r="J347" s="104">
        <v>43.482999999999997</v>
      </c>
      <c r="K347" s="104">
        <v>1.0999999999999999E-2</v>
      </c>
      <c r="L347" s="104">
        <f t="shared" si="4"/>
        <v>4.0411983779374605</v>
      </c>
      <c r="M347">
        <v>-5.3449999999999998</v>
      </c>
      <c r="N347">
        <v>8.1950000000000003</v>
      </c>
      <c r="O347">
        <v>1.478</v>
      </c>
      <c r="P347">
        <v>19.177</v>
      </c>
      <c r="Q347">
        <v>2.62</v>
      </c>
      <c r="R347">
        <v>-1.014</v>
      </c>
      <c r="S347">
        <v>0.01</v>
      </c>
      <c r="T347">
        <v>2.677</v>
      </c>
      <c r="U347">
        <v>-7.673</v>
      </c>
      <c r="V347">
        <v>0</v>
      </c>
      <c r="W347">
        <v>2</v>
      </c>
      <c r="X347">
        <v>28</v>
      </c>
      <c r="Y347">
        <v>128</v>
      </c>
      <c r="Z347" s="179">
        <v>1.01639479196427</v>
      </c>
      <c r="AA347" s="179">
        <v>1.1204165060043001</v>
      </c>
      <c r="AB347" s="179">
        <v>0.12628589970540399</v>
      </c>
      <c r="AC347" t="s">
        <v>14</v>
      </c>
    </row>
    <row r="348" spans="1:29" x14ac:dyDescent="0.25">
      <c r="A348" t="s">
        <v>904</v>
      </c>
      <c r="B348">
        <v>48</v>
      </c>
      <c r="C348" s="54">
        <v>43606</v>
      </c>
      <c r="D348" s="57">
        <v>0.7416666666666667</v>
      </c>
      <c r="E348" t="s">
        <v>929</v>
      </c>
      <c r="F348" t="s">
        <v>14</v>
      </c>
      <c r="G348" t="s">
        <v>859</v>
      </c>
      <c r="H348" s="104">
        <v>-9.8829999999999991</v>
      </c>
      <c r="I348" s="104">
        <v>5.0000000000000001E-3</v>
      </c>
      <c r="J348" s="104">
        <v>60.030999999999999</v>
      </c>
      <c r="K348" s="104">
        <v>1.2E-2</v>
      </c>
      <c r="L348" s="104">
        <f t="shared" si="4"/>
        <v>19.963713407658201</v>
      </c>
      <c r="M348">
        <v>-4.9720000000000004</v>
      </c>
      <c r="N348">
        <v>24.167000000000002</v>
      </c>
      <c r="O348">
        <v>17.844999999999999</v>
      </c>
      <c r="P348">
        <v>59.584000000000003</v>
      </c>
      <c r="Q348">
        <v>2.9740000000000002</v>
      </c>
      <c r="R348">
        <v>-0.64</v>
      </c>
      <c r="S348">
        <v>0.01</v>
      </c>
      <c r="T348">
        <v>10.169</v>
      </c>
      <c r="U348">
        <v>-37.890999999999998</v>
      </c>
      <c r="V348">
        <v>0</v>
      </c>
      <c r="W348">
        <v>2</v>
      </c>
      <c r="X348">
        <v>28</v>
      </c>
      <c r="Y348">
        <v>128</v>
      </c>
      <c r="Z348" s="179">
        <v>1.01639479196427</v>
      </c>
      <c r="AA348" s="179">
        <v>1.1204165060043001</v>
      </c>
      <c r="AB348" s="179">
        <v>0.11322986355519001</v>
      </c>
      <c r="AC348" t="s">
        <v>14</v>
      </c>
    </row>
    <row r="349" spans="1:29" x14ac:dyDescent="0.25">
      <c r="A349" t="s">
        <v>904</v>
      </c>
      <c r="B349">
        <v>57</v>
      </c>
      <c r="C349" s="54">
        <v>43609</v>
      </c>
      <c r="D349" s="57">
        <v>0.40347222222222223</v>
      </c>
      <c r="E349" t="s">
        <v>933</v>
      </c>
      <c r="F349" t="s">
        <v>14</v>
      </c>
      <c r="G349" t="s">
        <v>859</v>
      </c>
      <c r="H349" s="104">
        <v>-10.45</v>
      </c>
      <c r="I349" s="104">
        <v>6.0000000000000001E-3</v>
      </c>
      <c r="J349" s="104">
        <v>30.545999999999999</v>
      </c>
      <c r="K349" s="104">
        <v>1.2E-2</v>
      </c>
      <c r="L349" s="104">
        <f t="shared" si="4"/>
        <v>-8.4068060298154812</v>
      </c>
      <c r="M349">
        <v>-6.4880000000000004</v>
      </c>
      <c r="N349">
        <v>-4.2939999999999996</v>
      </c>
      <c r="O349">
        <v>-12.212</v>
      </c>
      <c r="P349">
        <v>-12.097</v>
      </c>
      <c r="Q349">
        <v>6.5979999999999999</v>
      </c>
      <c r="R349">
        <v>-1.34</v>
      </c>
      <c r="S349">
        <v>0.01</v>
      </c>
      <c r="T349">
        <v>-3.5579999999999998</v>
      </c>
      <c r="U349">
        <v>22.215</v>
      </c>
      <c r="V349">
        <v>0</v>
      </c>
      <c r="W349">
        <v>2</v>
      </c>
      <c r="X349">
        <v>28</v>
      </c>
      <c r="Y349">
        <v>128</v>
      </c>
      <c r="Z349" s="179">
        <v>1.01639479196427</v>
      </c>
      <c r="AA349" s="179">
        <v>1.1204165060043001</v>
      </c>
      <c r="AB349" s="179">
        <v>0.123818783731504</v>
      </c>
      <c r="AC349" t="s">
        <v>14</v>
      </c>
    </row>
    <row r="350" spans="1:29" x14ac:dyDescent="0.25">
      <c r="A350" t="s">
        <v>904</v>
      </c>
      <c r="B350">
        <v>60</v>
      </c>
      <c r="C350" s="54">
        <v>43609</v>
      </c>
      <c r="D350" s="57">
        <v>0.65555555555555556</v>
      </c>
      <c r="E350" t="s">
        <v>927</v>
      </c>
      <c r="F350" t="s">
        <v>14</v>
      </c>
      <c r="G350" t="s">
        <v>859</v>
      </c>
      <c r="H350" s="104">
        <v>-9.6969999999999992</v>
      </c>
      <c r="I350" s="104">
        <v>6.0000000000000001E-3</v>
      </c>
      <c r="J350" s="104">
        <v>41.71</v>
      </c>
      <c r="K350" s="104">
        <v>0.01</v>
      </c>
      <c r="L350" s="104">
        <f t="shared" si="4"/>
        <v>2.3352146247532373</v>
      </c>
      <c r="M350">
        <v>-5.4080000000000004</v>
      </c>
      <c r="N350">
        <v>6.484</v>
      </c>
      <c r="O350">
        <v>-0.315</v>
      </c>
      <c r="P350">
        <v>14.683</v>
      </c>
      <c r="Q350">
        <v>5.8170000000000002</v>
      </c>
      <c r="R350">
        <v>-1.073</v>
      </c>
      <c r="S350">
        <v>0.01</v>
      </c>
      <c r="T350">
        <v>1.6519999999999999</v>
      </c>
      <c r="U350">
        <v>-1.115</v>
      </c>
      <c r="V350">
        <v>0</v>
      </c>
      <c r="W350">
        <v>2</v>
      </c>
      <c r="X350">
        <v>28</v>
      </c>
      <c r="Y350">
        <v>128</v>
      </c>
      <c r="Z350" s="179">
        <v>1.01639479196427</v>
      </c>
      <c r="AA350" s="179">
        <v>1.1204165060043001</v>
      </c>
      <c r="AB350" s="179">
        <v>0.109392201725178</v>
      </c>
      <c r="AC350" t="s">
        <v>14</v>
      </c>
    </row>
    <row r="351" spans="1:29" x14ac:dyDescent="0.25">
      <c r="A351" t="s">
        <v>904</v>
      </c>
      <c r="B351">
        <v>66</v>
      </c>
      <c r="C351" s="54">
        <v>43613</v>
      </c>
      <c r="D351" s="57">
        <v>0.40277777777777773</v>
      </c>
      <c r="E351" t="s">
        <v>929</v>
      </c>
      <c r="F351" t="s">
        <v>14</v>
      </c>
      <c r="G351" t="s">
        <v>859</v>
      </c>
      <c r="H351" s="104">
        <v>-9.8740000000000006</v>
      </c>
      <c r="I351" s="104">
        <v>6.0000000000000001E-3</v>
      </c>
      <c r="J351" s="104">
        <v>62.314</v>
      </c>
      <c r="K351" s="104">
        <v>1.2E-2</v>
      </c>
      <c r="L351" s="104">
        <f t="shared" si="4"/>
        <v>22.160420067850033</v>
      </c>
      <c r="M351">
        <v>-4.8879999999999999</v>
      </c>
      <c r="N351">
        <v>26.370999999999999</v>
      </c>
      <c r="O351">
        <v>20.111999999999998</v>
      </c>
      <c r="P351">
        <v>65.27</v>
      </c>
      <c r="Q351">
        <v>2.0739999999999998</v>
      </c>
      <c r="R351">
        <v>-0.61499999999999999</v>
      </c>
      <c r="S351">
        <v>1.0999999999999999E-2</v>
      </c>
      <c r="T351">
        <v>11.231999999999999</v>
      </c>
      <c r="U351">
        <v>-42.89</v>
      </c>
      <c r="V351">
        <v>0</v>
      </c>
      <c r="W351">
        <v>2</v>
      </c>
      <c r="X351">
        <v>28</v>
      </c>
      <c r="Y351">
        <v>128</v>
      </c>
      <c r="Z351" s="179">
        <v>1.01639479196427</v>
      </c>
      <c r="AA351" s="179">
        <v>1.1204165060043001</v>
      </c>
      <c r="AB351" s="179">
        <v>8.4179142563206702E-2</v>
      </c>
      <c r="AC351" t="s">
        <v>14</v>
      </c>
    </row>
    <row r="352" spans="1:29" x14ac:dyDescent="0.25">
      <c r="A352" t="s">
        <v>904</v>
      </c>
      <c r="B352">
        <v>73</v>
      </c>
      <c r="C352" s="54">
        <v>43614</v>
      </c>
      <c r="D352" s="57">
        <v>0.60763888888888895</v>
      </c>
      <c r="E352" t="s">
        <v>918</v>
      </c>
      <c r="F352" t="s">
        <v>14</v>
      </c>
      <c r="G352" t="s">
        <v>859</v>
      </c>
      <c r="H352" s="104">
        <v>-9.9510000000000005</v>
      </c>
      <c r="I352" s="104">
        <v>5.0000000000000001E-3</v>
      </c>
      <c r="J352" s="104">
        <v>30.507000000000001</v>
      </c>
      <c r="K352" s="104">
        <v>8.9999999999999993E-3</v>
      </c>
      <c r="L352" s="104">
        <f t="shared" si="4"/>
        <v>-8.4443318991748288</v>
      </c>
      <c r="M352">
        <v>-6.0220000000000002</v>
      </c>
      <c r="N352">
        <v>-4.3310000000000004</v>
      </c>
      <c r="O352">
        <v>-11.795999999999999</v>
      </c>
      <c r="P352">
        <v>-12.234</v>
      </c>
      <c r="Q352">
        <v>7.2690000000000001</v>
      </c>
      <c r="R352">
        <v>-1.3660000000000001</v>
      </c>
      <c r="S352">
        <v>1.2E-2</v>
      </c>
      <c r="T352">
        <v>-3.6230000000000002</v>
      </c>
      <c r="U352">
        <v>22.457999999999998</v>
      </c>
      <c r="V352">
        <v>0</v>
      </c>
      <c r="W352">
        <v>2</v>
      </c>
      <c r="X352">
        <v>28</v>
      </c>
      <c r="Y352">
        <v>128</v>
      </c>
      <c r="Z352" s="179">
        <v>1.01639479196427</v>
      </c>
      <c r="AA352" s="179">
        <v>1.1204165060043001</v>
      </c>
      <c r="AB352" s="179">
        <v>8.7398868602677093E-2</v>
      </c>
      <c r="AC352" t="s">
        <v>14</v>
      </c>
    </row>
    <row r="353" spans="1:29" x14ac:dyDescent="0.25">
      <c r="A353" t="s">
        <v>904</v>
      </c>
      <c r="B353">
        <v>79</v>
      </c>
      <c r="C353" s="54">
        <v>43615</v>
      </c>
      <c r="D353" s="57">
        <v>0.73958333333333337</v>
      </c>
      <c r="E353" t="s">
        <v>936</v>
      </c>
      <c r="F353" t="s">
        <v>14</v>
      </c>
      <c r="G353" t="s">
        <v>859</v>
      </c>
      <c r="H353" s="104">
        <v>-10.683</v>
      </c>
      <c r="I353" s="104">
        <v>6.0000000000000001E-3</v>
      </c>
      <c r="J353" s="104">
        <v>62.451000000000001</v>
      </c>
      <c r="K353" s="104">
        <v>1.2999999999999999E-2</v>
      </c>
      <c r="L353" s="104">
        <f t="shared" si="4"/>
        <v>22.292241711497098</v>
      </c>
      <c r="M353">
        <v>-5.6420000000000003</v>
      </c>
      <c r="N353">
        <v>26.501000000000001</v>
      </c>
      <c r="O353">
        <v>19.417999999999999</v>
      </c>
      <c r="P353">
        <v>65.759</v>
      </c>
      <c r="Q353">
        <v>1.744</v>
      </c>
      <c r="R353">
        <v>-0.63700000000000001</v>
      </c>
      <c r="S353">
        <v>1.0999999999999999E-2</v>
      </c>
      <c r="T353">
        <v>11.44</v>
      </c>
      <c r="U353">
        <v>-42.668999999999997</v>
      </c>
      <c r="V353">
        <v>0</v>
      </c>
      <c r="W353">
        <v>2</v>
      </c>
      <c r="X353">
        <v>28</v>
      </c>
      <c r="Y353">
        <v>128</v>
      </c>
      <c r="Z353" s="179">
        <v>1.01639479196427</v>
      </c>
      <c r="AA353" s="179">
        <v>1.1204165060043001</v>
      </c>
      <c r="AB353" s="179">
        <v>7.8490556835191794E-2</v>
      </c>
      <c r="AC353" t="s">
        <v>14</v>
      </c>
    </row>
    <row r="354" spans="1:29" x14ac:dyDescent="0.25">
      <c r="A354" t="s">
        <v>904</v>
      </c>
      <c r="B354">
        <v>82</v>
      </c>
      <c r="C354" s="54">
        <v>43616</v>
      </c>
      <c r="D354" s="57">
        <v>0.55625000000000002</v>
      </c>
      <c r="E354" t="s">
        <v>927</v>
      </c>
      <c r="F354" t="s">
        <v>14</v>
      </c>
      <c r="G354" t="s">
        <v>859</v>
      </c>
      <c r="H354" s="104">
        <v>-9.7349999999999994</v>
      </c>
      <c r="I354" s="104">
        <v>6.0000000000000001E-3</v>
      </c>
      <c r="J354" s="104">
        <v>44.003999999999998</v>
      </c>
      <c r="K354" s="104">
        <v>0.01</v>
      </c>
      <c r="L354" s="104">
        <f t="shared" si="4"/>
        <v>4.5425055045077833</v>
      </c>
      <c r="M354">
        <v>-5.367</v>
      </c>
      <c r="N354">
        <v>8.6980000000000004</v>
      </c>
      <c r="O354">
        <v>1.9410000000000001</v>
      </c>
      <c r="P354">
        <v>20.483000000000001</v>
      </c>
      <c r="Q354">
        <v>4.0620000000000003</v>
      </c>
      <c r="R354">
        <v>-1.0209999999999999</v>
      </c>
      <c r="S354">
        <v>0.01</v>
      </c>
      <c r="T354">
        <v>2.96</v>
      </c>
      <c r="U354">
        <v>-7.1980000000000004</v>
      </c>
      <c r="V354">
        <v>0</v>
      </c>
      <c r="W354">
        <v>2</v>
      </c>
      <c r="X354">
        <v>28</v>
      </c>
      <c r="Y354">
        <v>128</v>
      </c>
      <c r="Z354" s="179">
        <v>1.01639479196427</v>
      </c>
      <c r="AA354" s="179">
        <v>1.1204165060043001</v>
      </c>
      <c r="AB354" s="179">
        <v>0.108048395298719</v>
      </c>
      <c r="AC354" t="s">
        <v>14</v>
      </c>
    </row>
    <row r="355" spans="1:29" x14ac:dyDescent="0.25">
      <c r="A355" t="s">
        <v>904</v>
      </c>
      <c r="B355">
        <v>97</v>
      </c>
      <c r="C355" s="54">
        <v>43621</v>
      </c>
      <c r="D355" s="57">
        <v>0.24722222222222223</v>
      </c>
      <c r="E355" t="s">
        <v>913</v>
      </c>
      <c r="F355" t="s">
        <v>14</v>
      </c>
      <c r="G355" t="s">
        <v>859</v>
      </c>
      <c r="H355" s="104">
        <v>-10.686999999999999</v>
      </c>
      <c r="I355" s="104">
        <v>5.0000000000000001E-3</v>
      </c>
      <c r="J355" s="104">
        <v>29.433</v>
      </c>
      <c r="K355" s="104">
        <v>1.2E-2</v>
      </c>
      <c r="L355" s="104">
        <f t="shared" si="4"/>
        <v>-9.4777366092256905</v>
      </c>
      <c r="M355">
        <v>-6.7480000000000002</v>
      </c>
      <c r="N355">
        <v>-5.3689999999999998</v>
      </c>
      <c r="O355">
        <v>-13.599</v>
      </c>
      <c r="P355">
        <v>-14.355</v>
      </c>
      <c r="Q355">
        <v>6.5279999999999996</v>
      </c>
      <c r="R355">
        <v>-1.413</v>
      </c>
      <c r="S355">
        <v>0.01</v>
      </c>
      <c r="T355">
        <v>-3.6859999999999999</v>
      </c>
      <c r="U355">
        <v>24.6</v>
      </c>
      <c r="V355">
        <v>0</v>
      </c>
      <c r="W355">
        <v>2</v>
      </c>
      <c r="X355">
        <v>28</v>
      </c>
      <c r="Y355">
        <v>128</v>
      </c>
      <c r="Z355" s="179">
        <v>1.01639479196427</v>
      </c>
      <c r="AA355" s="179">
        <v>1.1204165060043001</v>
      </c>
      <c r="AB355" s="179">
        <v>8.2942140110103299E-2</v>
      </c>
      <c r="AC355" t="s">
        <v>14</v>
      </c>
    </row>
    <row r="356" spans="1:29" x14ac:dyDescent="0.25">
      <c r="A356" t="s">
        <v>904</v>
      </c>
      <c r="B356">
        <v>99</v>
      </c>
      <c r="C356" s="54">
        <v>43622</v>
      </c>
      <c r="D356" s="57">
        <v>0.51944444444444449</v>
      </c>
      <c r="E356" t="s">
        <v>936</v>
      </c>
      <c r="F356" t="s">
        <v>14</v>
      </c>
      <c r="G356" t="s">
        <v>859</v>
      </c>
      <c r="H356" s="104">
        <v>-10.805999999999999</v>
      </c>
      <c r="I356" s="104">
        <v>7.0000000000000001E-3</v>
      </c>
      <c r="J356" s="104">
        <v>62.313000000000002</v>
      </c>
      <c r="K356" s="104">
        <v>1.0999999999999999E-2</v>
      </c>
      <c r="L356" s="104">
        <f t="shared" si="4"/>
        <v>22.159457866071666</v>
      </c>
      <c r="M356">
        <v>-5.7619999999999996</v>
      </c>
      <c r="N356">
        <v>26.367999999999999</v>
      </c>
      <c r="O356">
        <v>19.184000000000001</v>
      </c>
      <c r="P356">
        <v>66.007999999999996</v>
      </c>
      <c r="Q356">
        <v>-2.601</v>
      </c>
      <c r="R356">
        <v>-0.61499999999999999</v>
      </c>
      <c r="S356">
        <v>1.2E-2</v>
      </c>
      <c r="T356">
        <v>11.939</v>
      </c>
      <c r="U356">
        <v>-46.456000000000003</v>
      </c>
      <c r="V356">
        <v>0</v>
      </c>
      <c r="W356">
        <v>2</v>
      </c>
      <c r="X356">
        <v>28</v>
      </c>
      <c r="Y356">
        <v>128</v>
      </c>
      <c r="Z356" s="179">
        <v>1.01639479196427</v>
      </c>
      <c r="AA356" s="179">
        <v>1.1204165060043001</v>
      </c>
      <c r="AB356" s="179">
        <v>0.106472670685894</v>
      </c>
      <c r="AC356" t="s">
        <v>14</v>
      </c>
    </row>
    <row r="357" spans="1:29" x14ac:dyDescent="0.25">
      <c r="A357" t="s">
        <v>904</v>
      </c>
      <c r="B357">
        <v>111</v>
      </c>
      <c r="C357" s="54">
        <v>43627</v>
      </c>
      <c r="D357" s="57">
        <v>0.52777777777777779</v>
      </c>
      <c r="E357" t="s">
        <v>942</v>
      </c>
      <c r="F357" t="s">
        <v>14</v>
      </c>
      <c r="G357" t="s">
        <v>859</v>
      </c>
      <c r="H357" s="104">
        <v>-9.74</v>
      </c>
      <c r="I357" s="104">
        <v>7.0000000000000001E-3</v>
      </c>
      <c r="J357" s="104">
        <v>44.402000000000001</v>
      </c>
      <c r="K357" s="104">
        <v>1.4E-2</v>
      </c>
      <c r="L357" s="104">
        <f t="shared" si="4"/>
        <v>4.9254618123293037</v>
      </c>
      <c r="M357">
        <v>-5.3579999999999997</v>
      </c>
      <c r="N357">
        <v>9.0820000000000007</v>
      </c>
      <c r="O357">
        <v>2.2999999999999998</v>
      </c>
      <c r="P357">
        <v>22.731999999999999</v>
      </c>
      <c r="Q357">
        <v>2.2759999999999998</v>
      </c>
      <c r="R357">
        <v>-1.0449999999999999</v>
      </c>
      <c r="S357">
        <v>1.2E-2</v>
      </c>
      <c r="T357">
        <v>4.4059999999999997</v>
      </c>
      <c r="U357">
        <v>-9.7129999999999992</v>
      </c>
      <c r="V357">
        <v>0</v>
      </c>
      <c r="W357">
        <v>2</v>
      </c>
      <c r="X357">
        <v>28</v>
      </c>
      <c r="Y357">
        <v>128</v>
      </c>
      <c r="Z357" s="179">
        <v>1.01639479196427</v>
      </c>
      <c r="AA357" s="179">
        <v>1.1204165060043001</v>
      </c>
      <c r="AB357" s="179">
        <v>7.5030592063080007E-2</v>
      </c>
      <c r="AC357" t="s">
        <v>14</v>
      </c>
    </row>
    <row r="358" spans="1:29" s="169" customFormat="1" x14ac:dyDescent="0.25">
      <c r="A358" s="169" t="s">
        <v>904</v>
      </c>
      <c r="B358" s="169">
        <v>118</v>
      </c>
      <c r="C358" s="170">
        <v>43628</v>
      </c>
      <c r="D358" s="171">
        <v>0.75</v>
      </c>
      <c r="E358" s="169" t="s">
        <v>918</v>
      </c>
      <c r="F358" s="169" t="s">
        <v>14</v>
      </c>
      <c r="G358" s="169" t="s">
        <v>859</v>
      </c>
      <c r="H358" s="187">
        <v>-10.818</v>
      </c>
      <c r="I358" s="187">
        <v>5.0000000000000001E-3</v>
      </c>
      <c r="J358" s="187">
        <v>28.666</v>
      </c>
      <c r="K358" s="187">
        <v>1.0999999999999999E-2</v>
      </c>
      <c r="L358" s="187">
        <f t="shared" si="4"/>
        <v>-10.21574537329362</v>
      </c>
      <c r="M358" s="169">
        <v>-6.8959999999999999</v>
      </c>
      <c r="N358" s="169">
        <v>-6.109</v>
      </c>
      <c r="O358" s="169">
        <v>-14.55</v>
      </c>
      <c r="P358" s="169">
        <v>-14.215999999999999</v>
      </c>
      <c r="Q358" s="169">
        <v>8.2129999999999992</v>
      </c>
      <c r="R358" s="169">
        <v>-1.4910000000000001</v>
      </c>
      <c r="S358" s="169">
        <v>1.0999999999999999E-2</v>
      </c>
      <c r="T358" s="169">
        <v>-2.06</v>
      </c>
      <c r="U358" s="169">
        <v>27.981999999999999</v>
      </c>
      <c r="V358" s="169">
        <v>1</v>
      </c>
      <c r="W358" s="169">
        <v>2</v>
      </c>
      <c r="X358" s="169">
        <v>28</v>
      </c>
      <c r="Y358" s="169">
        <v>128</v>
      </c>
      <c r="Z358" s="188">
        <v>1.01639479196427</v>
      </c>
      <c r="AA358" s="188">
        <v>1.1204165060043001</v>
      </c>
      <c r="AB358" s="188">
        <v>2.6509408022963199E-2</v>
      </c>
      <c r="AC358" s="169" t="s">
        <v>14</v>
      </c>
    </row>
    <row r="359" spans="1:29" x14ac:dyDescent="0.25">
      <c r="A359" t="s">
        <v>904</v>
      </c>
      <c r="B359">
        <v>123</v>
      </c>
      <c r="C359" s="54">
        <v>43630</v>
      </c>
      <c r="D359" s="57">
        <v>0.46527777777777773</v>
      </c>
      <c r="E359" t="s">
        <v>929</v>
      </c>
      <c r="F359" t="s">
        <v>14</v>
      </c>
      <c r="G359" t="s">
        <v>859</v>
      </c>
      <c r="H359" s="104">
        <v>-10.628</v>
      </c>
      <c r="I359" s="104">
        <v>6.0000000000000001E-3</v>
      </c>
      <c r="J359" s="104">
        <v>62.820999999999998</v>
      </c>
      <c r="K359" s="104">
        <v>0.01</v>
      </c>
      <c r="L359" s="104">
        <f t="shared" si="4"/>
        <v>22.648256369521874</v>
      </c>
      <c r="M359">
        <v>-5.5780000000000003</v>
      </c>
      <c r="N359">
        <v>26.858000000000001</v>
      </c>
      <c r="O359">
        <v>19.872</v>
      </c>
      <c r="P359">
        <v>67.224999999999994</v>
      </c>
      <c r="Q359">
        <v>1.738</v>
      </c>
      <c r="R359">
        <v>-0.60099999999999998</v>
      </c>
      <c r="S359">
        <v>1.0999999999999999E-2</v>
      </c>
      <c r="T359">
        <v>12.127000000000001</v>
      </c>
      <c r="U359">
        <v>-43.395000000000003</v>
      </c>
      <c r="V359">
        <v>0</v>
      </c>
      <c r="W359">
        <v>2</v>
      </c>
      <c r="X359">
        <v>28</v>
      </c>
      <c r="Y359">
        <v>128</v>
      </c>
      <c r="Z359" s="179">
        <v>1.01639479196427</v>
      </c>
      <c r="AA359" s="179">
        <v>1.1204165060043001</v>
      </c>
      <c r="AB359" s="179">
        <v>0.104174237268643</v>
      </c>
      <c r="AC359" t="s">
        <v>14</v>
      </c>
    </row>
    <row r="360" spans="1:29" x14ac:dyDescent="0.25">
      <c r="A360" t="s">
        <v>904</v>
      </c>
      <c r="B360">
        <v>132</v>
      </c>
      <c r="C360" s="54">
        <v>43634</v>
      </c>
      <c r="D360" s="57">
        <v>0.4826388888888889</v>
      </c>
      <c r="E360" t="s">
        <v>913</v>
      </c>
      <c r="F360" t="s">
        <v>14</v>
      </c>
      <c r="G360" t="s">
        <v>859</v>
      </c>
      <c r="H360" s="104">
        <v>-10.516</v>
      </c>
      <c r="I360" s="104">
        <v>6.0000000000000001E-3</v>
      </c>
      <c r="J360" s="104">
        <v>29.815999999999999</v>
      </c>
      <c r="K360" s="104">
        <v>1.0999999999999999E-2</v>
      </c>
      <c r="L360" s="104">
        <f t="shared" si="4"/>
        <v>-9.1092133280809104</v>
      </c>
      <c r="M360">
        <v>-6.5739999999999998</v>
      </c>
      <c r="N360">
        <v>-4.9989999999999997</v>
      </c>
      <c r="O360">
        <v>-13.06</v>
      </c>
      <c r="P360">
        <v>-13.461</v>
      </c>
      <c r="Q360">
        <v>6.4219999999999997</v>
      </c>
      <c r="R360">
        <v>-1.4119999999999999</v>
      </c>
      <c r="S360">
        <v>1.0999999999999999E-2</v>
      </c>
      <c r="T360">
        <v>-3.5230000000000001</v>
      </c>
      <c r="U360">
        <v>23.553999999999998</v>
      </c>
      <c r="V360">
        <v>0</v>
      </c>
      <c r="W360">
        <v>3</v>
      </c>
      <c r="X360">
        <v>129</v>
      </c>
      <c r="Y360">
        <v>167</v>
      </c>
      <c r="Z360" s="179">
        <v>1.02472820856552</v>
      </c>
      <c r="AA360" s="179">
        <v>1.1644606730818601</v>
      </c>
      <c r="AB360" s="179">
        <v>0.136998810347601</v>
      </c>
      <c r="AC360" t="s">
        <v>14</v>
      </c>
    </row>
    <row r="361" spans="1:29" x14ac:dyDescent="0.25">
      <c r="A361" t="s">
        <v>904</v>
      </c>
      <c r="B361">
        <v>139</v>
      </c>
      <c r="C361" s="54">
        <v>43635</v>
      </c>
      <c r="D361" s="57">
        <v>0.67361111111111116</v>
      </c>
      <c r="E361" t="s">
        <v>954</v>
      </c>
      <c r="F361" t="s">
        <v>14</v>
      </c>
      <c r="G361" t="s">
        <v>859</v>
      </c>
      <c r="H361" s="104">
        <v>-10.773</v>
      </c>
      <c r="I361" s="104">
        <v>5.0000000000000001E-3</v>
      </c>
      <c r="J361" s="104">
        <v>28.753</v>
      </c>
      <c r="K361" s="104">
        <v>0.01</v>
      </c>
      <c r="L361" s="104">
        <f t="shared" si="4"/>
        <v>-10.132033818568837</v>
      </c>
      <c r="M361">
        <v>-6.851</v>
      </c>
      <c r="N361">
        <v>-6.0250000000000004</v>
      </c>
      <c r="O361">
        <v>-14.409000000000001</v>
      </c>
      <c r="P361">
        <v>-16.271999999999998</v>
      </c>
      <c r="Q361">
        <v>6.6109999999999998</v>
      </c>
      <c r="R361">
        <v>-1.478</v>
      </c>
      <c r="S361">
        <v>8.0000000000000002E-3</v>
      </c>
      <c r="T361">
        <v>-4.3099999999999996</v>
      </c>
      <c r="U361">
        <v>26.128</v>
      </c>
      <c r="V361">
        <v>0</v>
      </c>
      <c r="W361">
        <v>3</v>
      </c>
      <c r="X361">
        <v>129</v>
      </c>
      <c r="Y361">
        <v>167</v>
      </c>
      <c r="Z361" s="179">
        <v>1.02472820856552</v>
      </c>
      <c r="AA361" s="179">
        <v>1.1644606730818601</v>
      </c>
      <c r="AB361" s="179">
        <v>0.105256177533929</v>
      </c>
      <c r="AC361" t="s">
        <v>14</v>
      </c>
    </row>
    <row r="362" spans="1:29" x14ac:dyDescent="0.25">
      <c r="A362" t="s">
        <v>904</v>
      </c>
      <c r="B362">
        <v>147</v>
      </c>
      <c r="C362" s="54">
        <v>43637</v>
      </c>
      <c r="D362" s="57">
        <v>0.70138888888888884</v>
      </c>
      <c r="E362" t="s">
        <v>942</v>
      </c>
      <c r="F362" t="s">
        <v>14</v>
      </c>
      <c r="G362" t="s">
        <v>859</v>
      </c>
      <c r="H362" s="104">
        <v>-9.7010000000000005</v>
      </c>
      <c r="I362" s="104">
        <v>5.0000000000000001E-3</v>
      </c>
      <c r="J362" s="104">
        <v>41.944000000000003</v>
      </c>
      <c r="K362" s="104">
        <v>0.01</v>
      </c>
      <c r="L362" s="104">
        <f t="shared" si="4"/>
        <v>2.5603698409095395</v>
      </c>
      <c r="M362">
        <v>-5.4039999999999999</v>
      </c>
      <c r="N362">
        <v>6.7089999999999996</v>
      </c>
      <c r="O362">
        <v>-0.106</v>
      </c>
      <c r="P362">
        <v>15.867000000000001</v>
      </c>
      <c r="Q362">
        <v>4.7679999999999998</v>
      </c>
      <c r="R362">
        <v>-1.087</v>
      </c>
      <c r="S362">
        <v>0.01</v>
      </c>
      <c r="T362">
        <v>2.371</v>
      </c>
      <c r="U362">
        <v>-2.601</v>
      </c>
      <c r="V362">
        <v>0</v>
      </c>
      <c r="W362">
        <v>3</v>
      </c>
      <c r="X362">
        <v>129</v>
      </c>
      <c r="Y362">
        <v>167</v>
      </c>
      <c r="Z362" s="179">
        <v>1.02472820856552</v>
      </c>
      <c r="AA362" s="179">
        <v>1.1644606730818601</v>
      </c>
      <c r="AB362" s="179">
        <v>0.12540118410640499</v>
      </c>
      <c r="AC362" t="s">
        <v>14</v>
      </c>
    </row>
    <row r="363" spans="1:29" x14ac:dyDescent="0.25">
      <c r="A363" t="s">
        <v>904</v>
      </c>
      <c r="B363">
        <v>155</v>
      </c>
      <c r="C363" s="54">
        <v>43641</v>
      </c>
      <c r="D363" s="57">
        <v>0.5805555555555556</v>
      </c>
      <c r="E363" t="s">
        <v>959</v>
      </c>
      <c r="F363" t="s">
        <v>14</v>
      </c>
      <c r="G363" t="s">
        <v>859</v>
      </c>
      <c r="H363" s="104">
        <v>-10.634</v>
      </c>
      <c r="I363" s="104">
        <v>5.0000000000000001E-3</v>
      </c>
      <c r="J363" s="104">
        <v>29.152000000000001</v>
      </c>
      <c r="K363" s="104">
        <v>1.0999999999999999E-2</v>
      </c>
      <c r="L363" s="104">
        <f t="shared" si="4"/>
        <v>-9.7481153089688402</v>
      </c>
      <c r="M363">
        <v>-6.7069999999999999</v>
      </c>
      <c r="N363">
        <v>-5.64</v>
      </c>
      <c r="O363">
        <v>-13.930999999999999</v>
      </c>
      <c r="P363">
        <v>-16.007999999999999</v>
      </c>
      <c r="Q363">
        <v>8.0079999999999991</v>
      </c>
      <c r="R363">
        <v>-1.524</v>
      </c>
      <c r="S363">
        <v>1.0999999999999999E-2</v>
      </c>
      <c r="T363">
        <v>-4.8140000000000001</v>
      </c>
      <c r="U363">
        <v>26.611000000000001</v>
      </c>
      <c r="V363">
        <v>0</v>
      </c>
      <c r="W363">
        <v>3</v>
      </c>
      <c r="X363">
        <v>129</v>
      </c>
      <c r="Y363">
        <v>167</v>
      </c>
      <c r="Z363" s="179">
        <v>1.02472820856552</v>
      </c>
      <c r="AA363" s="179">
        <v>1.1644606730818601</v>
      </c>
      <c r="AB363" s="179">
        <v>4.54017436620133E-2</v>
      </c>
      <c r="AC363" t="s">
        <v>14</v>
      </c>
    </row>
    <row r="364" spans="1:29" s="169" customFormat="1" x14ac:dyDescent="0.25">
      <c r="A364" s="169" t="s">
        <v>904</v>
      </c>
      <c r="B364" s="169">
        <v>163</v>
      </c>
      <c r="C364" s="170">
        <v>43643</v>
      </c>
      <c r="D364" s="171">
        <v>0.61111111111111105</v>
      </c>
      <c r="E364" s="169" t="s">
        <v>936</v>
      </c>
      <c r="F364" s="169" t="s">
        <v>14</v>
      </c>
      <c r="G364" s="169" t="s">
        <v>859</v>
      </c>
      <c r="H364" s="187">
        <v>-10.019</v>
      </c>
      <c r="I364" s="187">
        <v>7.0000000000000001E-3</v>
      </c>
      <c r="J364" s="187">
        <v>63.079000000000001</v>
      </c>
      <c r="K364" s="187">
        <v>0.19</v>
      </c>
      <c r="L364" s="187">
        <f t="shared" si="4"/>
        <v>22.896504428361006</v>
      </c>
      <c r="M364" s="169">
        <v>-4.9989999999999997</v>
      </c>
      <c r="N364" s="169">
        <v>27.109000000000002</v>
      </c>
      <c r="O364" s="169">
        <v>20.64</v>
      </c>
      <c r="P364" s="169">
        <v>102.191</v>
      </c>
      <c r="Q364" s="169">
        <v>-107.11799999999999</v>
      </c>
      <c r="R364" s="169">
        <v>-0.68899999999999995</v>
      </c>
      <c r="S364" s="169">
        <v>2.1000000000000001E-2</v>
      </c>
      <c r="T364" s="169">
        <v>44.777999999999999</v>
      </c>
      <c r="U364" s="169">
        <v>-148.285</v>
      </c>
      <c r="V364" s="169">
        <v>48</v>
      </c>
      <c r="W364" s="169">
        <v>3</v>
      </c>
      <c r="X364" s="169">
        <v>129</v>
      </c>
      <c r="Y364" s="169">
        <v>167</v>
      </c>
      <c r="Z364" s="188">
        <v>1.02472820856552</v>
      </c>
      <c r="AA364" s="188">
        <v>1.1644606730818601</v>
      </c>
      <c r="AB364" s="188">
        <v>-1.8693306920833298E-2</v>
      </c>
      <c r="AC364" s="169" t="s">
        <v>14</v>
      </c>
    </row>
    <row r="365" spans="1:29" x14ac:dyDescent="0.25">
      <c r="A365" t="s">
        <v>904</v>
      </c>
      <c r="B365">
        <v>167</v>
      </c>
      <c r="C365" s="54">
        <v>43644</v>
      </c>
      <c r="D365" s="57">
        <v>0.65902777777777777</v>
      </c>
      <c r="E365" t="s">
        <v>936</v>
      </c>
      <c r="F365" t="s">
        <v>14</v>
      </c>
      <c r="G365" t="s">
        <v>859</v>
      </c>
      <c r="H365" s="104">
        <v>-9.8979999999999997</v>
      </c>
      <c r="I365" s="104">
        <v>5.0000000000000001E-3</v>
      </c>
      <c r="J365" s="104">
        <v>62.462000000000003</v>
      </c>
      <c r="K365" s="104">
        <v>1.4999999999999999E-2</v>
      </c>
      <c r="L365" s="104">
        <f t="shared" si="4"/>
        <v>22.302825931060031</v>
      </c>
      <c r="M365">
        <v>-4.9059999999999997</v>
      </c>
      <c r="N365">
        <v>26.513999999999999</v>
      </c>
      <c r="O365">
        <v>20.245000000000001</v>
      </c>
      <c r="P365">
        <v>67.057000000000002</v>
      </c>
      <c r="Q365">
        <v>1.6240000000000001</v>
      </c>
      <c r="R365">
        <v>-0.60299999999999998</v>
      </c>
      <c r="S365">
        <v>0.01</v>
      </c>
      <c r="T365">
        <v>12.647</v>
      </c>
      <c r="U365">
        <v>-43.563000000000002</v>
      </c>
      <c r="V365">
        <v>0</v>
      </c>
      <c r="W365">
        <v>3</v>
      </c>
      <c r="X365">
        <v>129</v>
      </c>
      <c r="Y365">
        <v>167</v>
      </c>
      <c r="Z365" s="179">
        <v>1.02472820856552</v>
      </c>
      <c r="AA365" s="179">
        <v>1.1644606730818601</v>
      </c>
      <c r="AB365" s="179">
        <v>7.9942084350051304E-2</v>
      </c>
      <c r="AC365" t="s">
        <v>14</v>
      </c>
    </row>
    <row r="366" spans="1:29" s="169" customFormat="1" x14ac:dyDescent="0.25">
      <c r="A366" s="169" t="s">
        <v>904</v>
      </c>
      <c r="B366" s="169">
        <v>168</v>
      </c>
      <c r="C366" s="170">
        <v>43675</v>
      </c>
      <c r="D366" s="171">
        <v>0.61111111111111105</v>
      </c>
      <c r="E366" s="169" t="s">
        <v>963</v>
      </c>
      <c r="F366" s="169" t="s">
        <v>14</v>
      </c>
      <c r="G366" s="169" t="s">
        <v>859</v>
      </c>
      <c r="H366" s="187">
        <v>-10.276999999999999</v>
      </c>
      <c r="I366" s="187">
        <v>0.02</v>
      </c>
      <c r="J366" s="187">
        <v>29.754999999999999</v>
      </c>
      <c r="K366" s="187">
        <v>2.1000000000000001E-2</v>
      </c>
      <c r="L366" s="187">
        <f t="shared" si="4"/>
        <v>-9.1679076365660173</v>
      </c>
      <c r="M366" s="169">
        <v>-6.3520000000000003</v>
      </c>
      <c r="N366" s="169">
        <v>-5.0570000000000004</v>
      </c>
      <c r="O366" s="169">
        <v>-12.173999999999999</v>
      </c>
      <c r="P366" s="169">
        <v>-10.003</v>
      </c>
      <c r="Q366" s="169">
        <v>-14.858000000000001</v>
      </c>
      <c r="R366" s="169">
        <v>-0.69</v>
      </c>
      <c r="S366" s="169">
        <v>4.5999999999999999E-2</v>
      </c>
      <c r="T366" s="169">
        <v>8.6999999999999994E-2</v>
      </c>
      <c r="U366" s="169">
        <v>1.7869999999999999</v>
      </c>
      <c r="V366" s="169">
        <v>1</v>
      </c>
      <c r="W366" s="169">
        <v>4</v>
      </c>
      <c r="X366" s="169">
        <v>168</v>
      </c>
      <c r="Y366" s="169">
        <v>197</v>
      </c>
      <c r="Z366" s="188">
        <v>1.0233532148483899</v>
      </c>
      <c r="AA366" s="188">
        <v>0.93549797601172002</v>
      </c>
      <c r="AB366" s="188">
        <v>0.60446797833127497</v>
      </c>
      <c r="AC366" s="169" t="s">
        <v>14</v>
      </c>
    </row>
    <row r="367" spans="1:29" x14ac:dyDescent="0.25">
      <c r="A367" t="s">
        <v>904</v>
      </c>
      <c r="B367">
        <v>170</v>
      </c>
      <c r="C367" s="54">
        <v>43676</v>
      </c>
      <c r="D367" s="57">
        <v>0.40486111111111112</v>
      </c>
      <c r="E367" t="s">
        <v>965</v>
      </c>
      <c r="F367" t="s">
        <v>14</v>
      </c>
      <c r="G367" t="s">
        <v>859</v>
      </c>
      <c r="H367" s="104">
        <v>-39.369</v>
      </c>
      <c r="I367" s="104">
        <v>7.0000000000000001E-3</v>
      </c>
      <c r="J367" s="104">
        <v>40.247999999999998</v>
      </c>
      <c r="K367" s="104">
        <v>1.2999999999999999E-2</v>
      </c>
      <c r="L367" s="104">
        <f t="shared" si="4"/>
        <v>0.92847562466542111</v>
      </c>
      <c r="M367">
        <v>-33.280999999999999</v>
      </c>
      <c r="N367">
        <v>5.0090000000000003</v>
      </c>
      <c r="O367">
        <v>-31.222000000000001</v>
      </c>
      <c r="P367">
        <v>13.74</v>
      </c>
      <c r="Q367">
        <v>-5.6449999999999996</v>
      </c>
      <c r="R367">
        <v>-1.6830000000000001</v>
      </c>
      <c r="S367">
        <v>1.0999999999999999E-2</v>
      </c>
      <c r="T367">
        <v>3.6589999999999998</v>
      </c>
      <c r="U367">
        <v>20.867999999999999</v>
      </c>
      <c r="V367">
        <v>0</v>
      </c>
      <c r="W367">
        <v>4</v>
      </c>
      <c r="X367">
        <v>168</v>
      </c>
      <c r="Y367">
        <v>197</v>
      </c>
      <c r="Z367" s="179">
        <v>1.0233532148483899</v>
      </c>
      <c r="AA367" s="179">
        <v>0.93549797601172002</v>
      </c>
      <c r="AB367" s="179">
        <v>6.2496956975904898E-2</v>
      </c>
      <c r="AC367" t="s">
        <v>14</v>
      </c>
    </row>
    <row r="368" spans="1:29" x14ac:dyDescent="0.25">
      <c r="A368" t="s">
        <v>904</v>
      </c>
      <c r="B368">
        <v>174</v>
      </c>
      <c r="C368" s="54">
        <v>43677</v>
      </c>
      <c r="D368" s="57">
        <v>0.39861111111111108</v>
      </c>
      <c r="E368" t="s">
        <v>967</v>
      </c>
      <c r="F368" t="s">
        <v>14</v>
      </c>
      <c r="G368" t="s">
        <v>859</v>
      </c>
      <c r="H368" s="104">
        <v>-10.461</v>
      </c>
      <c r="I368" s="104">
        <v>6.0000000000000001E-3</v>
      </c>
      <c r="J368" s="104">
        <v>67.465000000000003</v>
      </c>
      <c r="K368" s="104">
        <v>1.2999999999999999E-2</v>
      </c>
      <c r="L368" s="104">
        <f t="shared" si="4"/>
        <v>27.116721428624231</v>
      </c>
      <c r="M368">
        <v>-5.2679999999999998</v>
      </c>
      <c r="N368">
        <v>31.341000000000001</v>
      </c>
      <c r="O368">
        <v>24.9</v>
      </c>
      <c r="P368">
        <v>80.644000000000005</v>
      </c>
      <c r="Q368">
        <v>-8.3970000000000002</v>
      </c>
      <c r="R368">
        <v>-0.28499999999999998</v>
      </c>
      <c r="S368">
        <v>8.9999999999999993E-3</v>
      </c>
      <c r="T368">
        <v>15.962</v>
      </c>
      <c r="U368">
        <v>-61.454000000000001</v>
      </c>
      <c r="V368">
        <v>0</v>
      </c>
      <c r="W368">
        <v>4</v>
      </c>
      <c r="X368">
        <v>168</v>
      </c>
      <c r="Y368">
        <v>197</v>
      </c>
      <c r="Z368" s="179">
        <v>1.0233532148483899</v>
      </c>
      <c r="AA368" s="179">
        <v>0.93549797601172002</v>
      </c>
      <c r="AB368" s="179">
        <v>9.5932284967442702E-2</v>
      </c>
      <c r="AC368" t="s">
        <v>14</v>
      </c>
    </row>
    <row r="369" spans="1:29" x14ac:dyDescent="0.25">
      <c r="A369" t="s">
        <v>904</v>
      </c>
      <c r="B369">
        <v>181</v>
      </c>
      <c r="C369" s="54">
        <v>43679</v>
      </c>
      <c r="D369" s="57">
        <v>0.4152777777777778</v>
      </c>
      <c r="E369" t="s">
        <v>969</v>
      </c>
      <c r="F369" t="s">
        <v>14</v>
      </c>
      <c r="G369" t="s">
        <v>859</v>
      </c>
      <c r="H369" s="104">
        <v>-10.438000000000001</v>
      </c>
      <c r="I369" s="104">
        <v>7.0000000000000001E-3</v>
      </c>
      <c r="J369" s="104">
        <v>27.757000000000001</v>
      </c>
      <c r="K369" s="104">
        <v>1.2999999999999999E-2</v>
      </c>
      <c r="L369" s="104">
        <f t="shared" si="4"/>
        <v>-11.090386789900675</v>
      </c>
      <c r="M369">
        <v>-6.57</v>
      </c>
      <c r="N369">
        <v>-6.9859999999999998</v>
      </c>
      <c r="O369">
        <v>-14.775</v>
      </c>
      <c r="P369">
        <v>-17.7</v>
      </c>
      <c r="Q369">
        <v>-1.18</v>
      </c>
      <c r="R369">
        <v>-1.1910000000000001</v>
      </c>
      <c r="S369">
        <v>0.01</v>
      </c>
      <c r="T369">
        <v>-3.83</v>
      </c>
      <c r="U369">
        <v>19.815000000000001</v>
      </c>
      <c r="V369">
        <v>0</v>
      </c>
      <c r="W369">
        <v>4</v>
      </c>
      <c r="X369">
        <v>168</v>
      </c>
      <c r="Y369">
        <v>197</v>
      </c>
      <c r="Z369" s="179">
        <v>1.0233532148483899</v>
      </c>
      <c r="AA369" s="179">
        <v>0.93549797601172002</v>
      </c>
      <c r="AB369" s="179">
        <v>0.15652247450095599</v>
      </c>
      <c r="AC369" t="s">
        <v>14</v>
      </c>
    </row>
    <row r="370" spans="1:29" x14ac:dyDescent="0.25">
      <c r="A370" t="s">
        <v>904</v>
      </c>
      <c r="B370">
        <v>186</v>
      </c>
      <c r="C370" s="54">
        <v>43684</v>
      </c>
      <c r="D370" s="57">
        <v>0.40138888888888885</v>
      </c>
      <c r="E370" t="s">
        <v>973</v>
      </c>
      <c r="F370" t="s">
        <v>14</v>
      </c>
      <c r="G370" t="s">
        <v>859</v>
      </c>
      <c r="H370" s="104">
        <v>-39.212000000000003</v>
      </c>
      <c r="I370" s="104">
        <v>6.0000000000000001E-3</v>
      </c>
      <c r="J370" s="104">
        <v>43.371000000000002</v>
      </c>
      <c r="K370" s="104">
        <v>1.0999999999999999E-2</v>
      </c>
      <c r="L370" s="104">
        <f t="shared" si="4"/>
        <v>3.9334317787518129</v>
      </c>
      <c r="M370">
        <v>-33.03</v>
      </c>
      <c r="N370">
        <v>8.0239999999999991</v>
      </c>
      <c r="O370">
        <v>-28.015999999999998</v>
      </c>
      <c r="P370">
        <v>20.114000000000001</v>
      </c>
      <c r="Q370">
        <v>-0.51100000000000001</v>
      </c>
      <c r="R370">
        <v>-1.59</v>
      </c>
      <c r="S370">
        <v>8.9999999999999993E-3</v>
      </c>
      <c r="T370">
        <v>3.9369999999999998</v>
      </c>
      <c r="U370">
        <v>19.838999999999999</v>
      </c>
      <c r="V370">
        <v>0</v>
      </c>
      <c r="W370">
        <v>4</v>
      </c>
      <c r="X370">
        <v>168</v>
      </c>
      <c r="Y370">
        <v>197</v>
      </c>
      <c r="Z370" s="179">
        <v>1.0233532148483899</v>
      </c>
      <c r="AA370" s="179">
        <v>0.93549797601172002</v>
      </c>
      <c r="AB370" s="179">
        <v>7.7852278264081407E-2</v>
      </c>
      <c r="AC370" t="s">
        <v>14</v>
      </c>
    </row>
    <row r="371" spans="1:29" x14ac:dyDescent="0.25">
      <c r="A371" t="s">
        <v>904</v>
      </c>
      <c r="B371">
        <v>190</v>
      </c>
      <c r="C371" s="54">
        <v>43685</v>
      </c>
      <c r="D371" s="57">
        <v>0.38750000000000001</v>
      </c>
      <c r="E371" t="s">
        <v>975</v>
      </c>
      <c r="F371" t="s">
        <v>14</v>
      </c>
      <c r="G371" t="s">
        <v>859</v>
      </c>
      <c r="H371" s="104">
        <v>-10.352</v>
      </c>
      <c r="I371" s="104">
        <v>6.0000000000000001E-3</v>
      </c>
      <c r="J371" s="104">
        <v>30.809000000000001</v>
      </c>
      <c r="K371" s="104">
        <v>1.0999999999999999E-2</v>
      </c>
      <c r="L371" s="104">
        <f t="shared" si="4"/>
        <v>-8.1537469620842877</v>
      </c>
      <c r="M371">
        <v>-6.3869999999999996</v>
      </c>
      <c r="N371">
        <v>-4.04</v>
      </c>
      <c r="O371">
        <v>-11.69</v>
      </c>
      <c r="P371">
        <v>-10.731</v>
      </c>
      <c r="Q371">
        <v>1.2390000000000001</v>
      </c>
      <c r="R371">
        <v>-1.1659999999999999</v>
      </c>
      <c r="S371">
        <v>1.0999999999999999E-2</v>
      </c>
      <c r="T371">
        <v>-2.6890000000000001</v>
      </c>
      <c r="U371">
        <v>16.152999999999999</v>
      </c>
      <c r="V371">
        <v>0</v>
      </c>
      <c r="W371">
        <v>4</v>
      </c>
      <c r="X371">
        <v>168</v>
      </c>
      <c r="Y371">
        <v>197</v>
      </c>
      <c r="Z371" s="179">
        <v>1.0233532148483899</v>
      </c>
      <c r="AA371" s="179">
        <v>0.93549797601172002</v>
      </c>
      <c r="AB371" s="179">
        <v>0.105302191356241</v>
      </c>
      <c r="AC371" t="s">
        <v>14</v>
      </c>
    </row>
    <row r="372" spans="1:29" x14ac:dyDescent="0.25">
      <c r="A372" t="s">
        <v>904</v>
      </c>
      <c r="B372">
        <v>197</v>
      </c>
      <c r="C372" s="54">
        <v>43686</v>
      </c>
      <c r="D372" s="57">
        <v>0.71180555555555547</v>
      </c>
      <c r="E372" t="s">
        <v>967</v>
      </c>
      <c r="F372" t="s">
        <v>14</v>
      </c>
      <c r="G372" t="s">
        <v>859</v>
      </c>
      <c r="H372" s="104">
        <v>-10.519</v>
      </c>
      <c r="I372" s="104">
        <v>8.0000000000000002E-3</v>
      </c>
      <c r="J372" s="104">
        <v>67.254999999999995</v>
      </c>
      <c r="K372" s="104">
        <v>1.4999999999999999E-2</v>
      </c>
      <c r="L372" s="104">
        <f t="shared" si="4"/>
        <v>26.914659055150757</v>
      </c>
      <c r="M372">
        <v>-5.3289999999999997</v>
      </c>
      <c r="N372">
        <v>31.138000000000002</v>
      </c>
      <c r="O372">
        <v>24.628</v>
      </c>
      <c r="P372">
        <v>80.087000000000003</v>
      </c>
      <c r="Q372">
        <v>-7.04</v>
      </c>
      <c r="R372">
        <v>-0.29399999999999998</v>
      </c>
      <c r="S372">
        <v>7.0000000000000001E-3</v>
      </c>
      <c r="T372">
        <v>15.839</v>
      </c>
      <c r="U372">
        <v>-59.744</v>
      </c>
      <c r="V372">
        <v>0</v>
      </c>
      <c r="W372">
        <v>4</v>
      </c>
      <c r="X372">
        <v>168</v>
      </c>
      <c r="Y372">
        <v>197</v>
      </c>
      <c r="Z372" s="179">
        <v>1.0233532148483899</v>
      </c>
      <c r="AA372" s="179">
        <v>0.93549797601172002</v>
      </c>
      <c r="AB372" s="179">
        <v>9.3493813935373302E-2</v>
      </c>
      <c r="AC372" t="s">
        <v>14</v>
      </c>
    </row>
    <row r="373" spans="1:29" x14ac:dyDescent="0.25">
      <c r="A373" t="s">
        <v>904</v>
      </c>
      <c r="B373">
        <v>201</v>
      </c>
      <c r="C373" s="54">
        <v>43689</v>
      </c>
      <c r="D373" s="57">
        <v>0.76041666666666663</v>
      </c>
      <c r="E373" t="s">
        <v>980</v>
      </c>
      <c r="F373" t="s">
        <v>14</v>
      </c>
      <c r="G373" t="s">
        <v>859</v>
      </c>
      <c r="H373" s="104">
        <v>5.1920000000000002</v>
      </c>
      <c r="I373" s="104">
        <v>6.0000000000000001E-3</v>
      </c>
      <c r="J373" s="104">
        <v>38.335000000000001</v>
      </c>
      <c r="K373" s="104">
        <v>8.9999999999999993E-3</v>
      </c>
      <c r="L373" s="104">
        <f t="shared" si="4"/>
        <v>-0.91221637750119222</v>
      </c>
      <c r="M373">
        <v>8.4410000000000007</v>
      </c>
      <c r="N373">
        <v>3.2570000000000001</v>
      </c>
      <c r="O373">
        <v>11.250999999999999</v>
      </c>
      <c r="P373">
        <v>7.9249999999999998</v>
      </c>
      <c r="Q373">
        <v>1.107</v>
      </c>
      <c r="R373">
        <v>-0.68100000000000005</v>
      </c>
      <c r="S373">
        <v>1.2E-2</v>
      </c>
      <c r="T373">
        <v>1.391</v>
      </c>
      <c r="U373">
        <v>-14.141</v>
      </c>
      <c r="V373">
        <v>0</v>
      </c>
      <c r="W373">
        <v>5</v>
      </c>
      <c r="X373">
        <v>198</v>
      </c>
      <c r="Y373">
        <v>236</v>
      </c>
      <c r="Z373" s="179">
        <v>1.0385875385499299</v>
      </c>
      <c r="AA373" s="179">
        <v>1.07564992749354</v>
      </c>
      <c r="AB373" s="179">
        <v>0.13669673006904601</v>
      </c>
      <c r="AC373" t="s">
        <v>14</v>
      </c>
    </row>
    <row r="374" spans="1:29" x14ac:dyDescent="0.25">
      <c r="A374" t="s">
        <v>904</v>
      </c>
      <c r="B374">
        <v>215</v>
      </c>
      <c r="C374" s="54">
        <v>43693</v>
      </c>
      <c r="D374" s="57">
        <v>0.70833333333333337</v>
      </c>
      <c r="E374" t="s">
        <v>918</v>
      </c>
      <c r="F374" t="s">
        <v>14</v>
      </c>
      <c r="G374" t="s">
        <v>859</v>
      </c>
      <c r="H374" s="104">
        <v>-10.137</v>
      </c>
      <c r="I374" s="104">
        <v>6.0000000000000001E-3</v>
      </c>
      <c r="J374" s="104">
        <v>29.914999999999999</v>
      </c>
      <c r="K374" s="104">
        <v>1.2999999999999999E-2</v>
      </c>
      <c r="L374" s="104">
        <f t="shared" si="4"/>
        <v>-9.0139553520148255</v>
      </c>
      <c r="M374">
        <v>-6.2160000000000002</v>
      </c>
      <c r="N374">
        <v>-4.9029999999999996</v>
      </c>
      <c r="O374">
        <v>-12.554</v>
      </c>
      <c r="P374">
        <v>-13.172000000000001</v>
      </c>
      <c r="Q374">
        <v>6.03</v>
      </c>
      <c r="R374">
        <v>-1.367</v>
      </c>
      <c r="S374">
        <v>0.01</v>
      </c>
      <c r="T374">
        <v>-3.4249999999999998</v>
      </c>
      <c r="U374">
        <v>22.567</v>
      </c>
      <c r="V374">
        <v>0</v>
      </c>
      <c r="W374">
        <v>5</v>
      </c>
      <c r="X374">
        <v>198</v>
      </c>
      <c r="Y374">
        <v>236</v>
      </c>
      <c r="Z374" s="179">
        <v>1.0385875385499299</v>
      </c>
      <c r="AA374" s="179">
        <v>1.07564992749354</v>
      </c>
      <c r="AB374" s="179">
        <v>6.6745042841365801E-2</v>
      </c>
      <c r="AC374" t="s">
        <v>14</v>
      </c>
    </row>
    <row r="375" spans="1:29" x14ac:dyDescent="0.25">
      <c r="A375" t="s">
        <v>904</v>
      </c>
      <c r="B375">
        <v>222</v>
      </c>
      <c r="C375" s="54">
        <v>43697</v>
      </c>
      <c r="D375" s="57">
        <v>0.61458333333333337</v>
      </c>
      <c r="E375" t="s">
        <v>982</v>
      </c>
      <c r="F375" t="s">
        <v>14</v>
      </c>
      <c r="G375" t="s">
        <v>859</v>
      </c>
      <c r="H375" s="104">
        <v>-10.507</v>
      </c>
      <c r="I375" s="104">
        <v>7.0000000000000001E-3</v>
      </c>
      <c r="J375" s="104">
        <v>35.904000000000003</v>
      </c>
      <c r="K375" s="104">
        <v>1.2E-2</v>
      </c>
      <c r="L375" s="104">
        <f t="shared" si="4"/>
        <v>-3.2513289009030233</v>
      </c>
      <c r="M375">
        <v>-6.3620000000000001</v>
      </c>
      <c r="N375">
        <v>0.878</v>
      </c>
      <c r="O375">
        <v>-6.8819999999999997</v>
      </c>
      <c r="P375">
        <v>1.575</v>
      </c>
      <c r="Q375">
        <v>5.7960000000000003</v>
      </c>
      <c r="R375">
        <v>-1.1819999999999999</v>
      </c>
      <c r="S375">
        <v>0.01</v>
      </c>
      <c r="T375">
        <v>-0.18</v>
      </c>
      <c r="U375">
        <v>10.92</v>
      </c>
      <c r="V375">
        <v>0</v>
      </c>
      <c r="W375">
        <v>5</v>
      </c>
      <c r="X375">
        <v>198</v>
      </c>
      <c r="Y375">
        <v>236</v>
      </c>
      <c r="Z375" s="179">
        <v>1.0385875385499299</v>
      </c>
      <c r="AA375" s="179">
        <v>1.07564992749354</v>
      </c>
      <c r="AB375" s="179">
        <v>0.10579111685381801</v>
      </c>
      <c r="AC375" t="s">
        <v>14</v>
      </c>
    </row>
    <row r="376" spans="1:29" x14ac:dyDescent="0.25">
      <c r="A376" t="s">
        <v>904</v>
      </c>
      <c r="B376">
        <v>229</v>
      </c>
      <c r="C376" s="54">
        <v>43699</v>
      </c>
      <c r="D376" s="57">
        <v>0.48680555555555555</v>
      </c>
      <c r="E376" t="s">
        <v>984</v>
      </c>
      <c r="F376" t="s">
        <v>14</v>
      </c>
      <c r="G376" t="s">
        <v>859</v>
      </c>
      <c r="H376" s="104">
        <v>5.5659999999999998</v>
      </c>
      <c r="I376" s="104">
        <v>8.9999999999999993E-3</v>
      </c>
      <c r="J376" s="104">
        <v>39.250999999999998</v>
      </c>
      <c r="K376" s="104">
        <v>1.7000000000000001E-2</v>
      </c>
      <c r="L376" s="104">
        <f t="shared" si="4"/>
        <v>-3.0839548444895504E-2</v>
      </c>
      <c r="M376">
        <v>8.8230000000000004</v>
      </c>
      <c r="N376">
        <v>4.1420000000000003</v>
      </c>
      <c r="O376">
        <v>12.506</v>
      </c>
      <c r="P376">
        <v>10.023</v>
      </c>
      <c r="Q376">
        <v>3.0539999999999998</v>
      </c>
      <c r="R376">
        <v>-0.69799999999999995</v>
      </c>
      <c r="S376">
        <v>1.0999999999999999E-2</v>
      </c>
      <c r="T376">
        <v>1.7090000000000001</v>
      </c>
      <c r="U376">
        <v>-14.33</v>
      </c>
      <c r="V376">
        <v>0</v>
      </c>
      <c r="W376">
        <v>5</v>
      </c>
      <c r="X376">
        <v>198</v>
      </c>
      <c r="Y376">
        <v>236</v>
      </c>
      <c r="Z376" s="179">
        <v>1.0385875385499299</v>
      </c>
      <c r="AA376" s="179">
        <v>1.07564992749354</v>
      </c>
      <c r="AB376" s="179">
        <v>8.5167110235770394E-2</v>
      </c>
      <c r="AC376" t="s">
        <v>14</v>
      </c>
    </row>
    <row r="377" spans="1:29" s="169" customFormat="1" x14ac:dyDescent="0.25">
      <c r="A377" s="169" t="s">
        <v>904</v>
      </c>
      <c r="B377" s="169">
        <v>238</v>
      </c>
      <c r="C377" s="170">
        <v>43703</v>
      </c>
      <c r="D377" s="171">
        <v>0.53402777777777777</v>
      </c>
      <c r="E377" s="169" t="s">
        <v>986</v>
      </c>
      <c r="F377" s="169" t="s">
        <v>14</v>
      </c>
      <c r="G377" s="169" t="s">
        <v>859</v>
      </c>
      <c r="H377" s="187">
        <v>-10.388</v>
      </c>
      <c r="I377" s="187">
        <v>8.0000000000000002E-3</v>
      </c>
      <c r="J377" s="187">
        <v>66.043000000000006</v>
      </c>
      <c r="K377" s="187">
        <v>1.4E-2</v>
      </c>
      <c r="L377" s="187">
        <f t="shared" si="4"/>
        <v>25.748470499674461</v>
      </c>
      <c r="M377" s="169">
        <v>-5.2460000000000004</v>
      </c>
      <c r="N377" s="169">
        <v>29.968</v>
      </c>
      <c r="O377" s="169">
        <v>23.646999999999998</v>
      </c>
      <c r="P377" s="169">
        <v>77.912999999999997</v>
      </c>
      <c r="Q377" s="169">
        <v>-1.8580000000000001</v>
      </c>
      <c r="R377" s="169">
        <v>-0.223</v>
      </c>
      <c r="S377" s="169">
        <v>0.01</v>
      </c>
      <c r="T377" s="169">
        <v>16.099</v>
      </c>
      <c r="U377" s="169">
        <v>-52.811</v>
      </c>
      <c r="V377" s="169" t="s">
        <v>987</v>
      </c>
      <c r="W377" s="169">
        <v>6</v>
      </c>
      <c r="X377" s="169">
        <v>237</v>
      </c>
      <c r="Y377" s="169">
        <v>304</v>
      </c>
      <c r="Z377" s="188">
        <v>0.99913382447853405</v>
      </c>
      <c r="AA377" s="188">
        <v>1.06277031782792</v>
      </c>
      <c r="AB377" s="188">
        <v>0.354494162278499</v>
      </c>
      <c r="AC377" s="169" t="s">
        <v>14</v>
      </c>
    </row>
    <row r="378" spans="1:29" x14ac:dyDescent="0.25">
      <c r="A378" t="s">
        <v>904</v>
      </c>
      <c r="B378">
        <v>242</v>
      </c>
      <c r="C378" s="54">
        <v>43704</v>
      </c>
      <c r="D378" s="57">
        <v>0.56319444444444444</v>
      </c>
      <c r="E378" t="s">
        <v>989</v>
      </c>
      <c r="F378" t="s">
        <v>14</v>
      </c>
      <c r="G378" t="s">
        <v>859</v>
      </c>
      <c r="H378" s="104">
        <v>-10.516</v>
      </c>
      <c r="I378" s="104">
        <v>1.6E-2</v>
      </c>
      <c r="J378" s="104">
        <v>25.945</v>
      </c>
      <c r="K378" s="104">
        <v>3.3000000000000002E-2</v>
      </c>
      <c r="L378" s="104">
        <f t="shared" si="4"/>
        <v>-12.833896412444577</v>
      </c>
      <c r="M378">
        <v>-6.7039999999999997</v>
      </c>
      <c r="N378">
        <v>-8.7360000000000007</v>
      </c>
      <c r="O378">
        <v>-16.835000000000001</v>
      </c>
      <c r="P378">
        <v>-22.335999999999999</v>
      </c>
      <c r="Q378">
        <v>1.016</v>
      </c>
      <c r="R378">
        <v>-1.411</v>
      </c>
      <c r="S378">
        <v>0.01</v>
      </c>
      <c r="T378">
        <v>-5.0279999999999996</v>
      </c>
      <c r="U378">
        <v>25.753</v>
      </c>
      <c r="V378">
        <v>0</v>
      </c>
      <c r="W378">
        <v>6</v>
      </c>
      <c r="X378">
        <v>237</v>
      </c>
      <c r="Y378">
        <v>304</v>
      </c>
      <c r="Z378" s="179">
        <v>0.99913382447853405</v>
      </c>
      <c r="AA378" s="179">
        <v>1.06277031782792</v>
      </c>
      <c r="AB378" s="179">
        <v>0.12187141393756</v>
      </c>
      <c r="AC378" t="s">
        <v>14</v>
      </c>
    </row>
    <row r="379" spans="1:29" x14ac:dyDescent="0.25">
      <c r="A379" t="s">
        <v>904</v>
      </c>
      <c r="B379">
        <v>251</v>
      </c>
      <c r="C379" s="54">
        <v>43706</v>
      </c>
      <c r="D379" s="57">
        <v>0.56597222222222221</v>
      </c>
      <c r="E379" t="s">
        <v>991</v>
      </c>
      <c r="F379" t="s">
        <v>14</v>
      </c>
      <c r="G379" t="s">
        <v>859</v>
      </c>
      <c r="H379" s="104">
        <v>-10.436</v>
      </c>
      <c r="I379" s="104">
        <v>7.0000000000000001E-3</v>
      </c>
      <c r="J379" s="104">
        <v>35.677</v>
      </c>
      <c r="K379" s="104">
        <v>1.4999999999999999E-2</v>
      </c>
      <c r="L379" s="104">
        <f t="shared" si="4"/>
        <v>-3.4697487046103053</v>
      </c>
      <c r="M379">
        <v>-6.3029999999999999</v>
      </c>
      <c r="N379">
        <v>0.65900000000000003</v>
      </c>
      <c r="O379">
        <v>-7.0730000000000004</v>
      </c>
      <c r="P379">
        <v>1.012</v>
      </c>
      <c r="Q379">
        <v>5.2880000000000003</v>
      </c>
      <c r="R379">
        <v>-1.22</v>
      </c>
      <c r="S379">
        <v>1.0999999999999999E-2</v>
      </c>
      <c r="T379">
        <v>-0.30599999999999999</v>
      </c>
      <c r="U379">
        <v>10.779</v>
      </c>
      <c r="V379">
        <v>0</v>
      </c>
      <c r="W379">
        <v>6</v>
      </c>
      <c r="X379">
        <v>237</v>
      </c>
      <c r="Y379">
        <v>304</v>
      </c>
      <c r="Z379" s="179">
        <v>0.99913382447853405</v>
      </c>
      <c r="AA379" s="179">
        <v>1.06277031782792</v>
      </c>
      <c r="AB379" s="179">
        <v>8.2570421045231504E-2</v>
      </c>
      <c r="AC379" t="s">
        <v>14</v>
      </c>
    </row>
    <row r="380" spans="1:29" s="169" customFormat="1" x14ac:dyDescent="0.25">
      <c r="A380" s="169" t="s">
        <v>904</v>
      </c>
      <c r="B380" s="169">
        <v>259</v>
      </c>
      <c r="C380" s="170">
        <v>43711</v>
      </c>
      <c r="D380" s="171">
        <v>0.63888888888888895</v>
      </c>
      <c r="E380" s="169" t="s">
        <v>996</v>
      </c>
      <c r="F380" s="169" t="s">
        <v>14</v>
      </c>
      <c r="G380" s="169" t="s">
        <v>859</v>
      </c>
      <c r="H380" s="187">
        <v>-10.756</v>
      </c>
      <c r="I380" s="187">
        <v>1.2999999999999999E-2</v>
      </c>
      <c r="J380" s="187">
        <v>57.101999999999997</v>
      </c>
      <c r="K380" s="187">
        <v>2.1999999999999999E-2</v>
      </c>
      <c r="L380" s="187">
        <f t="shared" si="4"/>
        <v>17.145424398590727</v>
      </c>
      <c r="M380" s="169">
        <v>-5.8879999999999999</v>
      </c>
      <c r="N380" s="169">
        <v>21.338000000000001</v>
      </c>
      <c r="O380" s="169">
        <v>14.301</v>
      </c>
      <c r="P380" s="169">
        <v>55.981000000000002</v>
      </c>
      <c r="Q380" s="169">
        <v>-3.86</v>
      </c>
      <c r="R380" s="169">
        <v>-0.45900000000000002</v>
      </c>
      <c r="S380" s="169">
        <v>0.01</v>
      </c>
      <c r="T380" s="169">
        <v>12.318</v>
      </c>
      <c r="U380" s="169">
        <v>-38.295999999999999</v>
      </c>
      <c r="V380" s="169" t="s">
        <v>987</v>
      </c>
      <c r="W380" s="169">
        <v>6</v>
      </c>
      <c r="X380" s="169">
        <v>237</v>
      </c>
      <c r="Y380" s="169">
        <v>304</v>
      </c>
      <c r="Z380" s="188">
        <v>0.99913382447853405</v>
      </c>
      <c r="AA380" s="188">
        <v>1.06277031782792</v>
      </c>
      <c r="AB380" s="188">
        <v>0.33902708633696599</v>
      </c>
      <c r="AC380" s="169" t="s">
        <v>14</v>
      </c>
    </row>
    <row r="381" spans="1:29" x14ac:dyDescent="0.25">
      <c r="A381" t="s">
        <v>904</v>
      </c>
      <c r="B381">
        <v>262</v>
      </c>
      <c r="C381" s="54">
        <v>43712</v>
      </c>
      <c r="D381" s="57">
        <v>0.4826388888888889</v>
      </c>
      <c r="E381" t="s">
        <v>998</v>
      </c>
      <c r="F381" t="s">
        <v>14</v>
      </c>
      <c r="G381" t="s">
        <v>859</v>
      </c>
      <c r="H381" s="104">
        <v>-10.446999999999999</v>
      </c>
      <c r="I381" s="104">
        <v>7.0000000000000001E-3</v>
      </c>
      <c r="J381" s="104">
        <v>28.858000000000001</v>
      </c>
      <c r="K381" s="104">
        <v>1.2999999999999999E-2</v>
      </c>
      <c r="L381" s="104">
        <f t="shared" si="4"/>
        <v>-10.03100263183199</v>
      </c>
      <c r="M381">
        <v>-6.5419999999999998</v>
      </c>
      <c r="N381">
        <v>-5.9240000000000004</v>
      </c>
      <c r="O381">
        <v>-13.911</v>
      </c>
      <c r="P381">
        <v>-15.446</v>
      </c>
      <c r="Q381">
        <v>6.21</v>
      </c>
      <c r="R381">
        <v>-1.3939999999999999</v>
      </c>
      <c r="S381">
        <v>1.2E-2</v>
      </c>
      <c r="T381">
        <v>-3.677</v>
      </c>
      <c r="U381">
        <v>25.172999999999998</v>
      </c>
      <c r="V381">
        <v>0</v>
      </c>
      <c r="W381">
        <v>6</v>
      </c>
      <c r="X381">
        <v>237</v>
      </c>
      <c r="Y381">
        <v>304</v>
      </c>
      <c r="Z381" s="179">
        <v>0.99913382447853405</v>
      </c>
      <c r="AA381" s="179">
        <v>1.06277031782792</v>
      </c>
      <c r="AB381" s="179">
        <v>6.9924466248589806E-2</v>
      </c>
      <c r="AC381" t="s">
        <v>14</v>
      </c>
    </row>
    <row r="382" spans="1:29" x14ac:dyDescent="0.25">
      <c r="A382" t="s">
        <v>904</v>
      </c>
      <c r="B382">
        <v>271</v>
      </c>
      <c r="C382" s="54">
        <v>43714</v>
      </c>
      <c r="D382" s="57">
        <v>0.48125000000000001</v>
      </c>
      <c r="E382" t="s">
        <v>1000</v>
      </c>
      <c r="F382" t="s">
        <v>14</v>
      </c>
      <c r="G382" t="s">
        <v>859</v>
      </c>
      <c r="H382" s="104">
        <v>4.0839999999999996</v>
      </c>
      <c r="I382" s="104">
        <v>6.0000000000000001E-3</v>
      </c>
      <c r="J382" s="104">
        <v>36.183999999999997</v>
      </c>
      <c r="K382" s="104">
        <v>1.0999999999999999E-2</v>
      </c>
      <c r="L382" s="104">
        <f t="shared" si="4"/>
        <v>-2.9819124029382436</v>
      </c>
      <c r="M382">
        <v>7.33</v>
      </c>
      <c r="N382">
        <v>1.179</v>
      </c>
      <c r="O382">
        <v>7.891</v>
      </c>
      <c r="P382">
        <v>2.4119999999999999</v>
      </c>
      <c r="Q382">
        <v>2.71</v>
      </c>
      <c r="R382">
        <v>-0.83199999999999996</v>
      </c>
      <c r="S382">
        <v>1.2E-2</v>
      </c>
      <c r="T382">
        <v>5.2999999999999999E-2</v>
      </c>
      <c r="U382">
        <v>-7.3639999999999999</v>
      </c>
      <c r="V382">
        <v>0</v>
      </c>
      <c r="W382">
        <v>6</v>
      </c>
      <c r="X382">
        <v>237</v>
      </c>
      <c r="Y382">
        <v>304</v>
      </c>
      <c r="Z382" s="179">
        <v>0.99913382447853405</v>
      </c>
      <c r="AA382" s="179">
        <v>1.06277031782792</v>
      </c>
      <c r="AB382" s="179">
        <v>0.11746355815795199</v>
      </c>
      <c r="AC382" t="s">
        <v>14</v>
      </c>
    </row>
    <row r="383" spans="1:29" x14ac:dyDescent="0.25">
      <c r="A383" t="s">
        <v>904</v>
      </c>
      <c r="B383">
        <v>280</v>
      </c>
      <c r="C383" s="54">
        <v>43718</v>
      </c>
      <c r="D383" s="57">
        <v>0.47222222222222227</v>
      </c>
      <c r="E383" t="s">
        <v>1002</v>
      </c>
      <c r="F383" t="s">
        <v>14</v>
      </c>
      <c r="G383" t="s">
        <v>859</v>
      </c>
      <c r="H383" s="104">
        <v>-10.534000000000001</v>
      </c>
      <c r="I383" s="104">
        <v>7.0000000000000001E-3</v>
      </c>
      <c r="J383" s="104">
        <v>34.831000000000003</v>
      </c>
      <c r="K383" s="104">
        <v>1.4E-2</v>
      </c>
      <c r="L383" s="104">
        <f t="shared" si="4"/>
        <v>-4.283771409175297</v>
      </c>
      <c r="M383">
        <v>-6.423</v>
      </c>
      <c r="N383">
        <v>-0.158</v>
      </c>
      <c r="O383">
        <v>-8.01</v>
      </c>
      <c r="P383">
        <v>-1.1299999999999999</v>
      </c>
      <c r="Q383">
        <v>4.274</v>
      </c>
      <c r="R383">
        <v>-1.236</v>
      </c>
      <c r="S383">
        <v>1.0999999999999999E-2</v>
      </c>
      <c r="T383">
        <v>-0.81399999999999995</v>
      </c>
      <c r="U383">
        <v>11.512</v>
      </c>
      <c r="V383">
        <v>0</v>
      </c>
      <c r="W383">
        <v>6</v>
      </c>
      <c r="X383">
        <v>237</v>
      </c>
      <c r="Y383">
        <v>304</v>
      </c>
      <c r="Z383" s="179">
        <v>0.99913382447853405</v>
      </c>
      <c r="AA383" s="179">
        <v>1.06277031782792</v>
      </c>
      <c r="AB383" s="179">
        <v>8.8673709632878406E-2</v>
      </c>
      <c r="AC383" t="s">
        <v>14</v>
      </c>
    </row>
    <row r="384" spans="1:29" x14ac:dyDescent="0.25">
      <c r="A384" t="s">
        <v>904</v>
      </c>
      <c r="B384">
        <v>290</v>
      </c>
      <c r="C384" s="54">
        <v>43721</v>
      </c>
      <c r="D384" s="57">
        <v>0.39583333333333331</v>
      </c>
      <c r="E384" t="s">
        <v>1004</v>
      </c>
      <c r="F384" t="s">
        <v>14</v>
      </c>
      <c r="G384" t="s">
        <v>859</v>
      </c>
      <c r="H384" s="104">
        <v>-10.459</v>
      </c>
      <c r="I384" s="104">
        <v>5.0000000000000001E-3</v>
      </c>
      <c r="J384" s="104">
        <v>28.352</v>
      </c>
      <c r="K384" s="104">
        <v>0.01</v>
      </c>
      <c r="L384" s="104">
        <f t="shared" si="4"/>
        <v>-10.517876731725464</v>
      </c>
      <c r="M384">
        <v>-6.57</v>
      </c>
      <c r="N384">
        <v>-6.4119999999999999</v>
      </c>
      <c r="O384">
        <v>-14.385999999999999</v>
      </c>
      <c r="P384">
        <v>-17.411999999999999</v>
      </c>
      <c r="Q384">
        <v>4.41</v>
      </c>
      <c r="R384">
        <v>-1.3640000000000001</v>
      </c>
      <c r="S384">
        <v>0.01</v>
      </c>
      <c r="T384">
        <v>-4.6890000000000001</v>
      </c>
      <c r="U384">
        <v>24.359000000000002</v>
      </c>
      <c r="V384">
        <v>0</v>
      </c>
      <c r="W384">
        <v>6</v>
      </c>
      <c r="X384">
        <v>237</v>
      </c>
      <c r="Y384">
        <v>304</v>
      </c>
      <c r="Z384" s="179">
        <v>0.99913382447853405</v>
      </c>
      <c r="AA384" s="179">
        <v>1.06277031782792</v>
      </c>
      <c r="AB384" s="179">
        <v>0.11109643097779</v>
      </c>
      <c r="AC384" t="s">
        <v>14</v>
      </c>
    </row>
    <row r="385" spans="1:29" s="169" customFormat="1" x14ac:dyDescent="0.25">
      <c r="A385" s="169" t="s">
        <v>904</v>
      </c>
      <c r="B385" s="169">
        <v>294</v>
      </c>
      <c r="C385" s="170">
        <v>43722</v>
      </c>
      <c r="D385" s="171">
        <v>0.39097222222222222</v>
      </c>
      <c r="E385" s="169" t="s">
        <v>1007</v>
      </c>
      <c r="F385" s="169" t="s">
        <v>14</v>
      </c>
      <c r="G385" s="169" t="s">
        <v>859</v>
      </c>
      <c r="H385" s="187">
        <v>-10.468999999999999</v>
      </c>
      <c r="I385" s="187">
        <v>6.0000000000000001E-3</v>
      </c>
      <c r="J385" s="187">
        <v>68.366</v>
      </c>
      <c r="K385" s="187">
        <v>8.0000000000000002E-3</v>
      </c>
      <c r="L385" s="187">
        <f t="shared" si="4"/>
        <v>27.983665231003901</v>
      </c>
      <c r="M385" s="169">
        <v>-5.2460000000000004</v>
      </c>
      <c r="N385" s="169">
        <v>32.21</v>
      </c>
      <c r="O385" s="169">
        <v>25.777000000000001</v>
      </c>
      <c r="P385" s="169">
        <v>85.355999999999995</v>
      </c>
      <c r="Q385" s="169">
        <v>-2.0139999999999998</v>
      </c>
      <c r="R385" s="169">
        <v>-0.28100000000000003</v>
      </c>
      <c r="S385" s="169">
        <v>1.2E-2</v>
      </c>
      <c r="T385" s="169">
        <v>18.675000000000001</v>
      </c>
      <c r="U385" s="169">
        <v>-56.996000000000002</v>
      </c>
      <c r="V385" s="169" t="s">
        <v>1008</v>
      </c>
      <c r="W385" s="169">
        <v>6</v>
      </c>
      <c r="X385" s="169">
        <v>237</v>
      </c>
      <c r="Y385" s="169">
        <v>304</v>
      </c>
      <c r="Z385" s="188">
        <v>0.99913382447853405</v>
      </c>
      <c r="AA385" s="188">
        <v>1.06277031782792</v>
      </c>
      <c r="AB385" s="188">
        <v>0.24633043521870501</v>
      </c>
      <c r="AC385" s="169" t="s">
        <v>14</v>
      </c>
    </row>
    <row r="386" spans="1:29" s="169" customFormat="1" x14ac:dyDescent="0.25">
      <c r="A386" s="169" t="s">
        <v>904</v>
      </c>
      <c r="B386" s="169">
        <v>304</v>
      </c>
      <c r="C386" s="170">
        <v>43725</v>
      </c>
      <c r="D386" s="171">
        <v>0.51388888888888895</v>
      </c>
      <c r="E386" s="169" t="s">
        <v>1011</v>
      </c>
      <c r="F386" s="169" t="s">
        <v>14</v>
      </c>
      <c r="G386" s="169" t="s">
        <v>859</v>
      </c>
      <c r="H386" s="187">
        <v>-1.129</v>
      </c>
      <c r="I386" s="187">
        <v>7.0000000000000001E-3</v>
      </c>
      <c r="J386" s="187">
        <v>40.402000000000001</v>
      </c>
      <c r="K386" s="187">
        <v>1.2999999999999999E-2</v>
      </c>
      <c r="L386" s="187">
        <f t="shared" si="4"/>
        <v>1.0766546985460721</v>
      </c>
      <c r="M386" s="169">
        <v>2.5830000000000002</v>
      </c>
      <c r="N386" s="169">
        <v>5.2389999999999999</v>
      </c>
      <c r="O386" s="169">
        <v>7.6349999999999998</v>
      </c>
      <c r="P386" s="169">
        <v>13.643000000000001</v>
      </c>
      <c r="Q386" s="169">
        <v>-9.8000000000000004E-2</v>
      </c>
      <c r="R386" s="169">
        <v>-0.193</v>
      </c>
      <c r="S386" s="169">
        <v>1.0999999999999999E-2</v>
      </c>
      <c r="T386" s="169">
        <v>3.105</v>
      </c>
      <c r="U386" s="169">
        <v>-13.029</v>
      </c>
      <c r="V386" s="169">
        <v>1</v>
      </c>
      <c r="W386" s="169">
        <v>6</v>
      </c>
      <c r="X386" s="169">
        <v>237</v>
      </c>
      <c r="Y386" s="169">
        <v>304</v>
      </c>
      <c r="Z386" s="188">
        <v>0.99913382447853405</v>
      </c>
      <c r="AA386" s="188">
        <v>1.06277031782792</v>
      </c>
      <c r="AB386" s="188">
        <v>0.76194517768116699</v>
      </c>
      <c r="AC386" s="169" t="s">
        <v>14</v>
      </c>
    </row>
    <row r="387" spans="1:29" x14ac:dyDescent="0.25">
      <c r="A387" t="s">
        <v>904</v>
      </c>
      <c r="B387">
        <v>307</v>
      </c>
      <c r="C387" s="54">
        <v>43775</v>
      </c>
      <c r="D387" s="57">
        <v>0.44791666666666669</v>
      </c>
      <c r="E387" t="s">
        <v>1013</v>
      </c>
      <c r="F387" t="s">
        <v>14</v>
      </c>
      <c r="G387" t="s">
        <v>859</v>
      </c>
      <c r="H387" s="104">
        <v>-10.548999999999999</v>
      </c>
      <c r="I387" s="104">
        <v>5.0000000000000001E-3</v>
      </c>
      <c r="J387" s="104">
        <v>28.215</v>
      </c>
      <c r="K387" s="104">
        <v>1.0999999999999999E-2</v>
      </c>
      <c r="L387" s="104">
        <f t="shared" si="4"/>
        <v>-10.649698375372639</v>
      </c>
      <c r="M387">
        <v>-6.6589999999999998</v>
      </c>
      <c r="N387">
        <v>-6.5439999999999996</v>
      </c>
      <c r="O387">
        <v>-14.656000000000001</v>
      </c>
      <c r="P387">
        <v>-16.247</v>
      </c>
      <c r="Q387">
        <v>20.065000000000001</v>
      </c>
      <c r="R387">
        <v>-1.415</v>
      </c>
      <c r="S387">
        <v>0.01</v>
      </c>
      <c r="T387">
        <v>-3.2440000000000002</v>
      </c>
      <c r="U387">
        <v>40.695999999999998</v>
      </c>
      <c r="V387">
        <v>0</v>
      </c>
      <c r="W387">
        <v>7</v>
      </c>
      <c r="X387">
        <v>306</v>
      </c>
      <c r="Y387">
        <v>332</v>
      </c>
      <c r="Z387" s="179">
        <v>1.0893494695427499</v>
      </c>
      <c r="AA387" s="179">
        <v>1.23033647652361</v>
      </c>
      <c r="AB387" s="179">
        <v>5.38297923840678E-2</v>
      </c>
      <c r="AC387" t="s">
        <v>14</v>
      </c>
    </row>
    <row r="388" spans="1:29" x14ac:dyDescent="0.25">
      <c r="A388" t="s">
        <v>904</v>
      </c>
      <c r="B388">
        <v>309</v>
      </c>
      <c r="C388" s="54">
        <v>43775</v>
      </c>
      <c r="D388" s="57">
        <v>0.63194444444444442</v>
      </c>
      <c r="E388" t="s">
        <v>1015</v>
      </c>
      <c r="F388" t="s">
        <v>14</v>
      </c>
      <c r="G388" t="s">
        <v>859</v>
      </c>
      <c r="H388" s="104">
        <v>-10.584</v>
      </c>
      <c r="I388" s="104">
        <v>6.0000000000000001E-3</v>
      </c>
      <c r="J388" s="104">
        <v>33.994</v>
      </c>
      <c r="K388" s="104">
        <v>8.9999999999999993E-3</v>
      </c>
      <c r="L388" s="104">
        <f t="shared" si="4"/>
        <v>-5.0891342977345309</v>
      </c>
      <c r="M388">
        <v>-6.4980000000000002</v>
      </c>
      <c r="N388">
        <v>-0.96599999999999997</v>
      </c>
      <c r="O388">
        <v>-9.0660000000000007</v>
      </c>
      <c r="P388">
        <v>-3.0030000000000001</v>
      </c>
      <c r="Q388">
        <v>-14.282</v>
      </c>
      <c r="R388">
        <v>-1.429</v>
      </c>
      <c r="S388">
        <v>1.0999999999999999E-2</v>
      </c>
      <c r="T388">
        <v>-1.073</v>
      </c>
      <c r="U388">
        <v>-5.52</v>
      </c>
      <c r="V388">
        <v>0</v>
      </c>
      <c r="W388">
        <v>7</v>
      </c>
      <c r="X388">
        <v>306</v>
      </c>
      <c r="Y388">
        <v>332</v>
      </c>
      <c r="Z388" s="179">
        <v>1.0893494695427499</v>
      </c>
      <c r="AA388" s="179">
        <v>1.23033647652361</v>
      </c>
      <c r="AB388" s="179">
        <v>-7.3145891218644496E-2</v>
      </c>
      <c r="AC388" t="s">
        <v>14</v>
      </c>
    </row>
    <row r="389" spans="1:29" x14ac:dyDescent="0.25">
      <c r="A389" t="s">
        <v>904</v>
      </c>
      <c r="B389">
        <v>312</v>
      </c>
      <c r="C389" s="54">
        <v>43776</v>
      </c>
      <c r="D389" s="57">
        <v>0.59722222222222221</v>
      </c>
      <c r="E389" t="s">
        <v>1017</v>
      </c>
      <c r="F389" t="s">
        <v>14</v>
      </c>
      <c r="G389" t="s">
        <v>859</v>
      </c>
      <c r="H389" s="104">
        <v>-10.396000000000001</v>
      </c>
      <c r="I389" s="104">
        <v>6.0000000000000001E-3</v>
      </c>
      <c r="J389" s="104">
        <v>42.582000000000001</v>
      </c>
      <c r="K389" s="104">
        <v>1.0999999999999999E-2</v>
      </c>
      <c r="L389" s="104">
        <f t="shared" si="4"/>
        <v>3.1742545755580136</v>
      </c>
      <c r="M389">
        <v>-6.0339999999999998</v>
      </c>
      <c r="N389">
        <v>7.3230000000000004</v>
      </c>
      <c r="O389">
        <v>-0.17699999999999999</v>
      </c>
      <c r="P389">
        <v>17.722000000000001</v>
      </c>
      <c r="Q389">
        <v>292.62400000000002</v>
      </c>
      <c r="R389">
        <v>-1.1040000000000001</v>
      </c>
      <c r="S389">
        <v>8.9999999999999993E-3</v>
      </c>
      <c r="T389">
        <v>2.9780000000000002</v>
      </c>
      <c r="U389">
        <v>282.47500000000002</v>
      </c>
      <c r="V389">
        <v>0</v>
      </c>
      <c r="W389">
        <v>7</v>
      </c>
      <c r="X389">
        <v>306</v>
      </c>
      <c r="Y389">
        <v>332</v>
      </c>
      <c r="Z389" s="179">
        <v>1.0893494695427499</v>
      </c>
      <c r="AA389" s="179">
        <v>1.23033647652361</v>
      </c>
      <c r="AB389" s="179">
        <v>0.10323228075523699</v>
      </c>
      <c r="AC389" t="s">
        <v>14</v>
      </c>
    </row>
    <row r="390" spans="1:29" x14ac:dyDescent="0.25">
      <c r="A390" t="s">
        <v>904</v>
      </c>
      <c r="B390">
        <v>314</v>
      </c>
      <c r="C390" s="54">
        <v>43777</v>
      </c>
      <c r="D390" s="57">
        <v>0.51041666666666663</v>
      </c>
      <c r="E390" t="s">
        <v>1019</v>
      </c>
      <c r="F390" t="s">
        <v>14</v>
      </c>
      <c r="G390" t="s">
        <v>859</v>
      </c>
      <c r="H390" s="104">
        <v>4.58</v>
      </c>
      <c r="I390" s="104">
        <v>7.0000000000000001E-3</v>
      </c>
      <c r="J390" s="104">
        <v>39.776000000000003</v>
      </c>
      <c r="K390" s="104">
        <v>8.9999999999999993E-3</v>
      </c>
      <c r="L390" s="104">
        <f t="shared" si="4"/>
        <v>0.47431638523912195</v>
      </c>
      <c r="M390">
        <v>7.9160000000000004</v>
      </c>
      <c r="N390">
        <v>4.6459999999999999</v>
      </c>
      <c r="O390">
        <v>11.807</v>
      </c>
      <c r="P390">
        <v>10.984</v>
      </c>
      <c r="Q390">
        <v>104.41</v>
      </c>
      <c r="R390">
        <v>-0.95399999999999996</v>
      </c>
      <c r="S390">
        <v>1.2E-2</v>
      </c>
      <c r="T390">
        <v>1.655</v>
      </c>
      <c r="U390">
        <v>85.236999999999995</v>
      </c>
      <c r="V390">
        <v>0</v>
      </c>
      <c r="W390">
        <v>7</v>
      </c>
      <c r="X390">
        <v>306</v>
      </c>
      <c r="Y390">
        <v>332</v>
      </c>
      <c r="Z390" s="179">
        <v>1.0893494695427499</v>
      </c>
      <c r="AA390" s="179">
        <v>1.23033647652361</v>
      </c>
      <c r="AB390" s="179">
        <v>2.7115936304198101E-2</v>
      </c>
      <c r="AC390" t="s">
        <v>14</v>
      </c>
    </row>
    <row r="391" spans="1:29" x14ac:dyDescent="0.25">
      <c r="A391" t="s">
        <v>904</v>
      </c>
      <c r="B391">
        <v>317</v>
      </c>
      <c r="C391" s="54">
        <v>43780</v>
      </c>
      <c r="D391" s="57">
        <v>0.41666666666666669</v>
      </c>
      <c r="E391" t="s">
        <v>1022</v>
      </c>
      <c r="F391" t="s">
        <v>14</v>
      </c>
      <c r="G391" t="s">
        <v>859</v>
      </c>
      <c r="H391" s="104">
        <v>-10.378</v>
      </c>
      <c r="I391" s="104">
        <v>6.0000000000000001E-3</v>
      </c>
      <c r="J391" s="104">
        <v>35.515999999999998</v>
      </c>
      <c r="K391" s="104">
        <v>1.0999999999999999E-2</v>
      </c>
      <c r="L391" s="104">
        <f t="shared" si="4"/>
        <v>-3.6246631909399767</v>
      </c>
      <c r="M391">
        <v>-6.2539999999999996</v>
      </c>
      <c r="N391">
        <v>0.503</v>
      </c>
      <c r="O391">
        <v>-7.0460000000000003</v>
      </c>
      <c r="P391">
        <v>1.1970000000000001</v>
      </c>
      <c r="Q391">
        <v>132.25700000000001</v>
      </c>
      <c r="R391">
        <v>-1.091</v>
      </c>
      <c r="S391">
        <v>1.2999999999999999E-2</v>
      </c>
      <c r="T391">
        <v>0.19</v>
      </c>
      <c r="U391">
        <v>138.72900000000001</v>
      </c>
      <c r="V391">
        <v>0</v>
      </c>
      <c r="W391">
        <v>7</v>
      </c>
      <c r="X391">
        <v>306</v>
      </c>
      <c r="Y391">
        <v>332</v>
      </c>
      <c r="Z391" s="179">
        <v>1.0893494695427499</v>
      </c>
      <c r="AA391" s="179">
        <v>1.23033647652361</v>
      </c>
      <c r="AB391" s="179">
        <v>0.25468140696823399</v>
      </c>
      <c r="AC391" t="s">
        <v>14</v>
      </c>
    </row>
    <row r="392" spans="1:29" x14ac:dyDescent="0.25">
      <c r="A392" t="s">
        <v>904</v>
      </c>
      <c r="B392">
        <v>321</v>
      </c>
      <c r="C392" s="54">
        <v>43784</v>
      </c>
      <c r="D392" s="57">
        <v>0.4201388888888889</v>
      </c>
      <c r="E392" t="s">
        <v>1027</v>
      </c>
      <c r="F392" t="s">
        <v>14</v>
      </c>
      <c r="G392" t="s">
        <v>859</v>
      </c>
      <c r="H392" s="104">
        <v>-10.634</v>
      </c>
      <c r="I392" s="104">
        <v>0.01</v>
      </c>
      <c r="J392" s="104">
        <v>34.466000000000001</v>
      </c>
      <c r="K392" s="104">
        <v>1.7000000000000001E-2</v>
      </c>
      <c r="L392" s="104">
        <f t="shared" si="4"/>
        <v>-4.6349750583082319</v>
      </c>
      <c r="M392">
        <v>-6.5289999999999999</v>
      </c>
      <c r="N392">
        <v>-0.51</v>
      </c>
      <c r="O392">
        <v>-8.3190000000000008</v>
      </c>
      <c r="P392">
        <v>-0.97899999999999998</v>
      </c>
      <c r="Q392">
        <v>561.60500000000002</v>
      </c>
      <c r="R392">
        <v>-1.0920000000000001</v>
      </c>
      <c r="S392">
        <v>8.9999999999999993E-3</v>
      </c>
      <c r="T392">
        <v>4.2000000000000003E-2</v>
      </c>
      <c r="U392">
        <v>574.12800000000004</v>
      </c>
      <c r="V392">
        <v>0</v>
      </c>
      <c r="W392">
        <v>7</v>
      </c>
      <c r="X392">
        <v>306</v>
      </c>
      <c r="Y392">
        <v>332</v>
      </c>
      <c r="Z392" s="179">
        <v>1.0893494695427499</v>
      </c>
      <c r="AA392" s="179">
        <v>1.23033647652361</v>
      </c>
      <c r="AB392" s="179">
        <v>0.27903493030371102</v>
      </c>
      <c r="AC392" t="s">
        <v>14</v>
      </c>
    </row>
    <row r="393" spans="1:29" x14ac:dyDescent="0.25">
      <c r="A393" t="s">
        <v>904</v>
      </c>
      <c r="B393">
        <v>323</v>
      </c>
      <c r="C393" s="54">
        <v>43784</v>
      </c>
      <c r="D393" s="57">
        <v>0.61458333333333337</v>
      </c>
      <c r="E393" t="s">
        <v>1029</v>
      </c>
      <c r="F393" t="s">
        <v>14</v>
      </c>
      <c r="G393" t="s">
        <v>859</v>
      </c>
      <c r="H393" s="104">
        <v>-10.609</v>
      </c>
      <c r="I393" s="104">
        <v>6.0000000000000001E-3</v>
      </c>
      <c r="J393" s="104">
        <v>32.880000000000003</v>
      </c>
      <c r="K393" s="104">
        <v>1.2E-2</v>
      </c>
      <c r="L393" s="104">
        <f t="shared" si="4"/>
        <v>-6.1610270789229986</v>
      </c>
      <c r="M393">
        <v>-6.5590000000000002</v>
      </c>
      <c r="N393">
        <v>-2.0419999999999998</v>
      </c>
      <c r="O393">
        <v>-10.07</v>
      </c>
      <c r="P393">
        <v>-5.4939999999999998</v>
      </c>
      <c r="Q393">
        <v>52.892000000000003</v>
      </c>
      <c r="R393">
        <v>-1.321</v>
      </c>
      <c r="S393">
        <v>8.9999999999999993E-3</v>
      </c>
      <c r="T393">
        <v>-1.421</v>
      </c>
      <c r="U393">
        <v>64.570999999999998</v>
      </c>
      <c r="V393">
        <v>0</v>
      </c>
      <c r="W393">
        <v>7</v>
      </c>
      <c r="X393">
        <v>306</v>
      </c>
      <c r="Y393">
        <v>332</v>
      </c>
      <c r="Z393" s="179">
        <v>1.0893494695427499</v>
      </c>
      <c r="AA393" s="179">
        <v>1.23033647652361</v>
      </c>
      <c r="AB393" s="179">
        <v>6.4570343476450104E-2</v>
      </c>
      <c r="AC393" t="s">
        <v>14</v>
      </c>
    </row>
    <row r="394" spans="1:29" x14ac:dyDescent="0.25">
      <c r="A394" t="s">
        <v>904</v>
      </c>
      <c r="B394">
        <v>327</v>
      </c>
      <c r="C394" s="54">
        <v>43787</v>
      </c>
      <c r="D394" s="57">
        <v>0.61458333333333337</v>
      </c>
      <c r="E394" t="s">
        <v>1031</v>
      </c>
      <c r="F394" t="s">
        <v>14</v>
      </c>
      <c r="G394" t="s">
        <v>859</v>
      </c>
      <c r="H394" s="104">
        <v>-10.563000000000001</v>
      </c>
      <c r="I394" s="104">
        <v>6.0000000000000001E-3</v>
      </c>
      <c r="J394" s="104">
        <v>27.010999999999999</v>
      </c>
      <c r="K394" s="104">
        <v>1.0999999999999999E-2</v>
      </c>
      <c r="L394" s="104">
        <f t="shared" si="4"/>
        <v>-11.808189316621323</v>
      </c>
      <c r="M394">
        <v>-6.7130000000000001</v>
      </c>
      <c r="N394">
        <v>-7.7060000000000004</v>
      </c>
      <c r="O394">
        <v>-15.818</v>
      </c>
      <c r="P394">
        <v>-19.890999999999998</v>
      </c>
      <c r="Q394">
        <v>-68.757000000000005</v>
      </c>
      <c r="R394">
        <v>-1.3879999999999999</v>
      </c>
      <c r="S394">
        <v>1.2E-2</v>
      </c>
      <c r="T394">
        <v>-4.609</v>
      </c>
      <c r="U394">
        <v>-47.68</v>
      </c>
      <c r="V394">
        <v>0</v>
      </c>
      <c r="W394">
        <v>7</v>
      </c>
      <c r="X394">
        <v>306</v>
      </c>
      <c r="Y394">
        <v>332</v>
      </c>
      <c r="Z394" s="179">
        <v>1.0893494695427499</v>
      </c>
      <c r="AA394" s="179">
        <v>1.23033647652361</v>
      </c>
      <c r="AB394" s="179">
        <v>0.106466594282801</v>
      </c>
      <c r="AC394" t="s">
        <v>14</v>
      </c>
    </row>
    <row r="395" spans="1:29" x14ac:dyDescent="0.25">
      <c r="A395" t="s">
        <v>904</v>
      </c>
      <c r="B395">
        <v>332</v>
      </c>
      <c r="C395" s="54">
        <v>43788</v>
      </c>
      <c r="D395" s="57">
        <v>0.67708333333333337</v>
      </c>
      <c r="E395" t="s">
        <v>1034</v>
      </c>
      <c r="F395" t="s">
        <v>14</v>
      </c>
      <c r="G395" t="s">
        <v>859</v>
      </c>
      <c r="H395" s="104">
        <v>-10.625</v>
      </c>
      <c r="I395" s="104">
        <v>5.0000000000000001E-3</v>
      </c>
      <c r="J395" s="104">
        <v>64.971000000000004</v>
      </c>
      <c r="K395" s="104">
        <v>0.01</v>
      </c>
      <c r="L395" s="104">
        <f t="shared" si="4"/>
        <v>24.716990193180557</v>
      </c>
      <c r="M395">
        <v>-5.5039999999999996</v>
      </c>
      <c r="N395">
        <v>28.933</v>
      </c>
      <c r="O395">
        <v>21.844000000000001</v>
      </c>
      <c r="P395">
        <v>74.796999999999997</v>
      </c>
      <c r="Q395">
        <v>-4.8049999999999997</v>
      </c>
      <c r="R395">
        <v>-0.72899999999999998</v>
      </c>
      <c r="S395">
        <v>8.0000000000000002E-3</v>
      </c>
      <c r="T395">
        <v>15.201000000000001</v>
      </c>
      <c r="U395">
        <v>-53.478000000000002</v>
      </c>
      <c r="V395">
        <v>0</v>
      </c>
      <c r="W395">
        <v>7</v>
      </c>
      <c r="X395">
        <v>306</v>
      </c>
      <c r="Y395">
        <v>332</v>
      </c>
      <c r="Z395" s="179">
        <v>1.0893494695427499</v>
      </c>
      <c r="AA395" s="179">
        <v>1.23033647652361</v>
      </c>
      <c r="AB395" s="179">
        <v>7.1614606743943293E-2</v>
      </c>
      <c r="AC395" t="s">
        <v>14</v>
      </c>
    </row>
    <row r="396" spans="1:29" x14ac:dyDescent="0.25">
      <c r="A396" t="s">
        <v>904</v>
      </c>
      <c r="B396">
        <v>334</v>
      </c>
      <c r="C396" s="54">
        <v>43804</v>
      </c>
      <c r="D396" s="57">
        <v>0.53472222222222221</v>
      </c>
      <c r="E396" t="s">
        <v>1036</v>
      </c>
      <c r="F396" t="s">
        <v>14</v>
      </c>
      <c r="G396" t="s">
        <v>859</v>
      </c>
      <c r="H396" s="104">
        <v>-10.363</v>
      </c>
      <c r="I396" s="104">
        <v>6.0000000000000001E-3</v>
      </c>
      <c r="J396" s="104">
        <v>36.137</v>
      </c>
      <c r="K396" s="104">
        <v>2.4E-2</v>
      </c>
      <c r="L396" s="104">
        <f t="shared" si="4"/>
        <v>-3.0271358865250892</v>
      </c>
      <c r="M396">
        <v>-6.2190000000000003</v>
      </c>
      <c r="N396">
        <v>1.103</v>
      </c>
      <c r="O396">
        <v>-6.4740000000000002</v>
      </c>
      <c r="P396">
        <v>2.3029999999999999</v>
      </c>
      <c r="Q396">
        <v>-4.0469999999999997</v>
      </c>
      <c r="R396">
        <v>-1.1399999999999999</v>
      </c>
      <c r="S396">
        <v>1.2999999999999999E-2</v>
      </c>
      <c r="T396">
        <v>9.6000000000000002E-2</v>
      </c>
      <c r="U396">
        <v>0.43</v>
      </c>
      <c r="V396">
        <v>0</v>
      </c>
      <c r="W396">
        <v>8</v>
      </c>
      <c r="X396">
        <v>333</v>
      </c>
      <c r="Y396">
        <v>371</v>
      </c>
      <c r="Z396" s="179">
        <v>1.00313268425681</v>
      </c>
      <c r="AA396" s="179">
        <v>1.1375839694606</v>
      </c>
      <c r="AB396" s="179">
        <v>0.160952340165817</v>
      </c>
      <c r="AC396" t="s">
        <v>14</v>
      </c>
    </row>
    <row r="397" spans="1:29" s="169" customFormat="1" x14ac:dyDescent="0.25">
      <c r="A397" s="169" t="s">
        <v>904</v>
      </c>
      <c r="B397" s="169">
        <v>336</v>
      </c>
      <c r="C397" s="170">
        <v>43804</v>
      </c>
      <c r="D397" s="171">
        <v>0.70486111111111116</v>
      </c>
      <c r="E397" s="169" t="s">
        <v>1038</v>
      </c>
      <c r="F397" s="169" t="s">
        <v>14</v>
      </c>
      <c r="G397" s="169" t="s">
        <v>859</v>
      </c>
      <c r="H397" s="187">
        <v>-10.763</v>
      </c>
      <c r="I397" s="187">
        <v>1.0999999999999999E-2</v>
      </c>
      <c r="J397" s="187">
        <v>28.161999999999999</v>
      </c>
      <c r="K397" s="187">
        <v>2.7E-2</v>
      </c>
      <c r="L397" s="187">
        <f t="shared" si="4"/>
        <v>-10.700695069630136</v>
      </c>
      <c r="M397" s="169">
        <v>-6.8620000000000001</v>
      </c>
      <c r="N397" s="169">
        <v>-6.5960000000000001</v>
      </c>
      <c r="O397" s="169">
        <v>-14.965999999999999</v>
      </c>
      <c r="P397" s="169">
        <v>-14.739000000000001</v>
      </c>
      <c r="Q397" s="169">
        <v>145.35400000000001</v>
      </c>
      <c r="R397" s="169">
        <v>-1.4670000000000001</v>
      </c>
      <c r="S397" s="169">
        <v>0.02</v>
      </c>
      <c r="T397" s="169">
        <v>-1.6120000000000001</v>
      </c>
      <c r="U397" s="169">
        <v>168.893</v>
      </c>
      <c r="V397" s="169">
        <v>48</v>
      </c>
      <c r="W397" s="169">
        <v>8</v>
      </c>
      <c r="X397" s="169">
        <v>333</v>
      </c>
      <c r="Y397" s="169">
        <v>371</v>
      </c>
      <c r="Z397" s="188">
        <v>1.00313268425681</v>
      </c>
      <c r="AA397" s="188">
        <v>1.1375839694606</v>
      </c>
      <c r="AB397" s="188">
        <v>-4.2538939091140898E-2</v>
      </c>
      <c r="AC397" s="169" t="s">
        <v>14</v>
      </c>
    </row>
    <row r="398" spans="1:29" x14ac:dyDescent="0.25">
      <c r="A398" t="s">
        <v>904</v>
      </c>
      <c r="B398">
        <v>338</v>
      </c>
      <c r="C398" s="54">
        <v>43805</v>
      </c>
      <c r="D398" s="57">
        <v>0.72222222222222221</v>
      </c>
      <c r="E398" t="s">
        <v>1040</v>
      </c>
      <c r="F398" t="s">
        <v>14</v>
      </c>
      <c r="G398" t="s">
        <v>859</v>
      </c>
      <c r="H398" s="104">
        <v>4.8490000000000002</v>
      </c>
      <c r="I398" s="104">
        <v>6.0000000000000001E-3</v>
      </c>
      <c r="J398" s="104">
        <v>40.127000000000002</v>
      </c>
      <c r="K398" s="104">
        <v>2.1000000000000001E-2</v>
      </c>
      <c r="L398" s="104">
        <f t="shared" si="4"/>
        <v>0.81204920947357551</v>
      </c>
      <c r="M398">
        <v>8.18</v>
      </c>
      <c r="N398">
        <v>4.9859999999999998</v>
      </c>
      <c r="O398">
        <v>12.401999999999999</v>
      </c>
      <c r="P398">
        <v>11.993</v>
      </c>
      <c r="Q398">
        <v>77.203000000000003</v>
      </c>
      <c r="R398">
        <v>-0.96799999999999997</v>
      </c>
      <c r="S398">
        <v>8.0000000000000002E-3</v>
      </c>
      <c r="T398">
        <v>1.976</v>
      </c>
      <c r="U398">
        <v>57.505000000000003</v>
      </c>
      <c r="V398">
        <v>0</v>
      </c>
      <c r="W398">
        <v>8</v>
      </c>
      <c r="X398">
        <v>333</v>
      </c>
      <c r="Y398">
        <v>371</v>
      </c>
      <c r="Z398" s="179">
        <v>1.00313268425681</v>
      </c>
      <c r="AA398" s="179">
        <v>1.1375839694606</v>
      </c>
      <c r="AB398" s="179">
        <v>5.6679226394969501E-2</v>
      </c>
      <c r="AC398" t="s">
        <v>14</v>
      </c>
    </row>
    <row r="399" spans="1:29" x14ac:dyDescent="0.25">
      <c r="A399" t="s">
        <v>904</v>
      </c>
      <c r="B399">
        <v>340</v>
      </c>
      <c r="C399" s="54">
        <v>43808</v>
      </c>
      <c r="D399" s="57">
        <v>0.55555555555555558</v>
      </c>
      <c r="E399" t="s">
        <v>1041</v>
      </c>
      <c r="F399" t="s">
        <v>14</v>
      </c>
      <c r="G399" t="s">
        <v>859</v>
      </c>
      <c r="H399" s="104">
        <v>-10.294</v>
      </c>
      <c r="I399" s="104">
        <v>7.0000000000000001E-3</v>
      </c>
      <c r="J399" s="104">
        <v>39.993000000000002</v>
      </c>
      <c r="K399" s="104">
        <v>0.02</v>
      </c>
      <c r="L399" s="104">
        <f t="shared" ref="L399:L462" si="5">(((J399+1000)/1.008122-1000)-30.91)/1.03091</f>
        <v>0.68311417116183737</v>
      </c>
      <c r="M399">
        <v>-6.0250000000000004</v>
      </c>
      <c r="N399">
        <v>4.8250000000000002</v>
      </c>
      <c r="O399">
        <v>-2.5579999999999998</v>
      </c>
      <c r="P399">
        <v>12.858000000000001</v>
      </c>
      <c r="Q399">
        <v>51.222999999999999</v>
      </c>
      <c r="R399">
        <v>-1.056</v>
      </c>
      <c r="S399">
        <v>1.2E-2</v>
      </c>
      <c r="T399">
        <v>3.1549999999999998</v>
      </c>
      <c r="U399">
        <v>48.06</v>
      </c>
      <c r="V399">
        <v>0</v>
      </c>
      <c r="W399">
        <v>8</v>
      </c>
      <c r="X399">
        <v>333</v>
      </c>
      <c r="Y399">
        <v>371</v>
      </c>
      <c r="Z399" s="179">
        <v>1.00313268425681</v>
      </c>
      <c r="AA399" s="179">
        <v>1.1375839694606</v>
      </c>
      <c r="AB399" s="179">
        <v>0.18778830089698201</v>
      </c>
      <c r="AC399" t="s">
        <v>14</v>
      </c>
    </row>
    <row r="400" spans="1:29" x14ac:dyDescent="0.25">
      <c r="A400" t="s">
        <v>904</v>
      </c>
      <c r="B400">
        <v>345</v>
      </c>
      <c r="C400" s="54">
        <v>43809</v>
      </c>
      <c r="D400" s="57">
        <v>0.65972222222222221</v>
      </c>
      <c r="E400" t="s">
        <v>1043</v>
      </c>
      <c r="F400" t="s">
        <v>14</v>
      </c>
      <c r="G400" t="s">
        <v>859</v>
      </c>
      <c r="H400" s="104">
        <v>-10.920999999999999</v>
      </c>
      <c r="I400" s="104">
        <v>5.0000000000000001E-3</v>
      </c>
      <c r="J400" s="104">
        <v>28.033000000000001</v>
      </c>
      <c r="K400" s="104">
        <v>2.3E-2</v>
      </c>
      <c r="L400" s="104">
        <f t="shared" si="5"/>
        <v>-10.824819099049812</v>
      </c>
      <c r="M400">
        <v>-7.0140000000000002</v>
      </c>
      <c r="N400">
        <v>-6.7210000000000001</v>
      </c>
      <c r="O400">
        <v>-15.231999999999999</v>
      </c>
      <c r="P400">
        <v>-16.315000000000001</v>
      </c>
      <c r="Q400">
        <v>-22.741</v>
      </c>
      <c r="R400">
        <v>-1.456</v>
      </c>
      <c r="S400">
        <v>0.01</v>
      </c>
      <c r="T400">
        <v>-2.9580000000000002</v>
      </c>
      <c r="U400">
        <v>-2.2469999999999999</v>
      </c>
      <c r="V400">
        <v>0</v>
      </c>
      <c r="W400">
        <v>8</v>
      </c>
      <c r="X400">
        <v>333</v>
      </c>
      <c r="Y400">
        <v>371</v>
      </c>
      <c r="Z400" s="179">
        <v>1.00313268425681</v>
      </c>
      <c r="AA400" s="179">
        <v>1.1375839694606</v>
      </c>
      <c r="AB400" s="179">
        <v>-2.76036544513064E-2</v>
      </c>
      <c r="AC400" t="s">
        <v>14</v>
      </c>
    </row>
    <row r="401" spans="1:29" x14ac:dyDescent="0.25">
      <c r="A401" t="s">
        <v>904</v>
      </c>
      <c r="B401">
        <v>349</v>
      </c>
      <c r="C401" s="54">
        <v>43810</v>
      </c>
      <c r="D401" s="57">
        <v>0.64583333333333337</v>
      </c>
      <c r="E401" t="s">
        <v>1045</v>
      </c>
      <c r="F401" t="s">
        <v>14</v>
      </c>
      <c r="G401" t="s">
        <v>859</v>
      </c>
      <c r="H401" s="104">
        <v>-10.5</v>
      </c>
      <c r="I401" s="104">
        <v>8.0000000000000002E-3</v>
      </c>
      <c r="J401" s="104">
        <v>35.831000000000003</v>
      </c>
      <c r="K401" s="104">
        <v>6.4000000000000001E-2</v>
      </c>
      <c r="L401" s="104">
        <f t="shared" si="5"/>
        <v>-3.3215696307296545</v>
      </c>
      <c r="M401">
        <v>-6.3570000000000002</v>
      </c>
      <c r="N401">
        <v>0.80700000000000005</v>
      </c>
      <c r="O401">
        <v>-7.0339999999999998</v>
      </c>
      <c r="P401">
        <v>1.18</v>
      </c>
      <c r="Q401">
        <v>-5.5940000000000003</v>
      </c>
      <c r="R401">
        <v>-1.27</v>
      </c>
      <c r="S401">
        <v>0.01</v>
      </c>
      <c r="T401">
        <v>-0.434</v>
      </c>
      <c r="U401">
        <v>-0.39400000000000002</v>
      </c>
      <c r="V401">
        <v>0</v>
      </c>
      <c r="W401">
        <v>8</v>
      </c>
      <c r="X401">
        <v>333</v>
      </c>
      <c r="Y401">
        <v>371</v>
      </c>
      <c r="Z401" s="179">
        <v>1.00313268425681</v>
      </c>
      <c r="AA401" s="179">
        <v>1.1375839694606</v>
      </c>
      <c r="AB401" s="179">
        <v>3.87573546082415E-2</v>
      </c>
      <c r="AC401" t="s">
        <v>14</v>
      </c>
    </row>
    <row r="402" spans="1:29" s="169" customFormat="1" x14ac:dyDescent="0.25">
      <c r="A402" s="169" t="s">
        <v>904</v>
      </c>
      <c r="B402" s="169">
        <v>359</v>
      </c>
      <c r="C402" s="170">
        <v>43816</v>
      </c>
      <c r="D402" s="171">
        <v>0.51041666666666663</v>
      </c>
      <c r="E402" s="169" t="s">
        <v>1048</v>
      </c>
      <c r="F402" s="169" t="s">
        <v>14</v>
      </c>
      <c r="G402" s="169" t="s">
        <v>859</v>
      </c>
      <c r="H402" s="187">
        <v>-10.448</v>
      </c>
      <c r="I402" s="187">
        <v>8.9999999999999993E-3</v>
      </c>
      <c r="J402" s="187">
        <v>37.951000000000001</v>
      </c>
      <c r="K402" s="187">
        <v>2.1999999999999999E-2</v>
      </c>
      <c r="L402" s="187">
        <f t="shared" si="5"/>
        <v>-1.2817018604244512</v>
      </c>
      <c r="M402" s="169">
        <v>-6.2370000000000001</v>
      </c>
      <c r="N402" s="169">
        <v>2.8540000000000001</v>
      </c>
      <c r="O402" s="169">
        <v>-3.8620000000000001</v>
      </c>
      <c r="P402" s="169">
        <v>6.8970000000000002</v>
      </c>
      <c r="Q402" s="169">
        <v>31.591000000000001</v>
      </c>
      <c r="R402" s="169">
        <v>-0.214</v>
      </c>
      <c r="S402" s="169">
        <v>1.0999999999999999E-2</v>
      </c>
      <c r="T402" s="169">
        <v>1.175</v>
      </c>
      <c r="U402" s="169">
        <v>32.698</v>
      </c>
      <c r="V402" s="169">
        <v>1</v>
      </c>
      <c r="W402" s="169">
        <v>8</v>
      </c>
      <c r="X402" s="169">
        <v>333</v>
      </c>
      <c r="Y402" s="169">
        <v>371</v>
      </c>
      <c r="Z402" s="188">
        <v>1.00313268425681</v>
      </c>
      <c r="AA402" s="188">
        <v>1.1375839694606</v>
      </c>
      <c r="AB402" s="188">
        <v>1.0515488629486001</v>
      </c>
      <c r="AC402" s="169" t="s">
        <v>14</v>
      </c>
    </row>
    <row r="403" spans="1:29" x14ac:dyDescent="0.25">
      <c r="A403" t="s">
        <v>904</v>
      </c>
      <c r="B403">
        <v>368</v>
      </c>
      <c r="C403" s="54">
        <v>43818</v>
      </c>
      <c r="D403" s="57">
        <v>0.54513888888888895</v>
      </c>
      <c r="E403" t="s">
        <v>1051</v>
      </c>
      <c r="F403" t="s">
        <v>14</v>
      </c>
      <c r="G403" t="s">
        <v>859</v>
      </c>
      <c r="H403" s="104">
        <v>-10.335000000000001</v>
      </c>
      <c r="I403" s="104">
        <v>5.0000000000000001E-3</v>
      </c>
      <c r="J403" s="104">
        <v>33.883000000000003</v>
      </c>
      <c r="K403" s="104">
        <v>2.5000000000000001E-2</v>
      </c>
      <c r="L403" s="104">
        <f t="shared" si="5"/>
        <v>-5.1959386951418098</v>
      </c>
      <c r="M403">
        <v>-6.2679999999999998</v>
      </c>
      <c r="N403">
        <v>-1.073</v>
      </c>
      <c r="O403">
        <v>-8.6649999999999991</v>
      </c>
      <c r="P403">
        <v>-3.0489999999999999</v>
      </c>
      <c r="Q403">
        <v>-20.736999999999998</v>
      </c>
      <c r="R403">
        <v>-1.1579999999999999</v>
      </c>
      <c r="S403">
        <v>1.0999999999999999E-2</v>
      </c>
      <c r="T403">
        <v>-0.90700000000000003</v>
      </c>
      <c r="U403">
        <v>-12.069000000000001</v>
      </c>
      <c r="V403">
        <v>0</v>
      </c>
      <c r="W403">
        <v>8</v>
      </c>
      <c r="X403">
        <v>333</v>
      </c>
      <c r="Y403">
        <v>371</v>
      </c>
      <c r="Z403" s="179">
        <v>1.00313268425681</v>
      </c>
      <c r="AA403" s="179">
        <v>1.1375839694606</v>
      </c>
      <c r="AB403" s="179">
        <v>0.175026432385297</v>
      </c>
      <c r="AC403" t="s">
        <v>14</v>
      </c>
    </row>
    <row r="404" spans="1:29" x14ac:dyDescent="0.25">
      <c r="H404" s="104"/>
      <c r="I404" s="104"/>
      <c r="J404" s="104"/>
      <c r="K404" s="104"/>
      <c r="L404" s="104"/>
      <c r="Z404" s="179"/>
      <c r="AA404" s="179"/>
      <c r="AB404" s="179"/>
    </row>
    <row r="405" spans="1:29" x14ac:dyDescent="0.25">
      <c r="A405" t="s">
        <v>904</v>
      </c>
      <c r="B405">
        <v>6</v>
      </c>
      <c r="C405" s="54">
        <v>43566</v>
      </c>
      <c r="D405" s="57">
        <v>0.54375000000000007</v>
      </c>
      <c r="E405" t="s">
        <v>907</v>
      </c>
      <c r="F405" t="s">
        <v>14</v>
      </c>
      <c r="G405" t="s">
        <v>867</v>
      </c>
      <c r="H405" s="104">
        <v>1.819</v>
      </c>
      <c r="I405" s="104">
        <v>5.0000000000000001E-3</v>
      </c>
      <c r="J405" s="104">
        <v>36.700000000000003</v>
      </c>
      <c r="K405" s="104">
        <v>1.2999999999999999E-2</v>
      </c>
      <c r="L405" s="104">
        <f t="shared" si="5"/>
        <v>-2.4854162852602038</v>
      </c>
      <c r="M405">
        <v>5.2240000000000002</v>
      </c>
      <c r="N405">
        <v>1.6719999999999999</v>
      </c>
      <c r="O405">
        <v>6.5410000000000004</v>
      </c>
      <c r="P405">
        <v>3.782</v>
      </c>
      <c r="Q405">
        <v>1.4019999999999999</v>
      </c>
      <c r="R405">
        <v>-0.498</v>
      </c>
      <c r="S405">
        <v>0.01</v>
      </c>
      <c r="T405">
        <v>0.434</v>
      </c>
      <c r="U405">
        <v>-7.407</v>
      </c>
      <c r="V405">
        <v>0</v>
      </c>
      <c r="W405">
        <v>1</v>
      </c>
      <c r="X405">
        <v>1</v>
      </c>
      <c r="Y405">
        <v>27</v>
      </c>
      <c r="Z405" s="179">
        <v>0.98633913177116905</v>
      </c>
      <c r="AA405" s="179">
        <v>1.0430107907931201</v>
      </c>
      <c r="AB405" s="179">
        <v>0.46251242224444</v>
      </c>
      <c r="AC405">
        <v>159.6</v>
      </c>
    </row>
    <row r="406" spans="1:29" x14ac:dyDescent="0.25">
      <c r="A406" t="s">
        <v>904</v>
      </c>
      <c r="B406">
        <v>62</v>
      </c>
      <c r="C406" s="54">
        <v>43612</v>
      </c>
      <c r="D406" s="57">
        <v>0.46736111111111112</v>
      </c>
      <c r="E406" t="s">
        <v>907</v>
      </c>
      <c r="F406" t="s">
        <v>14</v>
      </c>
      <c r="G406" t="s">
        <v>867</v>
      </c>
      <c r="H406" s="104">
        <v>1.8859999999999999</v>
      </c>
      <c r="I406" s="104">
        <v>5.0000000000000001E-3</v>
      </c>
      <c r="J406" s="104">
        <v>36.795999999999999</v>
      </c>
      <c r="K406" s="104">
        <v>1.2999999999999999E-2</v>
      </c>
      <c r="L406" s="104">
        <f t="shared" si="5"/>
        <v>-2.3930449145293338</v>
      </c>
      <c r="M406">
        <v>5.29</v>
      </c>
      <c r="N406">
        <v>1.764</v>
      </c>
      <c r="O406">
        <v>6.57</v>
      </c>
      <c r="P406">
        <v>3.1070000000000002</v>
      </c>
      <c r="Q406">
        <v>3.468</v>
      </c>
      <c r="R406">
        <v>-0.627</v>
      </c>
      <c r="S406">
        <v>0.01</v>
      </c>
      <c r="T406">
        <v>-0.42399999999999999</v>
      </c>
      <c r="U406">
        <v>-5.609</v>
      </c>
      <c r="V406">
        <v>0</v>
      </c>
      <c r="W406">
        <v>2</v>
      </c>
      <c r="X406">
        <v>28</v>
      </c>
      <c r="Y406">
        <v>128</v>
      </c>
      <c r="Z406" s="179">
        <v>1.01639479196427</v>
      </c>
      <c r="AA406" s="179">
        <v>1.1204165060043001</v>
      </c>
      <c r="AB406" s="179">
        <v>0.397304557901693</v>
      </c>
      <c r="AC406">
        <v>251.2</v>
      </c>
    </row>
    <row r="407" spans="1:29" x14ac:dyDescent="0.25">
      <c r="A407" t="s">
        <v>904</v>
      </c>
      <c r="B407">
        <v>90</v>
      </c>
      <c r="C407" s="54">
        <v>43620</v>
      </c>
      <c r="D407" s="57">
        <v>0.50138888888888888</v>
      </c>
      <c r="E407" t="s">
        <v>907</v>
      </c>
      <c r="F407" t="s">
        <v>14</v>
      </c>
      <c r="G407" t="s">
        <v>867</v>
      </c>
      <c r="H407" s="104">
        <v>1.96</v>
      </c>
      <c r="I407" s="104">
        <v>5.0000000000000001E-3</v>
      </c>
      <c r="J407" s="104">
        <v>37.020000000000003</v>
      </c>
      <c r="K407" s="104">
        <v>0.01</v>
      </c>
      <c r="L407" s="104">
        <f t="shared" si="5"/>
        <v>-2.1775117161575981</v>
      </c>
      <c r="M407">
        <v>5.367</v>
      </c>
      <c r="N407">
        <v>1.9810000000000001</v>
      </c>
      <c r="O407">
        <v>6.9169999999999998</v>
      </c>
      <c r="P407">
        <v>3.6619999999999999</v>
      </c>
      <c r="Q407">
        <v>5.234</v>
      </c>
      <c r="R407">
        <v>-0.57499999999999996</v>
      </c>
      <c r="S407">
        <v>1.0999999999999999E-2</v>
      </c>
      <c r="T407">
        <v>-0.30299999999999999</v>
      </c>
      <c r="U407">
        <v>-4.3639999999999999</v>
      </c>
      <c r="V407">
        <v>0</v>
      </c>
      <c r="W407">
        <v>2</v>
      </c>
      <c r="X407">
        <v>28</v>
      </c>
      <c r="Y407">
        <v>128</v>
      </c>
      <c r="Z407" s="179">
        <v>1.01639479196427</v>
      </c>
      <c r="AA407" s="179">
        <v>1.1204165060043001</v>
      </c>
      <c r="AB407" s="179">
        <v>0.441821037236235</v>
      </c>
      <c r="AC407">
        <v>183.3</v>
      </c>
    </row>
    <row r="408" spans="1:29" x14ac:dyDescent="0.25">
      <c r="A408" t="s">
        <v>904</v>
      </c>
      <c r="B408">
        <v>106</v>
      </c>
      <c r="C408" s="54">
        <v>43626</v>
      </c>
      <c r="D408" s="57">
        <v>0.44791666666666669</v>
      </c>
      <c r="E408" t="s">
        <v>907</v>
      </c>
      <c r="F408" t="s">
        <v>14</v>
      </c>
      <c r="G408" t="s">
        <v>867</v>
      </c>
      <c r="H408" s="104">
        <v>1.8089999999999999</v>
      </c>
      <c r="I408" s="104">
        <v>6.0000000000000001E-3</v>
      </c>
      <c r="J408" s="104">
        <v>36.633000000000003</v>
      </c>
      <c r="K408" s="104">
        <v>1.0999999999999999E-2</v>
      </c>
      <c r="L408" s="104">
        <f t="shared" si="5"/>
        <v>-2.5498838044159626</v>
      </c>
      <c r="M408">
        <v>5.2119999999999997</v>
      </c>
      <c r="N408">
        <v>1.607</v>
      </c>
      <c r="O408">
        <v>6.3650000000000002</v>
      </c>
      <c r="P408">
        <v>3.0209999999999999</v>
      </c>
      <c r="Q408">
        <v>3.052</v>
      </c>
      <c r="R408">
        <v>-0.59699999999999998</v>
      </c>
      <c r="S408">
        <v>1.0999999999999999E-2</v>
      </c>
      <c r="T408">
        <v>-0.19500000000000001</v>
      </c>
      <c r="U408">
        <v>-5.6319999999999997</v>
      </c>
      <c r="V408">
        <v>0</v>
      </c>
      <c r="W408">
        <v>2</v>
      </c>
      <c r="X408">
        <v>28</v>
      </c>
      <c r="Y408">
        <v>128</v>
      </c>
      <c r="Z408" s="179">
        <v>1.01639479196427</v>
      </c>
      <c r="AA408" s="179">
        <v>1.1204165060043001</v>
      </c>
      <c r="AB408" s="179">
        <v>0.43272115733427502</v>
      </c>
      <c r="AC408">
        <v>195</v>
      </c>
    </row>
    <row r="409" spans="1:29" x14ac:dyDescent="0.25">
      <c r="A409" t="s">
        <v>904</v>
      </c>
      <c r="B409">
        <v>134</v>
      </c>
      <c r="C409" s="54">
        <v>43634</v>
      </c>
      <c r="D409" s="57">
        <v>0.64652777777777781</v>
      </c>
      <c r="E409" t="s">
        <v>907</v>
      </c>
      <c r="F409" t="s">
        <v>14</v>
      </c>
      <c r="G409" t="s">
        <v>867</v>
      </c>
      <c r="H409" s="104">
        <v>1.871</v>
      </c>
      <c r="I409" s="104">
        <v>7.0000000000000001E-3</v>
      </c>
      <c r="J409" s="104">
        <v>37.921999999999997</v>
      </c>
      <c r="K409" s="104">
        <v>0.01</v>
      </c>
      <c r="L409" s="104">
        <f t="shared" si="5"/>
        <v>-1.3096057119993418</v>
      </c>
      <c r="M409">
        <v>5.3129999999999997</v>
      </c>
      <c r="N409">
        <v>2.851</v>
      </c>
      <c r="O409">
        <v>7.7430000000000003</v>
      </c>
      <c r="P409">
        <v>6.3079999999999998</v>
      </c>
      <c r="Q409">
        <v>4.3710000000000004</v>
      </c>
      <c r="R409">
        <v>-0.55300000000000005</v>
      </c>
      <c r="S409">
        <v>1.0999999999999999E-2</v>
      </c>
      <c r="T409">
        <v>0.59399999999999997</v>
      </c>
      <c r="U409">
        <v>-6.8570000000000002</v>
      </c>
      <c r="V409">
        <v>0</v>
      </c>
      <c r="W409">
        <v>3</v>
      </c>
      <c r="X409">
        <v>129</v>
      </c>
      <c r="Y409">
        <v>167</v>
      </c>
      <c r="Z409" s="179">
        <v>1.02472820856552</v>
      </c>
      <c r="AA409" s="179">
        <v>1.1644606730818601</v>
      </c>
      <c r="AB409" s="179">
        <v>0.46378756872463101</v>
      </c>
      <c r="AC409">
        <v>158.30000000000001</v>
      </c>
    </row>
    <row r="410" spans="1:29" x14ac:dyDescent="0.25">
      <c r="A410" t="s">
        <v>904</v>
      </c>
      <c r="B410">
        <v>152</v>
      </c>
      <c r="C410" s="54">
        <v>43640</v>
      </c>
      <c r="D410" s="57">
        <v>0.76041666666666663</v>
      </c>
      <c r="E410" t="s">
        <v>907</v>
      </c>
      <c r="F410" t="s">
        <v>14</v>
      </c>
      <c r="G410" t="s">
        <v>867</v>
      </c>
      <c r="H410" s="104">
        <v>1.93</v>
      </c>
      <c r="I410" s="104">
        <v>6.0000000000000001E-3</v>
      </c>
      <c r="J410" s="104">
        <v>36.926000000000002</v>
      </c>
      <c r="K410" s="104">
        <v>0.01</v>
      </c>
      <c r="L410" s="104">
        <f t="shared" si="5"/>
        <v>-2.2679586833315106</v>
      </c>
      <c r="M410">
        <v>5.335</v>
      </c>
      <c r="N410">
        <v>1.89</v>
      </c>
      <c r="O410">
        <v>6.7619999999999996</v>
      </c>
      <c r="P410">
        <v>3.7919999999999998</v>
      </c>
      <c r="Q410">
        <v>2.82</v>
      </c>
      <c r="R410">
        <v>-0.60599999999999998</v>
      </c>
      <c r="S410">
        <v>1.0999999999999999E-2</v>
      </c>
      <c r="T410">
        <v>8.0000000000000002E-3</v>
      </c>
      <c r="U410">
        <v>-6.5430000000000001</v>
      </c>
      <c r="V410">
        <v>0</v>
      </c>
      <c r="W410">
        <v>3</v>
      </c>
      <c r="X410">
        <v>129</v>
      </c>
      <c r="Y410">
        <v>167</v>
      </c>
      <c r="Z410" s="179">
        <v>1.02472820856552</v>
      </c>
      <c r="AA410" s="179">
        <v>1.1644606730818601</v>
      </c>
      <c r="AB410" s="179">
        <v>0.43557595795647902</v>
      </c>
      <c r="AC410">
        <v>191.3</v>
      </c>
    </row>
    <row r="411" spans="1:29" x14ac:dyDescent="0.25">
      <c r="A411" t="s">
        <v>904</v>
      </c>
      <c r="B411">
        <v>166</v>
      </c>
      <c r="C411" s="54">
        <v>43644</v>
      </c>
      <c r="D411" s="57">
        <v>0.57152777777777775</v>
      </c>
      <c r="E411" t="s">
        <v>907</v>
      </c>
      <c r="F411" t="s">
        <v>14</v>
      </c>
      <c r="G411" t="s">
        <v>867</v>
      </c>
      <c r="H411" s="104">
        <v>1.829</v>
      </c>
      <c r="I411" s="104">
        <v>5.0000000000000001E-3</v>
      </c>
      <c r="J411" s="104">
        <v>36.725999999999999</v>
      </c>
      <c r="K411" s="104">
        <v>1.4999999999999999E-2</v>
      </c>
      <c r="L411" s="104">
        <f t="shared" si="5"/>
        <v>-2.4603990390204182</v>
      </c>
      <c r="M411">
        <v>5.234</v>
      </c>
      <c r="N411">
        <v>1.6970000000000001</v>
      </c>
      <c r="O411">
        <v>6.4290000000000003</v>
      </c>
      <c r="P411">
        <v>3.0110000000000001</v>
      </c>
      <c r="Q411">
        <v>5.05</v>
      </c>
      <c r="R411">
        <v>-0.64400000000000002</v>
      </c>
      <c r="S411">
        <v>1.2E-2</v>
      </c>
      <c r="T411">
        <v>-0.38400000000000001</v>
      </c>
      <c r="U411">
        <v>-3.851</v>
      </c>
      <c r="V411">
        <v>0</v>
      </c>
      <c r="W411">
        <v>3</v>
      </c>
      <c r="X411">
        <v>129</v>
      </c>
      <c r="Y411">
        <v>167</v>
      </c>
      <c r="Z411" s="179">
        <v>1.02472820856552</v>
      </c>
      <c r="AA411" s="179">
        <v>1.1644606730818601</v>
      </c>
      <c r="AB411" s="179">
        <v>0.40549557427479899</v>
      </c>
      <c r="AC411">
        <v>236.4</v>
      </c>
    </row>
    <row r="412" spans="1:29" s="169" customFormat="1" x14ac:dyDescent="0.25">
      <c r="A412" s="169" t="s">
        <v>904</v>
      </c>
      <c r="B412" s="169">
        <v>172</v>
      </c>
      <c r="C412" s="170">
        <v>43676</v>
      </c>
      <c r="D412" s="171">
        <v>0.6118055555555556</v>
      </c>
      <c r="E412" s="169" t="s">
        <v>907</v>
      </c>
      <c r="F412" s="169" t="s">
        <v>14</v>
      </c>
      <c r="G412" s="169" t="s">
        <v>867</v>
      </c>
      <c r="H412" s="187">
        <v>1.837</v>
      </c>
      <c r="I412" s="187">
        <v>8.0000000000000002E-3</v>
      </c>
      <c r="J412" s="187">
        <v>36.838999999999999</v>
      </c>
      <c r="K412" s="187">
        <v>0.01</v>
      </c>
      <c r="L412" s="187">
        <f t="shared" si="5"/>
        <v>-2.3516702380561822</v>
      </c>
      <c r="M412" s="169">
        <v>5.2450000000000001</v>
      </c>
      <c r="N412" s="169">
        <v>1.806</v>
      </c>
      <c r="O412" s="169">
        <v>6.8230000000000004</v>
      </c>
      <c r="P412" s="169">
        <v>5.6950000000000003</v>
      </c>
      <c r="Q412" s="169">
        <v>-10.308999999999999</v>
      </c>
      <c r="R412" s="169">
        <v>-0.372</v>
      </c>
      <c r="S412" s="169">
        <v>1.0999999999999999E-2</v>
      </c>
      <c r="T412" s="169">
        <v>2.0710000000000002</v>
      </c>
      <c r="U412" s="169">
        <v>-19.295999999999999</v>
      </c>
      <c r="V412" s="169">
        <v>48</v>
      </c>
      <c r="W412" s="169">
        <v>4</v>
      </c>
      <c r="X412" s="169">
        <v>168</v>
      </c>
      <c r="Y412" s="169">
        <v>197</v>
      </c>
      <c r="Z412" s="188">
        <v>1.0233532148483899</v>
      </c>
      <c r="AA412" s="188">
        <v>0.93549797601172002</v>
      </c>
      <c r="AB412" s="188">
        <v>0.456945274895524</v>
      </c>
      <c r="AC412" s="169">
        <v>165.6</v>
      </c>
    </row>
    <row r="413" spans="1:29" x14ac:dyDescent="0.25">
      <c r="A413" t="s">
        <v>904</v>
      </c>
      <c r="B413">
        <v>188</v>
      </c>
      <c r="C413" s="54">
        <v>43684</v>
      </c>
      <c r="D413" s="57">
        <v>0.65416666666666667</v>
      </c>
      <c r="E413" t="s">
        <v>907</v>
      </c>
      <c r="F413" t="s">
        <v>14</v>
      </c>
      <c r="G413" t="s">
        <v>867</v>
      </c>
      <c r="H413" s="104">
        <v>1.891</v>
      </c>
      <c r="I413" s="104">
        <v>6.0000000000000001E-3</v>
      </c>
      <c r="J413" s="104">
        <v>37.011000000000003</v>
      </c>
      <c r="K413" s="104">
        <v>1.0999999999999999E-2</v>
      </c>
      <c r="L413" s="104">
        <f t="shared" si="5"/>
        <v>-2.1861715321635757</v>
      </c>
      <c r="M413">
        <v>5.3010000000000002</v>
      </c>
      <c r="N413">
        <v>1.972</v>
      </c>
      <c r="O413">
        <v>7.0010000000000003</v>
      </c>
      <c r="P413">
        <v>5.6760000000000002</v>
      </c>
      <c r="Q413">
        <v>-3.3359999999999999</v>
      </c>
      <c r="R413">
        <v>-0.41399999999999998</v>
      </c>
      <c r="S413">
        <v>1.0999999999999999E-2</v>
      </c>
      <c r="T413">
        <v>1.722</v>
      </c>
      <c r="U413">
        <v>-12.765000000000001</v>
      </c>
      <c r="V413">
        <v>0</v>
      </c>
      <c r="W413">
        <v>4</v>
      </c>
      <c r="X413">
        <v>168</v>
      </c>
      <c r="Y413">
        <v>197</v>
      </c>
      <c r="Z413" s="179">
        <v>1.0233532148483899</v>
      </c>
      <c r="AA413" s="179">
        <v>0.93549797601172002</v>
      </c>
      <c r="AB413" s="179">
        <v>0.409532954553954</v>
      </c>
      <c r="AC413">
        <v>229.6</v>
      </c>
    </row>
    <row r="414" spans="1:29" x14ac:dyDescent="0.25">
      <c r="A414" t="s">
        <v>904</v>
      </c>
      <c r="B414">
        <v>213</v>
      </c>
      <c r="C414" s="54">
        <v>43693</v>
      </c>
      <c r="D414" s="57">
        <v>0.51666666666666672</v>
      </c>
      <c r="E414" t="s">
        <v>907</v>
      </c>
      <c r="F414" t="s">
        <v>14</v>
      </c>
      <c r="G414" t="s">
        <v>867</v>
      </c>
      <c r="H414" s="104">
        <v>1.907</v>
      </c>
      <c r="I414" s="104">
        <v>7.0000000000000001E-3</v>
      </c>
      <c r="J414" s="104">
        <v>36.969000000000001</v>
      </c>
      <c r="K414" s="104">
        <v>1.9E-2</v>
      </c>
      <c r="L414" s="104">
        <f t="shared" si="5"/>
        <v>-2.2265840068581384</v>
      </c>
      <c r="M414">
        <v>5.3150000000000004</v>
      </c>
      <c r="N414">
        <v>1.9319999999999999</v>
      </c>
      <c r="O414">
        <v>6.8529999999999998</v>
      </c>
      <c r="P414">
        <v>4.7080000000000002</v>
      </c>
      <c r="Q414">
        <v>1.732</v>
      </c>
      <c r="R414">
        <v>-0.53600000000000003</v>
      </c>
      <c r="S414">
        <v>0.01</v>
      </c>
      <c r="T414">
        <v>0.83799999999999997</v>
      </c>
      <c r="U414">
        <v>-7.6820000000000004</v>
      </c>
      <c r="V414">
        <v>0</v>
      </c>
      <c r="W414">
        <v>5</v>
      </c>
      <c r="X414">
        <v>198</v>
      </c>
      <c r="Y414">
        <v>236</v>
      </c>
      <c r="Z414" s="179">
        <v>1.0385875385499299</v>
      </c>
      <c r="AA414" s="179">
        <v>1.07564992749354</v>
      </c>
      <c r="AB414" s="179">
        <v>0.40599808421019701</v>
      </c>
      <c r="AC414">
        <v>235.6</v>
      </c>
    </row>
    <row r="415" spans="1:29" x14ac:dyDescent="0.25">
      <c r="A415" t="s">
        <v>904</v>
      </c>
      <c r="B415">
        <v>232</v>
      </c>
      <c r="C415" s="54">
        <v>43699</v>
      </c>
      <c r="D415" s="57">
        <v>0.74444444444444446</v>
      </c>
      <c r="E415" t="s">
        <v>985</v>
      </c>
      <c r="F415" t="s">
        <v>14</v>
      </c>
      <c r="G415" t="s">
        <v>867</v>
      </c>
      <c r="H415" s="104">
        <v>1.845</v>
      </c>
      <c r="I415" s="104">
        <v>8.9999999999999993E-3</v>
      </c>
      <c r="J415" s="104">
        <v>36.881</v>
      </c>
      <c r="K415" s="104">
        <v>1.9E-2</v>
      </c>
      <c r="L415" s="104">
        <f t="shared" si="5"/>
        <v>-2.3112577633613989</v>
      </c>
      <c r="M415">
        <v>5.2539999999999996</v>
      </c>
      <c r="N415">
        <v>1.847</v>
      </c>
      <c r="O415">
        <v>6.6619999999999999</v>
      </c>
      <c r="P415">
        <v>4.18</v>
      </c>
      <c r="Q415">
        <v>3.6160000000000001</v>
      </c>
      <c r="R415">
        <v>-0.57999999999999996</v>
      </c>
      <c r="S415">
        <v>1.2E-2</v>
      </c>
      <c r="T415">
        <v>0.48099999999999998</v>
      </c>
      <c r="U415">
        <v>-5.5860000000000003</v>
      </c>
      <c r="V415">
        <v>0</v>
      </c>
      <c r="W415">
        <v>5</v>
      </c>
      <c r="X415">
        <v>198</v>
      </c>
      <c r="Y415">
        <v>236</v>
      </c>
      <c r="Z415" s="179">
        <v>1.0385875385499299</v>
      </c>
      <c r="AA415" s="179">
        <v>1.07564992749354</v>
      </c>
      <c r="AB415" s="179">
        <v>0.365455502355023</v>
      </c>
      <c r="AC415">
        <v>323.89999999999998</v>
      </c>
    </row>
    <row r="416" spans="1:29" x14ac:dyDescent="0.25">
      <c r="A416" t="s">
        <v>904</v>
      </c>
      <c r="B416">
        <v>257</v>
      </c>
      <c r="C416" s="54">
        <v>43707</v>
      </c>
      <c r="D416" s="57">
        <v>0.72499999999999998</v>
      </c>
      <c r="E416" t="s">
        <v>907</v>
      </c>
      <c r="F416" t="s">
        <v>14</v>
      </c>
      <c r="G416" t="s">
        <v>867</v>
      </c>
      <c r="H416" s="104">
        <v>1.9470000000000001</v>
      </c>
      <c r="I416" s="104">
        <v>7.0000000000000001E-3</v>
      </c>
      <c r="J416" s="104">
        <v>36.843000000000004</v>
      </c>
      <c r="K416" s="104">
        <v>0.01</v>
      </c>
      <c r="L416" s="104">
        <f t="shared" si="5"/>
        <v>-2.3478214309422674</v>
      </c>
      <c r="M416">
        <v>5.3479999999999999</v>
      </c>
      <c r="N416">
        <v>1.81</v>
      </c>
      <c r="O416">
        <v>6.681</v>
      </c>
      <c r="P416">
        <v>4.117</v>
      </c>
      <c r="Q416">
        <v>4.5670000000000002</v>
      </c>
      <c r="R416">
        <v>-0.622</v>
      </c>
      <c r="S416">
        <v>8.9999999999999993E-3</v>
      </c>
      <c r="T416">
        <v>0.49099999999999999</v>
      </c>
      <c r="U416">
        <v>-4.6710000000000003</v>
      </c>
      <c r="V416">
        <v>0</v>
      </c>
      <c r="W416">
        <v>6</v>
      </c>
      <c r="X416">
        <v>237</v>
      </c>
      <c r="Y416">
        <v>304</v>
      </c>
      <c r="Z416" s="179">
        <v>0.99913382447853405</v>
      </c>
      <c r="AA416" s="179">
        <v>1.06277031782792</v>
      </c>
      <c r="AB416" s="179">
        <v>0.35580696549583701</v>
      </c>
      <c r="AC416">
        <v>352.6</v>
      </c>
    </row>
    <row r="417" spans="1:29" x14ac:dyDescent="0.25">
      <c r="A417" t="s">
        <v>904</v>
      </c>
      <c r="B417">
        <v>274</v>
      </c>
      <c r="C417" s="54">
        <v>43714</v>
      </c>
      <c r="D417" s="57">
        <v>0.73333333333333339</v>
      </c>
      <c r="E417" t="s">
        <v>985</v>
      </c>
      <c r="F417" t="s">
        <v>14</v>
      </c>
      <c r="G417" t="s">
        <v>867</v>
      </c>
      <c r="H417" s="104">
        <v>1.9239999999999999</v>
      </c>
      <c r="I417" s="104">
        <v>6.0000000000000001E-3</v>
      </c>
      <c r="J417" s="104">
        <v>37.063000000000002</v>
      </c>
      <c r="K417" s="104">
        <v>1.2E-2</v>
      </c>
      <c r="L417" s="104">
        <f t="shared" si="5"/>
        <v>-2.1361370396842259</v>
      </c>
      <c r="M417">
        <v>5.3339999999999996</v>
      </c>
      <c r="N417">
        <v>2.0219999999999998</v>
      </c>
      <c r="O417">
        <v>6.9139999999999997</v>
      </c>
      <c r="P417">
        <v>4.8230000000000004</v>
      </c>
      <c r="Q417">
        <v>4.4909999999999997</v>
      </c>
      <c r="R417">
        <v>-0.58399999999999996</v>
      </c>
      <c r="S417">
        <v>8.9999999999999993E-3</v>
      </c>
      <c r="T417">
        <v>0.77200000000000002</v>
      </c>
      <c r="U417">
        <v>-5.1449999999999996</v>
      </c>
      <c r="V417">
        <v>0</v>
      </c>
      <c r="W417">
        <v>6</v>
      </c>
      <c r="X417">
        <v>237</v>
      </c>
      <c r="Y417">
        <v>304</v>
      </c>
      <c r="Z417" s="179">
        <v>0.99913382447853405</v>
      </c>
      <c r="AA417" s="179">
        <v>1.06277031782792</v>
      </c>
      <c r="AB417" s="179">
        <v>0.38828116167065602</v>
      </c>
      <c r="AC417">
        <v>269</v>
      </c>
    </row>
    <row r="418" spans="1:29" x14ac:dyDescent="0.25">
      <c r="A418" t="s">
        <v>904</v>
      </c>
      <c r="B418">
        <v>297</v>
      </c>
      <c r="C418" s="54">
        <v>43722</v>
      </c>
      <c r="D418" s="57">
        <v>0.65208333333333335</v>
      </c>
      <c r="E418" t="s">
        <v>907</v>
      </c>
      <c r="F418" t="s">
        <v>14</v>
      </c>
      <c r="G418" t="s">
        <v>867</v>
      </c>
      <c r="H418" s="104">
        <v>1.919</v>
      </c>
      <c r="I418" s="104">
        <v>6.0000000000000001E-3</v>
      </c>
      <c r="J418" s="104">
        <v>36.902000000000001</v>
      </c>
      <c r="K418" s="104">
        <v>0.01</v>
      </c>
      <c r="L418" s="104">
        <f t="shared" si="5"/>
        <v>-2.2910515260141175</v>
      </c>
      <c r="M418">
        <v>5.3239999999999998</v>
      </c>
      <c r="N418">
        <v>1.867</v>
      </c>
      <c r="O418">
        <v>6.7850000000000001</v>
      </c>
      <c r="P418">
        <v>4.2809999999999997</v>
      </c>
      <c r="Q418">
        <v>2.915</v>
      </c>
      <c r="R418">
        <v>-0.55000000000000004</v>
      </c>
      <c r="S418">
        <v>1.0999999999999999E-2</v>
      </c>
      <c r="T418">
        <v>0.54100000000000004</v>
      </c>
      <c r="U418">
        <v>-6.3940000000000001</v>
      </c>
      <c r="V418">
        <v>0</v>
      </c>
      <c r="W418">
        <v>6</v>
      </c>
      <c r="X418">
        <v>237</v>
      </c>
      <c r="Y418">
        <v>304</v>
      </c>
      <c r="Z418" s="179">
        <v>0.99913382447853405</v>
      </c>
      <c r="AA418" s="179">
        <v>1.06277031782792</v>
      </c>
      <c r="AB418" s="179">
        <v>0.42529283917520999</v>
      </c>
      <c r="AC418">
        <v>205.3</v>
      </c>
    </row>
    <row r="419" spans="1:29" x14ac:dyDescent="0.25">
      <c r="A419" t="s">
        <v>904</v>
      </c>
      <c r="B419">
        <v>311</v>
      </c>
      <c r="C419" s="54">
        <v>43776</v>
      </c>
      <c r="D419" s="57">
        <v>0.49861111111111112</v>
      </c>
      <c r="E419" t="s">
        <v>907</v>
      </c>
      <c r="F419" t="s">
        <v>14</v>
      </c>
      <c r="G419" t="s">
        <v>867</v>
      </c>
      <c r="H419" s="104">
        <v>1.911</v>
      </c>
      <c r="I419" s="104">
        <v>6.0000000000000001E-3</v>
      </c>
      <c r="J419" s="104">
        <v>36.892000000000003</v>
      </c>
      <c r="K419" s="104">
        <v>1.2E-2</v>
      </c>
      <c r="L419" s="104">
        <f t="shared" si="5"/>
        <v>-2.3006735437984638</v>
      </c>
      <c r="M419">
        <v>5.3159999999999998</v>
      </c>
      <c r="N419">
        <v>1.857</v>
      </c>
      <c r="O419">
        <v>6.6459999999999999</v>
      </c>
      <c r="P419">
        <v>4.5359999999999996</v>
      </c>
      <c r="Q419">
        <v>160.458</v>
      </c>
      <c r="R419">
        <v>-0.67100000000000004</v>
      </c>
      <c r="S419">
        <v>8.9999999999999993E-3</v>
      </c>
      <c r="T419">
        <v>0.81599999999999995</v>
      </c>
      <c r="U419">
        <v>149.71899999999999</v>
      </c>
      <c r="V419">
        <v>0</v>
      </c>
      <c r="W419">
        <v>7</v>
      </c>
      <c r="X419">
        <v>306</v>
      </c>
      <c r="Y419">
        <v>332</v>
      </c>
      <c r="Z419" s="179">
        <v>1.0893494695427499</v>
      </c>
      <c r="AA419" s="179">
        <v>1.23033647652361</v>
      </c>
      <c r="AB419" s="179">
        <v>0.43855239906516402</v>
      </c>
      <c r="AC419">
        <v>187.4</v>
      </c>
    </row>
    <row r="420" spans="1:29" x14ac:dyDescent="0.25">
      <c r="A420" t="s">
        <v>904</v>
      </c>
      <c r="B420">
        <v>326</v>
      </c>
      <c r="C420" s="54">
        <v>43787</v>
      </c>
      <c r="D420" s="57">
        <v>0.52777777777777779</v>
      </c>
      <c r="E420" t="s">
        <v>907</v>
      </c>
      <c r="F420" t="s">
        <v>14</v>
      </c>
      <c r="G420" t="s">
        <v>867</v>
      </c>
      <c r="H420" s="104">
        <v>1.8680000000000001</v>
      </c>
      <c r="I420" s="104">
        <v>8.0000000000000002E-3</v>
      </c>
      <c r="J420" s="104">
        <v>36.741999999999997</v>
      </c>
      <c r="K420" s="104">
        <v>1.4999999999999999E-2</v>
      </c>
      <c r="L420" s="104">
        <f t="shared" si="5"/>
        <v>-2.4450038105654204</v>
      </c>
      <c r="M420">
        <v>5.2709999999999999</v>
      </c>
      <c r="N420">
        <v>1.712</v>
      </c>
      <c r="O420">
        <v>6.59</v>
      </c>
      <c r="P420">
        <v>4.3559999999999999</v>
      </c>
      <c r="Q420">
        <v>2.93</v>
      </c>
      <c r="R420">
        <v>-0.53700000000000003</v>
      </c>
      <c r="S420">
        <v>8.9999999999999993E-3</v>
      </c>
      <c r="T420">
        <v>0.92400000000000004</v>
      </c>
      <c r="U420">
        <v>-6.0209999999999999</v>
      </c>
      <c r="V420">
        <v>0</v>
      </c>
      <c r="W420">
        <v>7</v>
      </c>
      <c r="X420">
        <v>306</v>
      </c>
      <c r="Y420">
        <v>332</v>
      </c>
      <c r="Z420" s="179">
        <v>1.0893494695427499</v>
      </c>
      <c r="AA420" s="179">
        <v>1.23033647652361</v>
      </c>
      <c r="AB420" s="179">
        <v>0.585644474548764</v>
      </c>
      <c r="AC420">
        <v>68.7</v>
      </c>
    </row>
    <row r="421" spans="1:29" x14ac:dyDescent="0.25">
      <c r="A421" t="s">
        <v>904</v>
      </c>
      <c r="B421">
        <v>342</v>
      </c>
      <c r="C421" s="54">
        <v>43809</v>
      </c>
      <c r="D421" s="57">
        <v>0.39583333333333331</v>
      </c>
      <c r="E421" t="s">
        <v>907</v>
      </c>
      <c r="F421" t="s">
        <v>14</v>
      </c>
      <c r="G421" t="s">
        <v>867</v>
      </c>
      <c r="H421" s="104">
        <v>1.877</v>
      </c>
      <c r="I421" s="104">
        <v>5.0000000000000001E-3</v>
      </c>
      <c r="J421" s="104">
        <v>36.895000000000003</v>
      </c>
      <c r="K421" s="104">
        <v>2.9000000000000001E-2</v>
      </c>
      <c r="L421" s="104">
        <f t="shared" si="5"/>
        <v>-2.2977869384631378</v>
      </c>
      <c r="M421">
        <v>5.2850000000000001</v>
      </c>
      <c r="N421">
        <v>1.86</v>
      </c>
      <c r="O421">
        <v>6.609</v>
      </c>
      <c r="P421">
        <v>3.7759999999999998</v>
      </c>
      <c r="Q421">
        <v>-5.38</v>
      </c>
      <c r="R421">
        <v>-0.67800000000000005</v>
      </c>
      <c r="S421">
        <v>0.01</v>
      </c>
      <c r="T421">
        <v>5.0999999999999997E-2</v>
      </c>
      <c r="U421">
        <v>-14.558</v>
      </c>
      <c r="V421">
        <v>0</v>
      </c>
      <c r="W421">
        <v>8</v>
      </c>
      <c r="X421">
        <v>333</v>
      </c>
      <c r="Y421">
        <v>371</v>
      </c>
      <c r="Z421" s="179">
        <v>1.00313268425681</v>
      </c>
      <c r="AA421" s="179">
        <v>1.1375839694606</v>
      </c>
      <c r="AB421" s="179">
        <v>0.43254063670787402</v>
      </c>
      <c r="AC421">
        <v>195.3</v>
      </c>
    </row>
    <row r="422" spans="1:29" x14ac:dyDescent="0.25">
      <c r="H422" s="104"/>
      <c r="I422" s="104"/>
      <c r="J422" s="104"/>
      <c r="K422" s="104"/>
      <c r="L422" s="104"/>
      <c r="Z422" s="179"/>
      <c r="AA422" s="179"/>
      <c r="AB422" s="179"/>
    </row>
    <row r="423" spans="1:29" x14ac:dyDescent="0.25">
      <c r="A423" t="s">
        <v>904</v>
      </c>
      <c r="B423">
        <v>23</v>
      </c>
      <c r="C423" s="54">
        <v>43595</v>
      </c>
      <c r="D423" s="57">
        <v>0.40972222222222227</v>
      </c>
      <c r="E423" t="s">
        <v>919</v>
      </c>
      <c r="F423" t="s">
        <v>14</v>
      </c>
      <c r="G423" t="s">
        <v>869</v>
      </c>
      <c r="H423" s="104">
        <v>4.6390000000000002</v>
      </c>
      <c r="I423" s="104">
        <v>5.0000000000000001E-3</v>
      </c>
      <c r="J423" s="104">
        <v>39.043999999999997</v>
      </c>
      <c r="K423" s="104">
        <v>1.0999999999999999E-2</v>
      </c>
      <c r="L423" s="104">
        <f t="shared" si="5"/>
        <v>-0.23001531658304425</v>
      </c>
      <c r="M423">
        <v>7.9470000000000001</v>
      </c>
      <c r="N423">
        <v>3.94</v>
      </c>
      <c r="O423">
        <v>11.971</v>
      </c>
      <c r="P423">
        <v>9.0570000000000004</v>
      </c>
      <c r="Q423">
        <v>0.315</v>
      </c>
      <c r="R423">
        <v>-0.13200000000000001</v>
      </c>
      <c r="S423">
        <v>8.0000000000000002E-3</v>
      </c>
      <c r="T423">
        <v>1.1519999999999999</v>
      </c>
      <c r="U423">
        <v>-15.723000000000001</v>
      </c>
      <c r="V423">
        <v>0</v>
      </c>
      <c r="W423">
        <v>1</v>
      </c>
      <c r="X423">
        <v>1</v>
      </c>
      <c r="Y423">
        <v>27</v>
      </c>
      <c r="Z423" s="179">
        <v>0.98633913177116905</v>
      </c>
      <c r="AA423" s="179">
        <v>1.0430107907931201</v>
      </c>
      <c r="AB423" s="179">
        <v>0.68960839504115401</v>
      </c>
      <c r="AC423">
        <v>24.7</v>
      </c>
    </row>
    <row r="424" spans="1:29" s="169" customFormat="1" x14ac:dyDescent="0.25">
      <c r="A424" s="169" t="s">
        <v>904</v>
      </c>
      <c r="B424" s="169">
        <v>53</v>
      </c>
      <c r="C424" s="170">
        <v>43608</v>
      </c>
      <c r="D424" s="171">
        <v>0.40208333333333335</v>
      </c>
      <c r="E424" s="169" t="s">
        <v>919</v>
      </c>
      <c r="F424" s="169" t="s">
        <v>14</v>
      </c>
      <c r="G424" s="169" t="s">
        <v>869</v>
      </c>
      <c r="H424" s="187">
        <v>4.774</v>
      </c>
      <c r="I424" s="187">
        <v>6.0000000000000001E-3</v>
      </c>
      <c r="J424" s="187">
        <v>39.539000000000001</v>
      </c>
      <c r="K424" s="187">
        <v>1.4E-2</v>
      </c>
      <c r="L424" s="187">
        <f t="shared" si="5"/>
        <v>0.24627456374749365</v>
      </c>
      <c r="M424" s="169">
        <v>8.0890000000000004</v>
      </c>
      <c r="N424" s="169">
        <v>4.4180000000000001</v>
      </c>
      <c r="O424" s="169">
        <v>12.555999999999999</v>
      </c>
      <c r="P424" s="169">
        <v>12.803000000000001</v>
      </c>
      <c r="Q424" s="169">
        <v>-11.53</v>
      </c>
      <c r="R424" s="169">
        <v>-0.16800000000000001</v>
      </c>
      <c r="S424" s="169">
        <v>1.2999999999999999E-2</v>
      </c>
      <c r="T424" s="169">
        <v>3.9129999999999998</v>
      </c>
      <c r="U424" s="169">
        <v>-28.433</v>
      </c>
      <c r="V424" s="169">
        <v>48</v>
      </c>
      <c r="W424" s="169">
        <v>2</v>
      </c>
      <c r="X424" s="169">
        <v>28</v>
      </c>
      <c r="Y424" s="169">
        <v>128</v>
      </c>
      <c r="Z424" s="188">
        <v>1.01639479196427</v>
      </c>
      <c r="AA424" s="188">
        <v>1.1204165060043001</v>
      </c>
      <c r="AB424" s="188">
        <v>0.72002690174259598</v>
      </c>
      <c r="AC424" s="169">
        <v>14.8</v>
      </c>
    </row>
    <row r="425" spans="1:29" x14ac:dyDescent="0.25">
      <c r="A425" t="s">
        <v>904</v>
      </c>
      <c r="B425">
        <v>86</v>
      </c>
      <c r="C425" s="54">
        <v>43619</v>
      </c>
      <c r="D425" s="57">
        <v>0.48958333333333331</v>
      </c>
      <c r="E425" t="s">
        <v>919</v>
      </c>
      <c r="F425" t="s">
        <v>14</v>
      </c>
      <c r="G425" t="s">
        <v>869</v>
      </c>
      <c r="H425" s="104">
        <v>4.7220000000000004</v>
      </c>
      <c r="I425" s="104">
        <v>6.0000000000000001E-3</v>
      </c>
      <c r="J425" s="104">
        <v>39.234000000000002</v>
      </c>
      <c r="K425" s="104">
        <v>1.2E-2</v>
      </c>
      <c r="L425" s="104">
        <f t="shared" si="5"/>
        <v>-4.7196978678703011E-2</v>
      </c>
      <c r="M425">
        <v>8.0310000000000006</v>
      </c>
      <c r="N425">
        <v>4.1239999999999997</v>
      </c>
      <c r="O425">
        <v>12.215</v>
      </c>
      <c r="P425">
        <v>9.3330000000000002</v>
      </c>
      <c r="Q425">
        <v>3.1349999999999998</v>
      </c>
      <c r="R425">
        <v>-0.157</v>
      </c>
      <c r="S425">
        <v>1.0999999999999999E-2</v>
      </c>
      <c r="T425">
        <v>1.0589999999999999</v>
      </c>
      <c r="U425">
        <v>-13.391999999999999</v>
      </c>
      <c r="V425">
        <v>0</v>
      </c>
      <c r="W425">
        <v>2</v>
      </c>
      <c r="X425">
        <v>28</v>
      </c>
      <c r="Y425">
        <v>128</v>
      </c>
      <c r="Z425" s="179">
        <v>1.01639479196427</v>
      </c>
      <c r="AA425" s="179">
        <v>1.1204165060043001</v>
      </c>
      <c r="AB425" s="179">
        <v>0.73939915511135401</v>
      </c>
      <c r="AC425">
        <v>8.9</v>
      </c>
    </row>
    <row r="426" spans="1:29" x14ac:dyDescent="0.25">
      <c r="A426" t="s">
        <v>904</v>
      </c>
      <c r="B426">
        <v>95</v>
      </c>
      <c r="C426" s="54">
        <v>43621</v>
      </c>
      <c r="D426" s="57">
        <v>0.56805555555555554</v>
      </c>
      <c r="E426" t="s">
        <v>919</v>
      </c>
      <c r="F426" t="s">
        <v>14</v>
      </c>
      <c r="G426" t="s">
        <v>869</v>
      </c>
      <c r="H426" s="104">
        <v>4.6929999999999996</v>
      </c>
      <c r="I426" s="104">
        <v>5.0000000000000001E-3</v>
      </c>
      <c r="J426" s="104">
        <v>39.174999999999997</v>
      </c>
      <c r="K426" s="104">
        <v>0.01</v>
      </c>
      <c r="L426" s="104">
        <f t="shared" si="5"/>
        <v>-0.10396688360685255</v>
      </c>
      <c r="M426">
        <v>8.0009999999999994</v>
      </c>
      <c r="N426">
        <v>4.0670000000000002</v>
      </c>
      <c r="O426">
        <v>12.086</v>
      </c>
      <c r="P426">
        <v>9.8670000000000009</v>
      </c>
      <c r="Q426">
        <v>3.464</v>
      </c>
      <c r="R426">
        <v>-0.19900000000000001</v>
      </c>
      <c r="S426">
        <v>1.0999999999999999E-2</v>
      </c>
      <c r="T426">
        <v>1.7030000000000001</v>
      </c>
      <c r="U426">
        <v>-12.926</v>
      </c>
      <c r="V426">
        <v>0</v>
      </c>
      <c r="W426">
        <v>2</v>
      </c>
      <c r="X426">
        <v>28</v>
      </c>
      <c r="Y426">
        <v>128</v>
      </c>
      <c r="Z426" s="179">
        <v>1.01639479196427</v>
      </c>
      <c r="AA426" s="179">
        <v>1.1204165060043001</v>
      </c>
      <c r="AB426" s="179">
        <v>0.69980956644349601</v>
      </c>
      <c r="AC426">
        <v>21.3</v>
      </c>
    </row>
    <row r="427" spans="1:29" x14ac:dyDescent="0.25">
      <c r="A427" t="s">
        <v>904</v>
      </c>
      <c r="B427">
        <v>114</v>
      </c>
      <c r="C427" s="54">
        <v>43628</v>
      </c>
      <c r="D427" s="57">
        <v>0.41319444444444442</v>
      </c>
      <c r="E427" t="s">
        <v>919</v>
      </c>
      <c r="F427" t="s">
        <v>14</v>
      </c>
      <c r="G427" t="s">
        <v>869</v>
      </c>
      <c r="H427" s="104">
        <v>4.6680000000000001</v>
      </c>
      <c r="I427" s="104">
        <v>6.0000000000000001E-3</v>
      </c>
      <c r="J427" s="104">
        <v>39.090000000000003</v>
      </c>
      <c r="K427" s="104">
        <v>1.0999999999999999E-2</v>
      </c>
      <c r="L427" s="104">
        <f t="shared" si="5"/>
        <v>-0.1857540347747873</v>
      </c>
      <c r="M427">
        <v>7.976</v>
      </c>
      <c r="N427">
        <v>3.9849999999999999</v>
      </c>
      <c r="O427">
        <v>11.971</v>
      </c>
      <c r="P427">
        <v>9.2439999999999998</v>
      </c>
      <c r="Q427">
        <v>3.5489999999999999</v>
      </c>
      <c r="R427">
        <v>-0.20499999999999999</v>
      </c>
      <c r="S427">
        <v>0.01</v>
      </c>
      <c r="T427">
        <v>1.248</v>
      </c>
      <c r="U427">
        <v>-12.657999999999999</v>
      </c>
      <c r="V427">
        <v>0</v>
      </c>
      <c r="W427">
        <v>2</v>
      </c>
      <c r="X427">
        <v>28</v>
      </c>
      <c r="Y427">
        <v>128</v>
      </c>
      <c r="Z427" s="179">
        <v>1.01639479196427</v>
      </c>
      <c r="AA427" s="179">
        <v>1.1204165060043001</v>
      </c>
      <c r="AB427" s="179">
        <v>0.69647386550863799</v>
      </c>
      <c r="AC427">
        <v>22.4</v>
      </c>
    </row>
    <row r="428" spans="1:29" x14ac:dyDescent="0.25">
      <c r="A428" t="s">
        <v>904</v>
      </c>
      <c r="B428">
        <v>145</v>
      </c>
      <c r="C428" s="54">
        <v>43637</v>
      </c>
      <c r="D428" s="57">
        <v>0.52916666666666667</v>
      </c>
      <c r="E428" t="s">
        <v>919</v>
      </c>
      <c r="F428" t="s">
        <v>14</v>
      </c>
      <c r="G428" t="s">
        <v>869</v>
      </c>
      <c r="H428" s="104">
        <v>4.851</v>
      </c>
      <c r="I428" s="104">
        <v>6.0000000000000001E-3</v>
      </c>
      <c r="J428" s="104">
        <v>39.548000000000002</v>
      </c>
      <c r="K428" s="104">
        <v>0.01</v>
      </c>
      <c r="L428" s="104">
        <f t="shared" si="5"/>
        <v>0.25493437975347133</v>
      </c>
      <c r="M428">
        <v>8.1620000000000008</v>
      </c>
      <c r="N428">
        <v>4.4269999999999996</v>
      </c>
      <c r="O428">
        <v>12.619</v>
      </c>
      <c r="P428">
        <v>10.130000000000001</v>
      </c>
      <c r="Q428">
        <v>4.2430000000000003</v>
      </c>
      <c r="R428">
        <v>-0.19</v>
      </c>
      <c r="S428">
        <v>0.01</v>
      </c>
      <c r="T428">
        <v>1.2450000000000001</v>
      </c>
      <c r="U428">
        <v>-13.025</v>
      </c>
      <c r="V428">
        <v>0</v>
      </c>
      <c r="W428">
        <v>3</v>
      </c>
      <c r="X428">
        <v>129</v>
      </c>
      <c r="Y428">
        <v>167</v>
      </c>
      <c r="Z428" s="179">
        <v>1.02472820856552</v>
      </c>
      <c r="AA428" s="179">
        <v>1.1644606730818601</v>
      </c>
      <c r="AB428" s="179">
        <v>0.70604051661163203</v>
      </c>
      <c r="AC428">
        <v>19.2</v>
      </c>
    </row>
    <row r="429" spans="1:29" x14ac:dyDescent="0.25">
      <c r="A429" t="s">
        <v>904</v>
      </c>
      <c r="B429">
        <v>165</v>
      </c>
      <c r="C429" s="54">
        <v>43644</v>
      </c>
      <c r="D429" s="57">
        <v>0.41666666666666669</v>
      </c>
      <c r="E429" t="s">
        <v>919</v>
      </c>
      <c r="F429" t="s">
        <v>14</v>
      </c>
      <c r="G429" t="s">
        <v>869</v>
      </c>
      <c r="H429" s="104">
        <v>4.6319999999999997</v>
      </c>
      <c r="I429" s="104">
        <v>7.0000000000000001E-3</v>
      </c>
      <c r="J429" s="104">
        <v>38.96</v>
      </c>
      <c r="K429" s="104">
        <v>1.2E-2</v>
      </c>
      <c r="L429" s="104">
        <f t="shared" si="5"/>
        <v>-0.31084026597261055</v>
      </c>
      <c r="M429">
        <v>7.9370000000000003</v>
      </c>
      <c r="N429">
        <v>3.859</v>
      </c>
      <c r="O429">
        <v>11.771000000000001</v>
      </c>
      <c r="P429">
        <v>8.9169999999999998</v>
      </c>
      <c r="Q429">
        <v>3.8039999999999998</v>
      </c>
      <c r="R429">
        <v>-0.24</v>
      </c>
      <c r="S429">
        <v>1.2E-2</v>
      </c>
      <c r="T429">
        <v>1.175</v>
      </c>
      <c r="U429">
        <v>-12.122999999999999</v>
      </c>
      <c r="V429">
        <v>0</v>
      </c>
      <c r="W429">
        <v>3</v>
      </c>
      <c r="X429">
        <v>129</v>
      </c>
      <c r="Y429">
        <v>167</v>
      </c>
      <c r="Z429" s="179">
        <v>1.02472820856552</v>
      </c>
      <c r="AA429" s="179">
        <v>1.1644606730818601</v>
      </c>
      <c r="AB429" s="179">
        <v>0.67736469606549199</v>
      </c>
      <c r="AC429">
        <v>29.1</v>
      </c>
    </row>
    <row r="430" spans="1:29" s="169" customFormat="1" x14ac:dyDescent="0.25">
      <c r="A430" s="169" t="s">
        <v>904</v>
      </c>
      <c r="B430" s="169">
        <v>173</v>
      </c>
      <c r="C430" s="170">
        <v>43676</v>
      </c>
      <c r="D430" s="171">
        <v>0.71111111111111114</v>
      </c>
      <c r="E430" s="169" t="s">
        <v>919</v>
      </c>
      <c r="F430" s="169" t="s">
        <v>14</v>
      </c>
      <c r="G430" s="169" t="s">
        <v>869</v>
      </c>
      <c r="H430" s="187">
        <v>4.7380000000000004</v>
      </c>
      <c r="I430" s="187">
        <v>6.0000000000000001E-3</v>
      </c>
      <c r="J430" s="187">
        <v>39.412999999999997</v>
      </c>
      <c r="K430" s="187">
        <v>0.01</v>
      </c>
      <c r="L430" s="187">
        <f t="shared" si="5"/>
        <v>0.12503713966336474</v>
      </c>
      <c r="M430" s="169">
        <v>8.0519999999999996</v>
      </c>
      <c r="N430" s="169">
        <v>4.2960000000000003</v>
      </c>
      <c r="O430" s="169">
        <v>12.573</v>
      </c>
      <c r="P430" s="169">
        <v>12.237</v>
      </c>
      <c r="Q430" s="169">
        <v>-10.743</v>
      </c>
      <c r="R430" s="169">
        <v>6.0000000000000001E-3</v>
      </c>
      <c r="S430" s="169">
        <v>0.01</v>
      </c>
      <c r="T430" s="169">
        <v>3.5950000000000002</v>
      </c>
      <c r="U430" s="169">
        <v>-27.39</v>
      </c>
      <c r="V430" s="169">
        <v>2</v>
      </c>
      <c r="W430" s="169">
        <v>4</v>
      </c>
      <c r="X430" s="169">
        <v>168</v>
      </c>
      <c r="Y430" s="169">
        <v>197</v>
      </c>
      <c r="Z430" s="188">
        <v>1.0233532148483899</v>
      </c>
      <c r="AA430" s="188">
        <v>0.93549797601172002</v>
      </c>
      <c r="AB430" s="188">
        <v>0.70062087674790396</v>
      </c>
      <c r="AC430" s="169">
        <v>21</v>
      </c>
    </row>
    <row r="431" spans="1:29" x14ac:dyDescent="0.25">
      <c r="A431" t="s">
        <v>904</v>
      </c>
      <c r="B431">
        <v>196</v>
      </c>
      <c r="C431" s="54">
        <v>43686</v>
      </c>
      <c r="D431" s="57">
        <v>0.55763888888888891</v>
      </c>
      <c r="E431" t="s">
        <v>919</v>
      </c>
      <c r="F431" t="s">
        <v>14</v>
      </c>
      <c r="G431" t="s">
        <v>869</v>
      </c>
      <c r="H431" s="104">
        <v>4.7080000000000002</v>
      </c>
      <c r="I431" s="104">
        <v>6.0000000000000001E-3</v>
      </c>
      <c r="J431" s="104">
        <v>39.231999999999999</v>
      </c>
      <c r="K431" s="104">
        <v>1.0999999999999999E-2</v>
      </c>
      <c r="L431" s="104">
        <f t="shared" si="5"/>
        <v>-4.9121382235439902E-2</v>
      </c>
      <c r="M431">
        <v>8.0180000000000007</v>
      </c>
      <c r="N431">
        <v>4.1219999999999999</v>
      </c>
      <c r="O431">
        <v>12.311</v>
      </c>
      <c r="P431">
        <v>10.349</v>
      </c>
      <c r="Q431">
        <v>-1.0489999999999999</v>
      </c>
      <c r="R431">
        <v>-4.7E-2</v>
      </c>
      <c r="S431">
        <v>8.0000000000000002E-3</v>
      </c>
      <c r="T431">
        <v>2.0720000000000001</v>
      </c>
      <c r="U431">
        <v>-17.488</v>
      </c>
      <c r="V431">
        <v>0</v>
      </c>
      <c r="W431">
        <v>4</v>
      </c>
      <c r="X431">
        <v>168</v>
      </c>
      <c r="Y431">
        <v>197</v>
      </c>
      <c r="Z431" s="179">
        <v>1.0233532148483899</v>
      </c>
      <c r="AA431" s="179">
        <v>0.93549797601172002</v>
      </c>
      <c r="AB431" s="179">
        <v>0.65290590441318297</v>
      </c>
      <c r="AC431">
        <v>38.299999999999997</v>
      </c>
    </row>
    <row r="432" spans="1:29" x14ac:dyDescent="0.25">
      <c r="A432" t="s">
        <v>904</v>
      </c>
      <c r="B432">
        <v>218</v>
      </c>
      <c r="C432" s="54">
        <v>43696</v>
      </c>
      <c r="D432" s="57">
        <v>0.60625000000000007</v>
      </c>
      <c r="E432" t="s">
        <v>919</v>
      </c>
      <c r="F432" t="s">
        <v>14</v>
      </c>
      <c r="G432" t="s">
        <v>869</v>
      </c>
      <c r="H432" s="104">
        <v>4.7119999999999997</v>
      </c>
      <c r="I432" s="104">
        <v>8.9999999999999993E-3</v>
      </c>
      <c r="J432" s="104">
        <v>39.24</v>
      </c>
      <c r="K432" s="104">
        <v>1.7000000000000001E-2</v>
      </c>
      <c r="L432" s="104">
        <f t="shared" si="5"/>
        <v>-4.1423768007830652E-2</v>
      </c>
      <c r="M432">
        <v>8.0220000000000002</v>
      </c>
      <c r="N432">
        <v>4.13</v>
      </c>
      <c r="O432">
        <v>12.284000000000001</v>
      </c>
      <c r="P432">
        <v>10.606</v>
      </c>
      <c r="Q432">
        <v>0.83199999999999996</v>
      </c>
      <c r="R432">
        <v>-8.5999999999999993E-2</v>
      </c>
      <c r="S432">
        <v>8.0000000000000002E-3</v>
      </c>
      <c r="T432">
        <v>2.31</v>
      </c>
      <c r="U432">
        <v>-15.657999999999999</v>
      </c>
      <c r="V432">
        <v>0</v>
      </c>
      <c r="W432">
        <v>5</v>
      </c>
      <c r="X432">
        <v>198</v>
      </c>
      <c r="Y432">
        <v>236</v>
      </c>
      <c r="Z432" s="179">
        <v>1.0385875385499299</v>
      </c>
      <c r="AA432" s="179">
        <v>1.07564992749354</v>
      </c>
      <c r="AB432" s="179">
        <v>0.72677467285820496</v>
      </c>
      <c r="AC432">
        <v>12.7</v>
      </c>
    </row>
    <row r="433" spans="1:29" x14ac:dyDescent="0.25">
      <c r="A433" t="s">
        <v>904</v>
      </c>
      <c r="B433">
        <v>245</v>
      </c>
      <c r="C433" s="54">
        <v>43705</v>
      </c>
      <c r="D433" s="57">
        <v>0.37777777777777777</v>
      </c>
      <c r="E433" t="s">
        <v>919</v>
      </c>
      <c r="F433" t="s">
        <v>14</v>
      </c>
      <c r="G433" t="s">
        <v>869</v>
      </c>
      <c r="H433" s="104">
        <v>4.8</v>
      </c>
      <c r="I433" s="104">
        <v>7.0000000000000001E-3</v>
      </c>
      <c r="J433" s="104">
        <v>39.377000000000002</v>
      </c>
      <c r="K433" s="104">
        <v>1.2999999999999999E-2</v>
      </c>
      <c r="L433" s="104">
        <f t="shared" si="5"/>
        <v>9.0397875639233391E-2</v>
      </c>
      <c r="M433">
        <v>8.1080000000000005</v>
      </c>
      <c r="N433">
        <v>4.2619999999999996</v>
      </c>
      <c r="O433">
        <v>12.478999999999999</v>
      </c>
      <c r="P433">
        <v>10.759</v>
      </c>
      <c r="Q433">
        <v>0.89500000000000002</v>
      </c>
      <c r="R433">
        <v>-0.11</v>
      </c>
      <c r="S433">
        <v>1.0999999999999999E-2</v>
      </c>
      <c r="T433">
        <v>2.1989999999999998</v>
      </c>
      <c r="U433">
        <v>-15.94</v>
      </c>
      <c r="V433">
        <v>0</v>
      </c>
      <c r="W433">
        <v>6</v>
      </c>
      <c r="X433">
        <v>237</v>
      </c>
      <c r="Y433">
        <v>304</v>
      </c>
      <c r="Z433" s="179">
        <v>0.99913382447853405</v>
      </c>
      <c r="AA433" s="179">
        <v>1.06277031782792</v>
      </c>
      <c r="AB433" s="179">
        <v>0.73067776979704102</v>
      </c>
      <c r="AC433">
        <v>11.5</v>
      </c>
    </row>
    <row r="434" spans="1:29" x14ac:dyDescent="0.25">
      <c r="A434" t="s">
        <v>904</v>
      </c>
      <c r="B434">
        <v>263</v>
      </c>
      <c r="C434" s="54">
        <v>43712</v>
      </c>
      <c r="D434" s="57">
        <v>0.58680555555555558</v>
      </c>
      <c r="E434" t="s">
        <v>919</v>
      </c>
      <c r="F434" t="s">
        <v>14</v>
      </c>
      <c r="G434" t="s">
        <v>869</v>
      </c>
      <c r="H434" s="104">
        <v>4.7850000000000001</v>
      </c>
      <c r="I434" s="104">
        <v>6.0000000000000001E-3</v>
      </c>
      <c r="J434" s="104">
        <v>39.372999999999998</v>
      </c>
      <c r="K434" s="104">
        <v>0.01</v>
      </c>
      <c r="L434" s="104">
        <f t="shared" si="5"/>
        <v>8.654906852553905E-2</v>
      </c>
      <c r="M434">
        <v>8.0939999999999994</v>
      </c>
      <c r="N434">
        <v>4.258</v>
      </c>
      <c r="O434">
        <v>12.419</v>
      </c>
      <c r="P434">
        <v>10.965999999999999</v>
      </c>
      <c r="Q434">
        <v>2.6709999999999998</v>
      </c>
      <c r="R434">
        <v>-0.152</v>
      </c>
      <c r="S434">
        <v>0.01</v>
      </c>
      <c r="T434">
        <v>2.411</v>
      </c>
      <c r="U434">
        <v>-14.172000000000001</v>
      </c>
      <c r="V434">
        <v>0</v>
      </c>
      <c r="W434">
        <v>6</v>
      </c>
      <c r="X434">
        <v>237</v>
      </c>
      <c r="Y434">
        <v>304</v>
      </c>
      <c r="Z434" s="179">
        <v>0.99913382447853405</v>
      </c>
      <c r="AA434" s="179">
        <v>1.06277031782792</v>
      </c>
      <c r="AB434" s="179">
        <v>0.69012862706302802</v>
      </c>
      <c r="AC434">
        <v>24.6</v>
      </c>
    </row>
    <row r="435" spans="1:29" x14ac:dyDescent="0.25">
      <c r="A435" t="s">
        <v>904</v>
      </c>
      <c r="B435">
        <v>287</v>
      </c>
      <c r="C435" s="54">
        <v>43720</v>
      </c>
      <c r="D435" s="57">
        <v>0.5131944444444444</v>
      </c>
      <c r="E435" t="s">
        <v>919</v>
      </c>
      <c r="F435" t="s">
        <v>14</v>
      </c>
      <c r="G435" t="s">
        <v>869</v>
      </c>
      <c r="H435" s="104">
        <v>4.8140000000000001</v>
      </c>
      <c r="I435" s="104">
        <v>7.0000000000000001E-3</v>
      </c>
      <c r="J435" s="104">
        <v>39.438000000000002</v>
      </c>
      <c r="K435" s="104">
        <v>1.2999999999999999E-2</v>
      </c>
      <c r="L435" s="104">
        <f t="shared" si="5"/>
        <v>0.14909218412456093</v>
      </c>
      <c r="M435">
        <v>8.1240000000000006</v>
      </c>
      <c r="N435">
        <v>4.3209999999999997</v>
      </c>
      <c r="O435">
        <v>12.551</v>
      </c>
      <c r="P435">
        <v>10.753</v>
      </c>
      <c r="Q435">
        <v>3.7930000000000001</v>
      </c>
      <c r="R435">
        <v>-0.114</v>
      </c>
      <c r="S435">
        <v>1.4E-2</v>
      </c>
      <c r="T435">
        <v>2.0739999999999998</v>
      </c>
      <c r="U435">
        <v>-13.222</v>
      </c>
      <c r="V435">
        <v>0</v>
      </c>
      <c r="W435">
        <v>6</v>
      </c>
      <c r="X435">
        <v>237</v>
      </c>
      <c r="Y435">
        <v>304</v>
      </c>
      <c r="Z435" s="179">
        <v>0.99913382447853405</v>
      </c>
      <c r="AA435" s="179">
        <v>1.06277031782792</v>
      </c>
      <c r="AB435" s="179">
        <v>0.72498386102622403</v>
      </c>
      <c r="AC435">
        <v>13.2</v>
      </c>
    </row>
    <row r="436" spans="1:29" x14ac:dyDescent="0.25">
      <c r="A436" t="s">
        <v>904</v>
      </c>
      <c r="B436">
        <v>305</v>
      </c>
      <c r="C436" s="54">
        <v>43725</v>
      </c>
      <c r="D436" s="57">
        <v>0.66111111111111109</v>
      </c>
      <c r="E436" t="s">
        <v>919</v>
      </c>
      <c r="F436" t="s">
        <v>14</v>
      </c>
      <c r="G436" t="s">
        <v>869</v>
      </c>
      <c r="H436" s="104">
        <v>4.758</v>
      </c>
      <c r="I436" s="104">
        <v>7.0000000000000001E-3</v>
      </c>
      <c r="J436" s="104">
        <v>39.287999999999997</v>
      </c>
      <c r="K436" s="104">
        <v>1.0999999999999999E-2</v>
      </c>
      <c r="L436" s="104">
        <f t="shared" si="5"/>
        <v>4.7619173576042961E-3</v>
      </c>
      <c r="M436">
        <v>8.0670000000000002</v>
      </c>
      <c r="N436">
        <v>4.1760000000000002</v>
      </c>
      <c r="O436">
        <v>12.257999999999999</v>
      </c>
      <c r="P436">
        <v>10.622999999999999</v>
      </c>
      <c r="Q436">
        <v>3.56</v>
      </c>
      <c r="R436">
        <v>-0.20200000000000001</v>
      </c>
      <c r="S436">
        <v>1.0999999999999999E-2</v>
      </c>
      <c r="T436">
        <v>2.234</v>
      </c>
      <c r="U436">
        <v>-13.112</v>
      </c>
      <c r="V436">
        <v>0</v>
      </c>
      <c r="W436">
        <v>6</v>
      </c>
      <c r="X436">
        <v>237</v>
      </c>
      <c r="Y436">
        <v>304</v>
      </c>
      <c r="Z436" s="179">
        <v>0.99913382447853405</v>
      </c>
      <c r="AA436" s="179">
        <v>1.06277031782792</v>
      </c>
      <c r="AB436" s="179">
        <v>0.64396745152156398</v>
      </c>
      <c r="AC436">
        <v>41.9</v>
      </c>
    </row>
    <row r="437" spans="1:29" x14ac:dyDescent="0.25">
      <c r="A437" t="s">
        <v>904</v>
      </c>
      <c r="B437">
        <v>316</v>
      </c>
      <c r="C437" s="54">
        <v>43777</v>
      </c>
      <c r="D437" s="57">
        <v>0.70138888888888884</v>
      </c>
      <c r="E437" t="s">
        <v>1021</v>
      </c>
      <c r="F437" t="s">
        <v>14</v>
      </c>
      <c r="G437" t="s">
        <v>869</v>
      </c>
      <c r="H437" s="104">
        <v>4.6360000000000001</v>
      </c>
      <c r="I437" s="104">
        <v>6.0000000000000001E-3</v>
      </c>
      <c r="J437" s="104">
        <v>39.113999999999997</v>
      </c>
      <c r="K437" s="104">
        <v>1.0999999999999999E-2</v>
      </c>
      <c r="L437" s="104">
        <f t="shared" si="5"/>
        <v>-0.16266119209195956</v>
      </c>
      <c r="M437">
        <v>7.9459999999999997</v>
      </c>
      <c r="N437">
        <v>4.008</v>
      </c>
      <c r="O437">
        <v>11.702999999999999</v>
      </c>
      <c r="P437">
        <v>9.7409999999999997</v>
      </c>
      <c r="Q437">
        <v>145.328</v>
      </c>
      <c r="R437">
        <v>-0.46200000000000002</v>
      </c>
      <c r="S437">
        <v>1.2E-2</v>
      </c>
      <c r="T437">
        <v>1.6950000000000001</v>
      </c>
      <c r="U437">
        <v>126.81699999999999</v>
      </c>
      <c r="V437">
        <v>0</v>
      </c>
      <c r="W437">
        <v>7</v>
      </c>
      <c r="X437">
        <v>306</v>
      </c>
      <c r="Y437">
        <v>332</v>
      </c>
      <c r="Z437" s="179">
        <v>1.0893494695427499</v>
      </c>
      <c r="AA437" s="179">
        <v>1.23033647652361</v>
      </c>
      <c r="AB437" s="179">
        <v>0.56515447608256297</v>
      </c>
      <c r="AC437">
        <v>80</v>
      </c>
    </row>
    <row r="438" spans="1:29" s="169" customFormat="1" x14ac:dyDescent="0.25">
      <c r="A438" s="169" t="s">
        <v>904</v>
      </c>
      <c r="B438" s="169">
        <v>330</v>
      </c>
      <c r="C438" s="170">
        <v>43788</v>
      </c>
      <c r="D438" s="171">
        <v>0.50694444444444442</v>
      </c>
      <c r="E438" s="169" t="s">
        <v>1021</v>
      </c>
      <c r="F438" s="169" t="s">
        <v>14</v>
      </c>
      <c r="G438" s="169" t="s">
        <v>869</v>
      </c>
      <c r="H438" s="187">
        <v>4.7469999999999999</v>
      </c>
      <c r="I438" s="187">
        <v>6.0000000000000001E-3</v>
      </c>
      <c r="J438" s="187">
        <v>39.340000000000003</v>
      </c>
      <c r="K438" s="187">
        <v>8.0000000000000002E-3</v>
      </c>
      <c r="L438" s="187">
        <f t="shared" si="5"/>
        <v>5.4796409836733596E-2</v>
      </c>
      <c r="M438" s="169">
        <v>8.0579999999999998</v>
      </c>
      <c r="N438" s="169">
        <v>4.226</v>
      </c>
      <c r="O438" s="169">
        <v>12.657999999999999</v>
      </c>
      <c r="P438" s="169">
        <v>11.492000000000001</v>
      </c>
      <c r="Q438" s="169">
        <v>-77.025999999999996</v>
      </c>
      <c r="R438" s="169">
        <v>0.153</v>
      </c>
      <c r="S438" s="169">
        <v>1.0999999999999999E-2</v>
      </c>
      <c r="T438" s="169">
        <v>2.9969999999999999</v>
      </c>
      <c r="U438" s="169">
        <v>-92.438999999999993</v>
      </c>
      <c r="V438" s="169">
        <v>1</v>
      </c>
      <c r="W438" s="169">
        <v>7</v>
      </c>
      <c r="X438" s="169">
        <v>306</v>
      </c>
      <c r="Y438" s="169">
        <v>332</v>
      </c>
      <c r="Z438" s="188">
        <v>1.0893494695427499</v>
      </c>
      <c r="AA438" s="188">
        <v>1.23033647652361</v>
      </c>
      <c r="AB438" s="188">
        <v>1.21601724861114</v>
      </c>
      <c r="AC438" s="169">
        <v>-73.2</v>
      </c>
    </row>
    <row r="439" spans="1:29" x14ac:dyDescent="0.25">
      <c r="A439" t="s">
        <v>904</v>
      </c>
      <c r="B439">
        <v>351</v>
      </c>
      <c r="C439" s="54">
        <v>43811</v>
      </c>
      <c r="D439" s="57">
        <v>0.46527777777777773</v>
      </c>
      <c r="E439" t="s">
        <v>919</v>
      </c>
      <c r="F439" t="s">
        <v>14</v>
      </c>
      <c r="G439" t="s">
        <v>869</v>
      </c>
      <c r="H439" s="104">
        <v>4.8079999999999998</v>
      </c>
      <c r="I439" s="104">
        <v>7.0000000000000001E-3</v>
      </c>
      <c r="J439" s="104">
        <v>39.494</v>
      </c>
      <c r="K439" s="104">
        <v>2.1999999999999999E-2</v>
      </c>
      <c r="L439" s="104">
        <f t="shared" si="5"/>
        <v>0.20297548371738458</v>
      </c>
      <c r="M439">
        <v>8.1199999999999992</v>
      </c>
      <c r="N439">
        <v>4.375</v>
      </c>
      <c r="O439">
        <v>12.433</v>
      </c>
      <c r="P439">
        <v>9.8089999999999993</v>
      </c>
      <c r="Q439">
        <v>-15.99</v>
      </c>
      <c r="R439">
        <v>-0.28000000000000003</v>
      </c>
      <c r="S439">
        <v>1.2E-2</v>
      </c>
      <c r="T439">
        <v>1.0309999999999999</v>
      </c>
      <c r="U439">
        <v>-32.767000000000003</v>
      </c>
      <c r="V439">
        <v>0</v>
      </c>
      <c r="W439">
        <v>8</v>
      </c>
      <c r="X439">
        <v>333</v>
      </c>
      <c r="Y439">
        <v>371</v>
      </c>
      <c r="Z439" s="179">
        <v>1.00313268425681</v>
      </c>
      <c r="AA439" s="179">
        <v>1.1375839694606</v>
      </c>
      <c r="AB439" s="179">
        <v>0.74637990572566904</v>
      </c>
      <c r="AC439">
        <v>6.9</v>
      </c>
    </row>
    <row r="440" spans="1:29" x14ac:dyDescent="0.25">
      <c r="C440" s="54"/>
      <c r="D440" s="57"/>
      <c r="H440" s="104"/>
      <c r="I440" s="104"/>
      <c r="J440" s="104"/>
      <c r="K440" s="104"/>
      <c r="L440" s="104"/>
      <c r="Z440" s="179"/>
      <c r="AA440" s="179"/>
      <c r="AB440" s="179"/>
    </row>
    <row r="441" spans="1:29" x14ac:dyDescent="0.25">
      <c r="A441" t="s">
        <v>904</v>
      </c>
      <c r="B441">
        <v>319</v>
      </c>
      <c r="C441" s="54">
        <v>43783</v>
      </c>
      <c r="D441" s="57">
        <v>0.63194444444444442</v>
      </c>
      <c r="E441" t="s">
        <v>1024</v>
      </c>
      <c r="F441" t="s">
        <v>14</v>
      </c>
      <c r="G441" t="s">
        <v>1025</v>
      </c>
      <c r="H441" s="104">
        <v>3.194</v>
      </c>
      <c r="I441" s="104">
        <v>5.0000000000000001E-3</v>
      </c>
      <c r="J441" s="104">
        <v>39.767000000000003</v>
      </c>
      <c r="K441" s="104">
        <v>0.01</v>
      </c>
      <c r="L441" s="104">
        <f t="shared" si="5"/>
        <v>0.46565656923314425</v>
      </c>
      <c r="M441">
        <v>6.6159999999999997</v>
      </c>
      <c r="N441">
        <v>4.6349999999999998</v>
      </c>
      <c r="O441">
        <v>11.051</v>
      </c>
      <c r="P441">
        <v>11.37</v>
      </c>
      <c r="Q441">
        <v>3566.268</v>
      </c>
      <c r="R441">
        <v>-0.35899999999999999</v>
      </c>
      <c r="S441">
        <v>0.01</v>
      </c>
      <c r="T441">
        <v>2.0579999999999998</v>
      </c>
      <c r="U441">
        <v>3493.2550000000001</v>
      </c>
      <c r="V441">
        <v>0</v>
      </c>
      <c r="W441">
        <v>7</v>
      </c>
      <c r="X441">
        <v>306</v>
      </c>
      <c r="Y441">
        <v>332</v>
      </c>
      <c r="Z441" s="179">
        <v>1.0893494695427499</v>
      </c>
      <c r="AA441" s="179">
        <v>1.23033647652361</v>
      </c>
      <c r="AB441" s="179">
        <v>0.69038869930789604</v>
      </c>
      <c r="AC441">
        <v>24.5</v>
      </c>
    </row>
    <row r="442" spans="1:29" x14ac:dyDescent="0.25">
      <c r="C442" s="54"/>
      <c r="D442" s="57"/>
      <c r="H442" s="104"/>
      <c r="I442" s="104"/>
      <c r="J442" s="104"/>
      <c r="K442" s="104"/>
      <c r="L442" s="104"/>
      <c r="Z442" s="179"/>
      <c r="AA442" s="179"/>
      <c r="AB442" s="179"/>
    </row>
    <row r="443" spans="1:29" x14ac:dyDescent="0.25">
      <c r="A443" t="s">
        <v>904</v>
      </c>
      <c r="B443">
        <v>26</v>
      </c>
      <c r="C443" s="54">
        <v>43595</v>
      </c>
      <c r="D443" s="57">
        <v>0.67361111111111116</v>
      </c>
      <c r="E443" t="s">
        <v>433</v>
      </c>
      <c r="F443" t="s">
        <v>14</v>
      </c>
      <c r="G443" t="s">
        <v>920</v>
      </c>
      <c r="H443" s="104">
        <v>-3.6659999999999999</v>
      </c>
      <c r="I443" s="104">
        <v>6.0000000000000001E-3</v>
      </c>
      <c r="J443" s="104">
        <v>34.962000000000003</v>
      </c>
      <c r="K443" s="104">
        <v>8.9999999999999993E-3</v>
      </c>
      <c r="L443" s="104">
        <f t="shared" si="5"/>
        <v>-4.157722976198885</v>
      </c>
      <c r="M443">
        <v>2.1999999999999999E-2</v>
      </c>
      <c r="N443">
        <v>-1.7999999999999999E-2</v>
      </c>
      <c r="O443">
        <v>-0.38700000000000001</v>
      </c>
      <c r="P443">
        <v>-1.252</v>
      </c>
      <c r="Q443">
        <v>4.444</v>
      </c>
      <c r="R443">
        <v>-0.39300000000000002</v>
      </c>
      <c r="S443">
        <v>8.9999999999999993E-3</v>
      </c>
      <c r="T443">
        <v>-1.2170000000000001</v>
      </c>
      <c r="U443">
        <v>4.4550000000000001</v>
      </c>
      <c r="V443">
        <v>0</v>
      </c>
      <c r="W443">
        <v>1</v>
      </c>
      <c r="X443">
        <v>1</v>
      </c>
      <c r="Y443">
        <v>27</v>
      </c>
      <c r="Z443" s="179">
        <v>0.98633913177116905</v>
      </c>
      <c r="AA443" s="179">
        <v>1.0430107907931201</v>
      </c>
      <c r="AB443" s="179">
        <v>0.73692295691128895</v>
      </c>
      <c r="AC443">
        <v>9.6</v>
      </c>
    </row>
    <row r="444" spans="1:29" x14ac:dyDescent="0.25">
      <c r="A444" t="s">
        <v>904</v>
      </c>
      <c r="B444">
        <v>30</v>
      </c>
      <c r="C444" s="54">
        <v>43600</v>
      </c>
      <c r="D444" s="57">
        <v>0.76736111111111116</v>
      </c>
      <c r="E444" t="s">
        <v>433</v>
      </c>
      <c r="F444" t="s">
        <v>14</v>
      </c>
      <c r="G444" t="s">
        <v>920</v>
      </c>
      <c r="H444" s="104">
        <v>-3.6989999999999998</v>
      </c>
      <c r="I444" s="104">
        <v>6.0000000000000001E-3</v>
      </c>
      <c r="J444" s="104">
        <v>34.997999999999998</v>
      </c>
      <c r="K444" s="104">
        <v>1.2E-2</v>
      </c>
      <c r="L444" s="104">
        <f t="shared" si="5"/>
        <v>-4.1230837121747532</v>
      </c>
      <c r="M444">
        <v>-8.0000000000000002E-3</v>
      </c>
      <c r="N444">
        <v>1.7000000000000001E-2</v>
      </c>
      <c r="O444">
        <v>-0.48299999999999998</v>
      </c>
      <c r="P444">
        <v>-1.1659999999999999</v>
      </c>
      <c r="Q444">
        <v>6.5309999999999997</v>
      </c>
      <c r="R444">
        <v>-0.49299999999999999</v>
      </c>
      <c r="S444">
        <v>8.9999999999999993E-3</v>
      </c>
      <c r="T444">
        <v>-1.2010000000000001</v>
      </c>
      <c r="U444">
        <v>6.5039999999999996</v>
      </c>
      <c r="V444">
        <v>0</v>
      </c>
      <c r="W444">
        <v>2</v>
      </c>
      <c r="X444">
        <v>28</v>
      </c>
      <c r="Y444">
        <v>128</v>
      </c>
      <c r="Z444" s="179">
        <v>1.01639479196427</v>
      </c>
      <c r="AA444" s="179">
        <v>1.1204165060043001</v>
      </c>
      <c r="AB444" s="179">
        <v>0.70293707839700803</v>
      </c>
      <c r="AC444">
        <v>20.2</v>
      </c>
    </row>
    <row r="445" spans="1:29" x14ac:dyDescent="0.25">
      <c r="A445" t="s">
        <v>904</v>
      </c>
      <c r="B445">
        <v>70</v>
      </c>
      <c r="C445" s="54">
        <v>43613</v>
      </c>
      <c r="D445" s="57">
        <v>0.74583333333333324</v>
      </c>
      <c r="E445" t="s">
        <v>433</v>
      </c>
      <c r="F445" t="s">
        <v>14</v>
      </c>
      <c r="G445" t="s">
        <v>920</v>
      </c>
      <c r="H445" s="104">
        <v>-3.6909999999999998</v>
      </c>
      <c r="I445" s="104">
        <v>5.0000000000000001E-3</v>
      </c>
      <c r="J445" s="104">
        <v>35.027999999999999</v>
      </c>
      <c r="K445" s="104">
        <v>1.2999999999999999E-2</v>
      </c>
      <c r="L445" s="104">
        <f t="shared" si="5"/>
        <v>-4.0942176588214947</v>
      </c>
      <c r="M445">
        <v>1E-3</v>
      </c>
      <c r="N445">
        <v>4.5999999999999999E-2</v>
      </c>
      <c r="O445">
        <v>-0.42899999999999999</v>
      </c>
      <c r="P445">
        <v>-1.3089999999999999</v>
      </c>
      <c r="Q445">
        <v>8.9109999999999996</v>
      </c>
      <c r="R445">
        <v>-0.47499999999999998</v>
      </c>
      <c r="S445">
        <v>1.0999999999999999E-2</v>
      </c>
      <c r="T445">
        <v>-1.4</v>
      </c>
      <c r="U445">
        <v>8.8190000000000008</v>
      </c>
      <c r="V445">
        <v>0</v>
      </c>
      <c r="W445">
        <v>2</v>
      </c>
      <c r="X445">
        <v>28</v>
      </c>
      <c r="Y445">
        <v>128</v>
      </c>
      <c r="Z445" s="179">
        <v>1.01639479196427</v>
      </c>
      <c r="AA445" s="179">
        <v>1.1204165060043001</v>
      </c>
      <c r="AB445" s="179">
        <v>0.71993493193833002</v>
      </c>
      <c r="AC445">
        <v>14.8</v>
      </c>
    </row>
    <row r="446" spans="1:29" x14ac:dyDescent="0.25">
      <c r="A446" t="s">
        <v>904</v>
      </c>
      <c r="B446">
        <v>94</v>
      </c>
      <c r="C446" s="54">
        <v>43621</v>
      </c>
      <c r="D446" s="57">
        <v>0.48819444444444443</v>
      </c>
      <c r="E446" t="s">
        <v>433</v>
      </c>
      <c r="F446" t="s">
        <v>14</v>
      </c>
      <c r="G446" t="s">
        <v>920</v>
      </c>
      <c r="H446" s="104">
        <v>-3.6880000000000002</v>
      </c>
      <c r="I446" s="104">
        <v>7.0000000000000001E-3</v>
      </c>
      <c r="J446" s="104">
        <v>35.046999999999997</v>
      </c>
      <c r="K446" s="104">
        <v>1.0999999999999999E-2</v>
      </c>
      <c r="L446" s="104">
        <f t="shared" si="5"/>
        <v>-4.0759358250309496</v>
      </c>
      <c r="M446">
        <v>4.0000000000000001E-3</v>
      </c>
      <c r="N446">
        <v>6.4000000000000001E-2</v>
      </c>
      <c r="O446">
        <v>-0.38800000000000001</v>
      </c>
      <c r="P446">
        <v>0.15</v>
      </c>
      <c r="Q446">
        <v>4.6440000000000001</v>
      </c>
      <c r="R446">
        <v>-0.45500000000000002</v>
      </c>
      <c r="S446">
        <v>0.01</v>
      </c>
      <c r="T446">
        <v>2.1999999999999999E-2</v>
      </c>
      <c r="U446">
        <v>4.5129999999999999</v>
      </c>
      <c r="V446">
        <v>0</v>
      </c>
      <c r="W446">
        <v>2</v>
      </c>
      <c r="X446">
        <v>28</v>
      </c>
      <c r="Y446">
        <v>128</v>
      </c>
      <c r="Z446" s="179">
        <v>1.01639479196427</v>
      </c>
      <c r="AA446" s="179">
        <v>1.1204165060043001</v>
      </c>
      <c r="AB446" s="179">
        <v>0.73927787664288402</v>
      </c>
      <c r="AC446">
        <v>8.9</v>
      </c>
    </row>
    <row r="447" spans="1:29" s="169" customFormat="1" x14ac:dyDescent="0.25">
      <c r="A447" s="169" t="s">
        <v>904</v>
      </c>
      <c r="B447" s="169">
        <v>130</v>
      </c>
      <c r="C447" s="170">
        <v>43633</v>
      </c>
      <c r="D447" s="171">
        <v>0.77083333333333337</v>
      </c>
      <c r="E447" s="169" t="s">
        <v>433</v>
      </c>
      <c r="F447" s="169" t="s">
        <v>14</v>
      </c>
      <c r="G447" s="169" t="s">
        <v>920</v>
      </c>
      <c r="H447" s="187">
        <v>-3.6989999999999998</v>
      </c>
      <c r="I447" s="187">
        <v>5.0000000000000001E-3</v>
      </c>
      <c r="J447" s="187">
        <v>35.585999999999999</v>
      </c>
      <c r="K447" s="187">
        <v>4.2999999999999997E-2</v>
      </c>
      <c r="L447" s="187">
        <f t="shared" si="5"/>
        <v>-3.5573090664486715</v>
      </c>
      <c r="M447" s="169">
        <v>1.2E-2</v>
      </c>
      <c r="N447" s="169">
        <v>0.58499999999999996</v>
      </c>
      <c r="O447" s="169">
        <v>8.3000000000000004E-2</v>
      </c>
      <c r="P447" s="169">
        <v>9.2579999999999991</v>
      </c>
      <c r="Q447" s="169">
        <v>-24.81</v>
      </c>
      <c r="R447" s="169">
        <v>-0.504</v>
      </c>
      <c r="S447" s="169">
        <v>1.0999999999999999E-2</v>
      </c>
      <c r="T447" s="169">
        <v>8.0779999999999994</v>
      </c>
      <c r="U447" s="169">
        <v>-25.943000000000001</v>
      </c>
      <c r="V447" s="169">
        <v>48</v>
      </c>
      <c r="W447" s="169">
        <v>3</v>
      </c>
      <c r="X447" s="169">
        <v>129</v>
      </c>
      <c r="Y447" s="169">
        <v>167</v>
      </c>
      <c r="Z447" s="188">
        <v>1.02472820856552</v>
      </c>
      <c r="AA447" s="188">
        <v>1.1644606730818601</v>
      </c>
      <c r="AB447" s="188">
        <v>0.717789485021184</v>
      </c>
      <c r="AC447" s="169">
        <v>15.5</v>
      </c>
    </row>
    <row r="448" spans="1:29" x14ac:dyDescent="0.25">
      <c r="A448" t="s">
        <v>904</v>
      </c>
      <c r="B448">
        <v>159</v>
      </c>
      <c r="C448" s="54">
        <v>43642</v>
      </c>
      <c r="D448" s="57">
        <v>0.52638888888888891</v>
      </c>
      <c r="E448" t="s">
        <v>433</v>
      </c>
      <c r="F448" t="s">
        <v>14</v>
      </c>
      <c r="G448" t="s">
        <v>920</v>
      </c>
      <c r="H448" s="104">
        <v>-3.7669999999999999</v>
      </c>
      <c r="I448" s="104">
        <v>7.0000000000000001E-3</v>
      </c>
      <c r="J448" s="104">
        <v>34.884</v>
      </c>
      <c r="K448" s="104">
        <v>1.0999999999999999E-2</v>
      </c>
      <c r="L448" s="104">
        <f t="shared" si="5"/>
        <v>-4.2327747149175785</v>
      </c>
      <c r="M448">
        <v>-7.5999999999999998E-2</v>
      </c>
      <c r="N448">
        <v>-9.2999999999999999E-2</v>
      </c>
      <c r="O448">
        <v>-0.68700000000000006</v>
      </c>
      <c r="P448">
        <v>-1.087</v>
      </c>
      <c r="Q448">
        <v>4.9550000000000001</v>
      </c>
      <c r="R448">
        <v>-0.51700000000000002</v>
      </c>
      <c r="S448">
        <v>1.2E-2</v>
      </c>
      <c r="T448">
        <v>-0.90100000000000002</v>
      </c>
      <c r="U448">
        <v>5.22</v>
      </c>
      <c r="V448">
        <v>0</v>
      </c>
      <c r="W448">
        <v>3</v>
      </c>
      <c r="X448">
        <v>129</v>
      </c>
      <c r="Y448">
        <v>167</v>
      </c>
      <c r="Z448" s="179">
        <v>1.02472820856552</v>
      </c>
      <c r="AA448" s="179">
        <v>1.1644606730818601</v>
      </c>
      <c r="AB448" s="179">
        <v>0.72495345959431901</v>
      </c>
      <c r="AC448">
        <v>13.2</v>
      </c>
    </row>
    <row r="449" spans="1:29" x14ac:dyDescent="0.25">
      <c r="A449" t="s">
        <v>904</v>
      </c>
      <c r="B449">
        <v>182</v>
      </c>
      <c r="C449" s="54">
        <v>43679</v>
      </c>
      <c r="D449" s="57">
        <v>0.49513888888888885</v>
      </c>
      <c r="E449" t="s">
        <v>433</v>
      </c>
      <c r="F449" t="s">
        <v>14</v>
      </c>
      <c r="G449" t="s">
        <v>920</v>
      </c>
      <c r="H449" s="104">
        <v>-3.7610000000000001</v>
      </c>
      <c r="I449" s="104">
        <v>6.0000000000000001E-3</v>
      </c>
      <c r="J449" s="104">
        <v>34.892000000000003</v>
      </c>
      <c r="K449" s="104">
        <v>1.2E-2</v>
      </c>
      <c r="L449" s="104">
        <f t="shared" si="5"/>
        <v>-4.225077100689969</v>
      </c>
      <c r="M449">
        <v>-6.9000000000000006E-2</v>
      </c>
      <c r="N449">
        <v>-8.5000000000000006E-2</v>
      </c>
      <c r="O449">
        <v>-0.313</v>
      </c>
      <c r="P449">
        <v>-0.14399999999999999</v>
      </c>
      <c r="Q449">
        <v>-2.8159999999999998</v>
      </c>
      <c r="R449">
        <v>-0.158</v>
      </c>
      <c r="S449">
        <v>1.0999999999999999E-2</v>
      </c>
      <c r="T449">
        <v>2.5999999999999999E-2</v>
      </c>
      <c r="U449">
        <v>-2.5760000000000001</v>
      </c>
      <c r="V449">
        <v>0</v>
      </c>
      <c r="W449">
        <v>4</v>
      </c>
      <c r="X449">
        <v>168</v>
      </c>
      <c r="Y449">
        <v>197</v>
      </c>
      <c r="Z449" s="179">
        <v>1.0233532148483899</v>
      </c>
      <c r="AA449" s="179">
        <v>0.93549797601172002</v>
      </c>
      <c r="AB449" s="179">
        <v>0.85360061134946097</v>
      </c>
      <c r="AC449">
        <v>-19.600000000000001</v>
      </c>
    </row>
    <row r="450" spans="1:29" x14ac:dyDescent="0.25">
      <c r="A450" t="s">
        <v>904</v>
      </c>
      <c r="B450">
        <v>202</v>
      </c>
      <c r="C450" s="54">
        <v>43690</v>
      </c>
      <c r="D450" s="57">
        <v>0.375</v>
      </c>
      <c r="E450" t="s">
        <v>433</v>
      </c>
      <c r="F450" t="s">
        <v>14</v>
      </c>
      <c r="G450" t="s">
        <v>920</v>
      </c>
      <c r="H450" s="104">
        <v>-3.7360000000000002</v>
      </c>
      <c r="I450" s="104">
        <v>8.0000000000000002E-3</v>
      </c>
      <c r="J450" s="104">
        <v>35.021999999999998</v>
      </c>
      <c r="K450" s="104">
        <v>1.4999999999999999E-2</v>
      </c>
      <c r="L450" s="104">
        <f t="shared" si="5"/>
        <v>-4.0999908694921459</v>
      </c>
      <c r="M450">
        <v>-4.2000000000000003E-2</v>
      </c>
      <c r="N450">
        <v>4.1000000000000002E-2</v>
      </c>
      <c r="O450">
        <v>-0.378</v>
      </c>
      <c r="P450">
        <v>-0.188</v>
      </c>
      <c r="Q450">
        <v>2.3839999999999999</v>
      </c>
      <c r="R450">
        <v>-0.375</v>
      </c>
      <c r="S450">
        <v>1.0999999999999999E-2</v>
      </c>
      <c r="T450">
        <v>-0.27</v>
      </c>
      <c r="U450">
        <v>2.3490000000000002</v>
      </c>
      <c r="V450">
        <v>0</v>
      </c>
      <c r="W450">
        <v>5</v>
      </c>
      <c r="X450">
        <v>198</v>
      </c>
      <c r="Y450">
        <v>236</v>
      </c>
      <c r="Z450" s="179">
        <v>1.0385875385499299</v>
      </c>
      <c r="AA450" s="179">
        <v>1.07564992749354</v>
      </c>
      <c r="AB450" s="179">
        <v>0.76838217645306095</v>
      </c>
      <c r="AC450">
        <v>0.8</v>
      </c>
    </row>
    <row r="451" spans="1:29" x14ac:dyDescent="0.25">
      <c r="A451" t="s">
        <v>904</v>
      </c>
      <c r="B451">
        <v>225</v>
      </c>
      <c r="C451" s="54">
        <v>43698</v>
      </c>
      <c r="D451" s="57">
        <v>0.51111111111111118</v>
      </c>
      <c r="E451" t="s">
        <v>433</v>
      </c>
      <c r="F451" t="s">
        <v>14</v>
      </c>
      <c r="G451" t="s">
        <v>920</v>
      </c>
      <c r="H451" s="104">
        <v>-3.6040000000000001</v>
      </c>
      <c r="I451" s="104">
        <v>6.0000000000000001E-3</v>
      </c>
      <c r="J451" s="104">
        <v>35.149000000000001</v>
      </c>
      <c r="K451" s="104">
        <v>1.0999999999999999E-2</v>
      </c>
      <c r="L451" s="104">
        <f t="shared" si="5"/>
        <v>-3.9777912436296488</v>
      </c>
      <c r="M451">
        <v>8.6999999999999994E-2</v>
      </c>
      <c r="N451">
        <v>0.16400000000000001</v>
      </c>
      <c r="O451">
        <v>-0.14399999999999999</v>
      </c>
      <c r="P451">
        <v>-6.0999999999999999E-2</v>
      </c>
      <c r="Q451">
        <v>4.2380000000000004</v>
      </c>
      <c r="R451">
        <v>-0.39400000000000002</v>
      </c>
      <c r="S451">
        <v>1.0999999999999999E-2</v>
      </c>
      <c r="T451">
        <v>-0.38800000000000001</v>
      </c>
      <c r="U451">
        <v>3.8220000000000001</v>
      </c>
      <c r="V451">
        <v>0</v>
      </c>
      <c r="W451">
        <v>5</v>
      </c>
      <c r="X451">
        <v>198</v>
      </c>
      <c r="Y451">
        <v>236</v>
      </c>
      <c r="Z451" s="179">
        <v>1.0385875385499299</v>
      </c>
      <c r="AA451" s="179">
        <v>1.07564992749354</v>
      </c>
      <c r="AB451" s="179">
        <v>0.74233313289182001</v>
      </c>
      <c r="AC451">
        <v>8.1</v>
      </c>
    </row>
    <row r="452" spans="1:29" x14ac:dyDescent="0.25">
      <c r="A452" t="s">
        <v>904</v>
      </c>
      <c r="B452">
        <v>252</v>
      </c>
      <c r="C452" s="54">
        <v>43706</v>
      </c>
      <c r="D452" s="57">
        <v>0.64930555555555558</v>
      </c>
      <c r="E452" t="s">
        <v>433</v>
      </c>
      <c r="F452" t="s">
        <v>14</v>
      </c>
      <c r="G452" t="s">
        <v>920</v>
      </c>
      <c r="H452" s="104">
        <v>-3.843</v>
      </c>
      <c r="I452" s="104">
        <v>5.0000000000000001E-3</v>
      </c>
      <c r="J452" s="104">
        <v>34.828000000000003</v>
      </c>
      <c r="K452" s="104">
        <v>1.2999999999999999E-2</v>
      </c>
      <c r="L452" s="104">
        <f t="shared" si="5"/>
        <v>-4.286658014510623</v>
      </c>
      <c r="M452">
        <v>-0.14899999999999999</v>
      </c>
      <c r="N452">
        <v>-0.14699999999999999</v>
      </c>
      <c r="O452">
        <v>-0.79300000000000004</v>
      </c>
      <c r="P452">
        <v>-0.73299999999999998</v>
      </c>
      <c r="Q452">
        <v>3.4289999999999998</v>
      </c>
      <c r="R452">
        <v>-0.495</v>
      </c>
      <c r="S452">
        <v>0.01</v>
      </c>
      <c r="T452">
        <v>-0.439</v>
      </c>
      <c r="U452">
        <v>3.8780000000000001</v>
      </c>
      <c r="V452">
        <v>0</v>
      </c>
      <c r="W452">
        <v>6</v>
      </c>
      <c r="X452">
        <v>237</v>
      </c>
      <c r="Y452">
        <v>304</v>
      </c>
      <c r="Z452" s="179">
        <v>0.99913382447853405</v>
      </c>
      <c r="AA452" s="179">
        <v>1.06277031782792</v>
      </c>
      <c r="AB452" s="179">
        <v>0.65889375754454105</v>
      </c>
      <c r="AC452">
        <v>35.9</v>
      </c>
    </row>
    <row r="453" spans="1:29" x14ac:dyDescent="0.25">
      <c r="A453" t="s">
        <v>904</v>
      </c>
      <c r="B453">
        <v>268</v>
      </c>
      <c r="C453" s="54">
        <v>43713</v>
      </c>
      <c r="D453" s="57">
        <v>0.59305555555555556</v>
      </c>
      <c r="E453" t="s">
        <v>433</v>
      </c>
      <c r="F453" t="s">
        <v>14</v>
      </c>
      <c r="G453" t="s">
        <v>920</v>
      </c>
      <c r="H453" s="104">
        <v>-3.65</v>
      </c>
      <c r="I453" s="104">
        <v>6.0000000000000001E-3</v>
      </c>
      <c r="J453" s="104">
        <v>35.149000000000001</v>
      </c>
      <c r="K453" s="104">
        <v>1.0999999999999999E-2</v>
      </c>
      <c r="L453" s="104">
        <f t="shared" si="5"/>
        <v>-3.9777912436296488</v>
      </c>
      <c r="M453">
        <v>4.2999999999999997E-2</v>
      </c>
      <c r="N453">
        <v>0.16300000000000001</v>
      </c>
      <c r="O453">
        <v>-0.24</v>
      </c>
      <c r="P453">
        <v>-0.1</v>
      </c>
      <c r="Q453">
        <v>5.8479999999999999</v>
      </c>
      <c r="R453">
        <v>-0.44400000000000001</v>
      </c>
      <c r="S453">
        <v>1.0999999999999999E-2</v>
      </c>
      <c r="T453">
        <v>-0.42599999999999999</v>
      </c>
      <c r="U453">
        <v>5.4790000000000001</v>
      </c>
      <c r="V453">
        <v>0</v>
      </c>
      <c r="W453">
        <v>6</v>
      </c>
      <c r="X453">
        <v>237</v>
      </c>
      <c r="Y453">
        <v>304</v>
      </c>
      <c r="Z453" s="179">
        <v>0.99913382447853405</v>
      </c>
      <c r="AA453" s="179">
        <v>1.06277031782792</v>
      </c>
      <c r="AB453" s="179">
        <v>0.69681281133579098</v>
      </c>
      <c r="AC453">
        <v>22.3</v>
      </c>
    </row>
    <row r="454" spans="1:29" x14ac:dyDescent="0.25">
      <c r="A454" t="s">
        <v>904</v>
      </c>
      <c r="B454">
        <v>296</v>
      </c>
      <c r="C454" s="54">
        <v>43722</v>
      </c>
      <c r="D454" s="57">
        <v>0.56736111111111109</v>
      </c>
      <c r="E454" t="s">
        <v>433</v>
      </c>
      <c r="F454" t="s">
        <v>14</v>
      </c>
      <c r="G454" t="s">
        <v>920</v>
      </c>
      <c r="H454" s="104">
        <v>-3.7320000000000002</v>
      </c>
      <c r="I454" s="104">
        <v>6.0000000000000001E-3</v>
      </c>
      <c r="J454" s="104">
        <v>35.058</v>
      </c>
      <c r="K454" s="104">
        <v>0.01</v>
      </c>
      <c r="L454" s="104">
        <f t="shared" si="5"/>
        <v>-4.0653516054682353</v>
      </c>
      <c r="M454">
        <v>-3.6999999999999998E-2</v>
      </c>
      <c r="N454">
        <v>7.4999999999999997E-2</v>
      </c>
      <c r="O454">
        <v>-0.41599999999999998</v>
      </c>
      <c r="P454">
        <v>-0.17899999999999999</v>
      </c>
      <c r="Q454">
        <v>3.3250000000000002</v>
      </c>
      <c r="R454">
        <v>-0.45100000000000001</v>
      </c>
      <c r="S454">
        <v>8.9999999999999993E-3</v>
      </c>
      <c r="T454">
        <v>-0.32900000000000001</v>
      </c>
      <c r="U454">
        <v>3.2170000000000001</v>
      </c>
      <c r="V454">
        <v>0</v>
      </c>
      <c r="W454">
        <v>6</v>
      </c>
      <c r="X454">
        <v>237</v>
      </c>
      <c r="Y454">
        <v>304</v>
      </c>
      <c r="Z454" s="179">
        <v>0.99913382447853405</v>
      </c>
      <c r="AA454" s="179">
        <v>1.06277031782792</v>
      </c>
      <c r="AB454" s="179">
        <v>0.69396800972042605</v>
      </c>
      <c r="AC454">
        <v>23.2</v>
      </c>
    </row>
    <row r="455" spans="1:29" s="169" customFormat="1" x14ac:dyDescent="0.25">
      <c r="A455" s="169" t="s">
        <v>904</v>
      </c>
      <c r="B455" s="169">
        <v>339</v>
      </c>
      <c r="C455" s="170">
        <v>43808</v>
      </c>
      <c r="D455" s="171">
        <v>0.47569444444444442</v>
      </c>
      <c r="E455" s="169" t="s">
        <v>433</v>
      </c>
      <c r="F455" s="169" t="s">
        <v>14</v>
      </c>
      <c r="G455" s="169" t="s">
        <v>920</v>
      </c>
      <c r="H455" s="187">
        <v>-3.4710000000000001</v>
      </c>
      <c r="I455" s="187">
        <v>8.9999999999999993E-3</v>
      </c>
      <c r="J455" s="187">
        <v>35.539000000000001</v>
      </c>
      <c r="K455" s="187">
        <v>0.03</v>
      </c>
      <c r="L455" s="187">
        <f t="shared" si="5"/>
        <v>-3.6025325500357379</v>
      </c>
      <c r="M455" s="169">
        <v>0.224</v>
      </c>
      <c r="N455" s="169">
        <v>0.54</v>
      </c>
      <c r="O455" s="169">
        <v>0.39500000000000002</v>
      </c>
      <c r="P455" s="169">
        <v>2.4119999999999999</v>
      </c>
      <c r="Q455" s="169">
        <v>58.567</v>
      </c>
      <c r="R455" s="169">
        <v>-0.36799999999999999</v>
      </c>
      <c r="S455" s="169">
        <v>1.2E-2</v>
      </c>
      <c r="T455" s="169">
        <v>1.33</v>
      </c>
      <c r="U455" s="169">
        <v>57.191000000000003</v>
      </c>
      <c r="V455" s="169">
        <v>48</v>
      </c>
      <c r="W455" s="169">
        <v>8</v>
      </c>
      <c r="X455" s="169">
        <v>333</v>
      </c>
      <c r="Y455" s="169">
        <v>371</v>
      </c>
      <c r="Z455" s="188">
        <v>1.00313268425681</v>
      </c>
      <c r="AA455" s="188">
        <v>1.1375839694606</v>
      </c>
      <c r="AB455" s="188">
        <v>0.83463856300883599</v>
      </c>
      <c r="AC455" s="169">
        <v>-15.4</v>
      </c>
    </row>
    <row r="456" spans="1:29" x14ac:dyDescent="0.25">
      <c r="A456" t="s">
        <v>904</v>
      </c>
      <c r="B456">
        <v>361</v>
      </c>
      <c r="C456" s="54">
        <v>43816</v>
      </c>
      <c r="D456" s="57">
        <v>0.68055555555555547</v>
      </c>
      <c r="E456" t="s">
        <v>433</v>
      </c>
      <c r="F456" t="s">
        <v>14</v>
      </c>
      <c r="G456" t="s">
        <v>920</v>
      </c>
      <c r="H456" s="104">
        <v>-3.653</v>
      </c>
      <c r="I456" s="104">
        <v>5.0000000000000001E-3</v>
      </c>
      <c r="J456" s="104">
        <v>35.198999999999998</v>
      </c>
      <c r="K456" s="104">
        <v>2.4E-2</v>
      </c>
      <c r="L456" s="104">
        <f t="shared" si="5"/>
        <v>-3.9296811547072563</v>
      </c>
      <c r="M456">
        <v>4.2000000000000003E-2</v>
      </c>
      <c r="N456">
        <v>0.21199999999999999</v>
      </c>
      <c r="O456">
        <v>2E-3</v>
      </c>
      <c r="P456">
        <v>0.94799999999999995</v>
      </c>
      <c r="Q456">
        <v>77.096000000000004</v>
      </c>
      <c r="R456">
        <v>-0.25</v>
      </c>
      <c r="S456">
        <v>0.01</v>
      </c>
      <c r="T456">
        <v>0.52500000000000002</v>
      </c>
      <c r="U456">
        <v>76.599999999999994</v>
      </c>
      <c r="V456">
        <v>0</v>
      </c>
      <c r="W456">
        <v>8</v>
      </c>
      <c r="X456">
        <v>333</v>
      </c>
      <c r="Y456">
        <v>371</v>
      </c>
      <c r="Z456" s="179">
        <v>1.00313268425681</v>
      </c>
      <c r="AA456" s="179">
        <v>1.1375839694606</v>
      </c>
      <c r="AB456" s="179">
        <v>0.95877146888426901</v>
      </c>
      <c r="AC456">
        <v>-39.4</v>
      </c>
    </row>
    <row r="457" spans="1:29" x14ac:dyDescent="0.25">
      <c r="C457" s="54"/>
      <c r="D457" s="57"/>
      <c r="H457" s="104"/>
      <c r="I457" s="104"/>
      <c r="J457" s="104"/>
      <c r="K457" s="104"/>
      <c r="L457" s="104"/>
      <c r="Z457" s="179"/>
      <c r="AA457" s="179"/>
      <c r="AB457" s="179"/>
    </row>
    <row r="458" spans="1:29" x14ac:dyDescent="0.25">
      <c r="A458" t="s">
        <v>904</v>
      </c>
      <c r="B458">
        <v>39</v>
      </c>
      <c r="C458" s="54">
        <v>43602</v>
      </c>
      <c r="D458" s="57">
        <v>0.73611111111111116</v>
      </c>
      <c r="E458" t="s">
        <v>926</v>
      </c>
      <c r="F458" t="s">
        <v>14</v>
      </c>
      <c r="G458" t="s">
        <v>414</v>
      </c>
      <c r="H458" s="104">
        <v>1.871</v>
      </c>
      <c r="I458" s="104">
        <v>6.0000000000000001E-3</v>
      </c>
      <c r="J458" s="104">
        <v>36.76</v>
      </c>
      <c r="K458" s="104">
        <v>1.0999999999999999E-2</v>
      </c>
      <c r="L458" s="104">
        <f t="shared" si="5"/>
        <v>-2.4276841785534651</v>
      </c>
      <c r="M458">
        <v>5.2750000000000004</v>
      </c>
      <c r="N458">
        <v>1.73</v>
      </c>
      <c r="O458">
        <v>6.468</v>
      </c>
      <c r="P458">
        <v>4.8550000000000004</v>
      </c>
      <c r="Q458">
        <v>4.0979999999999999</v>
      </c>
      <c r="R458">
        <v>-0.68</v>
      </c>
      <c r="S458">
        <v>0.01</v>
      </c>
      <c r="T458">
        <v>1.387</v>
      </c>
      <c r="U458">
        <v>-4.9020000000000001</v>
      </c>
      <c r="V458">
        <v>0</v>
      </c>
      <c r="W458">
        <v>2</v>
      </c>
      <c r="X458">
        <v>28</v>
      </c>
      <c r="Y458">
        <v>128</v>
      </c>
      <c r="Z458" s="179">
        <v>1.01639479196427</v>
      </c>
      <c r="AA458" s="179">
        <v>1.1204165060043001</v>
      </c>
      <c r="AB458" s="179">
        <v>0.34588600016520998</v>
      </c>
      <c r="AC458">
        <v>387</v>
      </c>
    </row>
    <row r="459" spans="1:29" s="169" customFormat="1" x14ac:dyDescent="0.25">
      <c r="A459" s="169" t="s">
        <v>904</v>
      </c>
      <c r="B459" s="169">
        <v>119</v>
      </c>
      <c r="C459" s="170">
        <v>43629</v>
      </c>
      <c r="D459" s="171">
        <v>0.41666666666666669</v>
      </c>
      <c r="E459" s="169" t="s">
        <v>414</v>
      </c>
      <c r="F459" s="169" t="s">
        <v>14</v>
      </c>
      <c r="G459" s="169" t="s">
        <v>414</v>
      </c>
      <c r="H459" s="187">
        <v>1.921</v>
      </c>
      <c r="I459" s="187">
        <v>5.0000000000000001E-3</v>
      </c>
      <c r="J459" s="187">
        <v>36.869</v>
      </c>
      <c r="K459" s="187">
        <v>2.3E-2</v>
      </c>
      <c r="L459" s="187">
        <f t="shared" si="5"/>
        <v>-2.3228041847029233</v>
      </c>
      <c r="M459" s="169">
        <v>5.3250000000000002</v>
      </c>
      <c r="N459" s="169">
        <v>1.835</v>
      </c>
      <c r="O459" s="169">
        <v>6.5650000000000004</v>
      </c>
      <c r="P459" s="169">
        <v>10.343</v>
      </c>
      <c r="Q459" s="169">
        <v>3.9020000000000001</v>
      </c>
      <c r="R459" s="169">
        <v>-0.73799999999999999</v>
      </c>
      <c r="S459" s="169">
        <v>8.9999999999999993E-3</v>
      </c>
      <c r="T459" s="169">
        <v>6.6449999999999996</v>
      </c>
      <c r="U459" s="169">
        <v>-5.3540000000000001</v>
      </c>
      <c r="V459" s="169">
        <v>1</v>
      </c>
      <c r="W459" s="169">
        <v>2</v>
      </c>
      <c r="X459" s="169">
        <v>28</v>
      </c>
      <c r="Y459" s="169">
        <v>128</v>
      </c>
      <c r="Z459" s="188">
        <v>1.01639479196427</v>
      </c>
      <c r="AA459" s="188">
        <v>1.1204165060043001</v>
      </c>
      <c r="AB459" s="188">
        <v>0.28460485198570001</v>
      </c>
      <c r="AC459" s="169">
        <v>926.7</v>
      </c>
    </row>
    <row r="460" spans="1:29" s="169" customFormat="1" x14ac:dyDescent="0.25">
      <c r="A460" s="169" t="s">
        <v>904</v>
      </c>
      <c r="B460" s="169">
        <v>283</v>
      </c>
      <c r="C460" s="170">
        <v>43719</v>
      </c>
      <c r="D460" s="171">
        <v>0.49374999999999997</v>
      </c>
      <c r="E460" s="169" t="s">
        <v>414</v>
      </c>
      <c r="F460" s="169" t="s">
        <v>14</v>
      </c>
      <c r="G460" s="169" t="s">
        <v>414</v>
      </c>
      <c r="H460" s="187">
        <v>1.931</v>
      </c>
      <c r="I460" s="187">
        <v>6.0000000000000001E-3</v>
      </c>
      <c r="J460" s="187">
        <v>36.843000000000004</v>
      </c>
      <c r="K460" s="187">
        <v>0.01</v>
      </c>
      <c r="L460" s="187">
        <f t="shared" si="5"/>
        <v>-2.3478214309422674</v>
      </c>
      <c r="M460" s="169">
        <v>5.3330000000000002</v>
      </c>
      <c r="N460" s="169">
        <v>1.81</v>
      </c>
      <c r="O460" s="169">
        <v>6.7</v>
      </c>
      <c r="P460" s="169">
        <v>16.748999999999999</v>
      </c>
      <c r="Q460" s="169">
        <v>1.7669999999999999</v>
      </c>
      <c r="R460" s="169">
        <v>-0.58799999999999997</v>
      </c>
      <c r="S460" s="169">
        <v>0.01</v>
      </c>
      <c r="T460" s="169">
        <v>13.079000000000001</v>
      </c>
      <c r="U460" s="169">
        <v>-7.4290000000000003</v>
      </c>
      <c r="V460" s="169">
        <v>1</v>
      </c>
      <c r="W460" s="169">
        <v>6</v>
      </c>
      <c r="X460" s="169">
        <v>237</v>
      </c>
      <c r="Y460" s="169">
        <v>304</v>
      </c>
      <c r="Z460" s="188">
        <v>0.99913382447853405</v>
      </c>
      <c r="AA460" s="188">
        <v>1.06277031782792</v>
      </c>
      <c r="AB460" s="188">
        <v>0.38932959752831398</v>
      </c>
      <c r="AC460" s="169">
        <v>266.89999999999998</v>
      </c>
    </row>
    <row r="461" spans="1:29" s="169" customFormat="1" x14ac:dyDescent="0.25">
      <c r="C461" s="170"/>
      <c r="D461" s="171"/>
      <c r="H461" s="187"/>
      <c r="I461" s="187"/>
      <c r="J461" s="187"/>
      <c r="K461" s="187"/>
      <c r="L461" s="104"/>
      <c r="Z461" s="188"/>
      <c r="AA461" s="188"/>
      <c r="AB461" s="188"/>
    </row>
    <row r="462" spans="1:29" x14ac:dyDescent="0.25">
      <c r="A462" t="s">
        <v>904</v>
      </c>
      <c r="B462">
        <v>45</v>
      </c>
      <c r="C462" s="54">
        <v>43606</v>
      </c>
      <c r="D462" s="57">
        <v>0.48194444444444445</v>
      </c>
      <c r="E462" t="s">
        <v>928</v>
      </c>
      <c r="F462" t="s">
        <v>14</v>
      </c>
      <c r="G462" t="s">
        <v>408</v>
      </c>
      <c r="H462" s="104">
        <v>-10.218999999999999</v>
      </c>
      <c r="I462" s="104">
        <v>5.0000000000000001E-3</v>
      </c>
      <c r="J462" s="104">
        <v>19.54</v>
      </c>
      <c r="K462" s="104">
        <v>8.9999999999999993E-3</v>
      </c>
      <c r="L462" s="104">
        <f t="shared" si="5"/>
        <v>-18.996798803389744</v>
      </c>
      <c r="M462">
        <v>-6.6420000000000003</v>
      </c>
      <c r="N462">
        <v>-14.917</v>
      </c>
      <c r="O462">
        <v>-22.81</v>
      </c>
      <c r="P462">
        <v>-38.03</v>
      </c>
      <c r="Q462">
        <v>10.775</v>
      </c>
      <c r="R462">
        <v>-1.4219999999999999</v>
      </c>
      <c r="S462">
        <v>0.01</v>
      </c>
      <c r="T462">
        <v>-8.6760000000000002</v>
      </c>
      <c r="U462">
        <v>48.491999999999997</v>
      </c>
      <c r="V462">
        <v>0</v>
      </c>
      <c r="W462">
        <v>2</v>
      </c>
      <c r="X462">
        <v>28</v>
      </c>
      <c r="Y462">
        <v>128</v>
      </c>
      <c r="Z462" s="179">
        <v>1.01639479196427</v>
      </c>
      <c r="AA462" s="179">
        <v>1.1204165060043001</v>
      </c>
      <c r="AB462" s="179">
        <v>0.29507226751914001</v>
      </c>
      <c r="AC462">
        <v>743.3</v>
      </c>
    </row>
    <row r="463" spans="1:29" x14ac:dyDescent="0.25">
      <c r="A463" t="s">
        <v>904</v>
      </c>
      <c r="B463">
        <v>193</v>
      </c>
      <c r="C463" s="54">
        <v>43685</v>
      </c>
      <c r="D463" s="57">
        <v>0.69444444444444453</v>
      </c>
      <c r="E463" t="s">
        <v>408</v>
      </c>
      <c r="F463" t="s">
        <v>14</v>
      </c>
      <c r="G463" t="s">
        <v>408</v>
      </c>
      <c r="H463" s="104">
        <v>-10.106</v>
      </c>
      <c r="I463" s="104">
        <v>6.0000000000000001E-3</v>
      </c>
      <c r="J463" s="104">
        <v>19.920999999999999</v>
      </c>
      <c r="K463" s="104">
        <v>1.0999999999999999E-2</v>
      </c>
      <c r="L463" s="104">
        <f t="shared" ref="L463:L504" si="6">(((J463+1000)/1.008122-1000)-30.91)/1.03091</f>
        <v>-18.630199925801811</v>
      </c>
      <c r="M463">
        <v>-6.5229999999999997</v>
      </c>
      <c r="N463">
        <v>-14.548999999999999</v>
      </c>
      <c r="O463">
        <v>-22.218</v>
      </c>
      <c r="P463">
        <v>-36.408000000000001</v>
      </c>
      <c r="Q463">
        <v>1.883</v>
      </c>
      <c r="R463">
        <v>-1.3069999999999999</v>
      </c>
      <c r="S463">
        <v>8.9999999999999993E-3</v>
      </c>
      <c r="T463">
        <v>-7.7450000000000001</v>
      </c>
      <c r="U463">
        <v>38.372999999999998</v>
      </c>
      <c r="V463">
        <v>0</v>
      </c>
      <c r="W463">
        <v>4</v>
      </c>
      <c r="X463">
        <v>168</v>
      </c>
      <c r="Y463">
        <v>197</v>
      </c>
      <c r="Z463" s="179">
        <v>1.0233532148483899</v>
      </c>
      <c r="AA463" s="179">
        <v>0.93549797601172002</v>
      </c>
      <c r="AB463" s="179">
        <v>0.223114317429117</v>
      </c>
      <c r="AC463" t="s">
        <v>14</v>
      </c>
    </row>
    <row r="464" spans="1:29" x14ac:dyDescent="0.25">
      <c r="H464" s="104"/>
      <c r="I464" s="104"/>
      <c r="J464" s="104"/>
      <c r="K464" s="104"/>
      <c r="L464" s="104"/>
      <c r="Z464" s="179"/>
      <c r="AA464" s="179"/>
      <c r="AB464" s="179"/>
    </row>
    <row r="465" spans="1:29" x14ac:dyDescent="0.25">
      <c r="A465" t="s">
        <v>904</v>
      </c>
      <c r="B465">
        <v>8</v>
      </c>
      <c r="C465" s="54">
        <v>43566</v>
      </c>
      <c r="D465" s="57">
        <v>0.75208333333333333</v>
      </c>
      <c r="E465" t="s">
        <v>909</v>
      </c>
      <c r="F465" t="s">
        <v>30</v>
      </c>
      <c r="G465" t="s">
        <v>267</v>
      </c>
      <c r="H465" s="104">
        <v>5.181</v>
      </c>
      <c r="I465" s="104">
        <v>5.0000000000000001E-3</v>
      </c>
      <c r="J465" s="104">
        <v>35.905999999999999</v>
      </c>
      <c r="K465" s="104">
        <v>1.0999999999999999E-2</v>
      </c>
      <c r="L465" s="104">
        <f t="shared" si="6"/>
        <v>-3.2494044973460658</v>
      </c>
      <c r="M465">
        <v>8.3490000000000002</v>
      </c>
      <c r="N465">
        <v>0.91200000000000003</v>
      </c>
      <c r="O465">
        <v>9.3420000000000005</v>
      </c>
      <c r="P465">
        <v>3.3450000000000002</v>
      </c>
      <c r="Q465">
        <v>-2.8330000000000002</v>
      </c>
      <c r="R465">
        <v>-0.17499999999999999</v>
      </c>
      <c r="S465">
        <v>1.0999999999999999E-2</v>
      </c>
      <c r="T465">
        <v>1.518</v>
      </c>
      <c r="U465">
        <v>-13.398</v>
      </c>
      <c r="V465">
        <v>0</v>
      </c>
      <c r="W465">
        <v>1</v>
      </c>
      <c r="X465">
        <v>1</v>
      </c>
      <c r="Y465">
        <v>27</v>
      </c>
      <c r="Z465" s="179">
        <v>0.98633913177116905</v>
      </c>
      <c r="AA465" s="179">
        <v>1.0430107907931201</v>
      </c>
      <c r="AB465" s="179">
        <v>0.71202712155648595</v>
      </c>
      <c r="AC465">
        <v>17.3</v>
      </c>
    </row>
    <row r="466" spans="1:29" x14ac:dyDescent="0.25">
      <c r="A466" t="s">
        <v>904</v>
      </c>
      <c r="B466">
        <v>9</v>
      </c>
      <c r="C466" s="54">
        <v>43567</v>
      </c>
      <c r="D466" s="57">
        <v>0.40416666666666662</v>
      </c>
      <c r="E466" t="s">
        <v>910</v>
      </c>
      <c r="F466" t="s">
        <v>30</v>
      </c>
      <c r="G466" t="s">
        <v>267</v>
      </c>
      <c r="H466" s="104">
        <v>4.1159999999999997</v>
      </c>
      <c r="I466" s="104">
        <v>6.0000000000000001E-3</v>
      </c>
      <c r="J466" s="104">
        <v>34.731000000000002</v>
      </c>
      <c r="K466" s="104">
        <v>0.01</v>
      </c>
      <c r="L466" s="104">
        <f t="shared" si="6"/>
        <v>-4.3799915870198607</v>
      </c>
      <c r="M466">
        <v>7.3120000000000003</v>
      </c>
      <c r="N466">
        <v>-0.224</v>
      </c>
      <c r="O466">
        <v>7.0810000000000004</v>
      </c>
      <c r="P466">
        <v>2.0550000000000002</v>
      </c>
      <c r="Q466">
        <v>-2.88</v>
      </c>
      <c r="R466">
        <v>-0.23899999999999999</v>
      </c>
      <c r="S466">
        <v>1.0999999999999999E-2</v>
      </c>
      <c r="T466">
        <v>2.5049999999999999</v>
      </c>
      <c r="U466">
        <v>-10.154</v>
      </c>
      <c r="V466">
        <v>0</v>
      </c>
      <c r="W466">
        <v>1</v>
      </c>
      <c r="X466">
        <v>1</v>
      </c>
      <c r="Y466">
        <v>27</v>
      </c>
      <c r="Z466" s="179">
        <v>0.98633913177116905</v>
      </c>
      <c r="AA466" s="179">
        <v>1.0430107907931201</v>
      </c>
      <c r="AB466" s="179">
        <v>0.70465782262307497</v>
      </c>
      <c r="AC466">
        <v>19.7</v>
      </c>
    </row>
    <row r="467" spans="1:29" s="169" customFormat="1" x14ac:dyDescent="0.25">
      <c r="A467" s="169" t="s">
        <v>904</v>
      </c>
      <c r="B467" s="169">
        <v>10</v>
      </c>
      <c r="C467" s="170">
        <v>43567</v>
      </c>
      <c r="D467" s="171">
        <v>0.50486111111111109</v>
      </c>
      <c r="E467" s="169" t="s">
        <v>911</v>
      </c>
      <c r="F467" s="169" t="s">
        <v>30</v>
      </c>
      <c r="G467" s="169" t="s">
        <v>267</v>
      </c>
      <c r="H467" s="187">
        <v>5.9649999999999999</v>
      </c>
      <c r="I467" s="187">
        <v>5.0000000000000001E-3</v>
      </c>
      <c r="J467" s="187">
        <v>35.036999999999999</v>
      </c>
      <c r="K467" s="187">
        <v>1.0999999999999999E-2</v>
      </c>
      <c r="L467" s="187">
        <f t="shared" si="6"/>
        <v>-4.0855578428155166</v>
      </c>
      <c r="M467" s="169">
        <v>9.0559999999999992</v>
      </c>
      <c r="N467" s="169">
        <v>7.4999999999999997E-2</v>
      </c>
      <c r="O467" s="169">
        <v>9.1549999999999994</v>
      </c>
      <c r="P467" s="169">
        <v>58.965000000000003</v>
      </c>
      <c r="Q467" s="169">
        <v>-2.1280000000000001</v>
      </c>
      <c r="R467" s="169">
        <v>-0.26</v>
      </c>
      <c r="S467" s="169">
        <v>1.0999999999999999E-2</v>
      </c>
      <c r="T467" s="169">
        <v>58.805999999999997</v>
      </c>
      <c r="U467" s="169">
        <v>-11.814</v>
      </c>
      <c r="V467" s="169">
        <v>48</v>
      </c>
      <c r="W467" s="169">
        <v>1</v>
      </c>
      <c r="X467" s="169">
        <v>1</v>
      </c>
      <c r="Y467" s="169">
        <v>27</v>
      </c>
      <c r="Z467" s="188">
        <v>0.98633913177116905</v>
      </c>
      <c r="AA467" s="188">
        <v>1.0430107907931201</v>
      </c>
      <c r="AB467" s="188">
        <v>0.63279972738976598</v>
      </c>
      <c r="AC467" s="169">
        <v>46.5</v>
      </c>
    </row>
    <row r="468" spans="1:29" x14ac:dyDescent="0.25">
      <c r="A468" t="s">
        <v>904</v>
      </c>
      <c r="B468">
        <v>31</v>
      </c>
      <c r="C468" s="54">
        <v>43601</v>
      </c>
      <c r="D468" s="57">
        <v>0.40972222222222227</v>
      </c>
      <c r="E468" t="s">
        <v>923</v>
      </c>
      <c r="F468" t="s">
        <v>30</v>
      </c>
      <c r="G468" t="s">
        <v>267</v>
      </c>
      <c r="H468" s="104">
        <v>4.181</v>
      </c>
      <c r="I468" s="104">
        <v>5.0000000000000001E-3</v>
      </c>
      <c r="J468" s="104">
        <v>34.979999999999997</v>
      </c>
      <c r="K468" s="104">
        <v>1.2999999999999999E-2</v>
      </c>
      <c r="L468" s="104">
        <f t="shared" si="6"/>
        <v>-4.1404033441869288</v>
      </c>
      <c r="M468">
        <v>7.3810000000000002</v>
      </c>
      <c r="N468">
        <v>1.7000000000000001E-2</v>
      </c>
      <c r="O468">
        <v>7.28</v>
      </c>
      <c r="P468">
        <v>-0.56899999999999995</v>
      </c>
      <c r="Q468">
        <v>4.1130000000000004</v>
      </c>
      <c r="R468">
        <v>-0.35</v>
      </c>
      <c r="S468">
        <v>0.01</v>
      </c>
      <c r="T468">
        <v>-0.60299999999999998</v>
      </c>
      <c r="U468">
        <v>-3.7589999999999999</v>
      </c>
      <c r="V468">
        <v>0</v>
      </c>
      <c r="W468">
        <v>2</v>
      </c>
      <c r="X468">
        <v>28</v>
      </c>
      <c r="Y468">
        <v>128</v>
      </c>
      <c r="Z468" s="179">
        <v>1.01639479196427</v>
      </c>
      <c r="AA468" s="179">
        <v>1.1204165060043001</v>
      </c>
      <c r="AB468" s="179">
        <v>0.66178944440606602</v>
      </c>
      <c r="AC468">
        <v>34.799999999999997</v>
      </c>
    </row>
    <row r="469" spans="1:29" x14ac:dyDescent="0.25">
      <c r="A469" t="s">
        <v>904</v>
      </c>
      <c r="B469">
        <v>54</v>
      </c>
      <c r="C469" s="54">
        <v>43608</v>
      </c>
      <c r="D469" s="57">
        <v>0.50763888888888886</v>
      </c>
      <c r="E469" t="s">
        <v>931</v>
      </c>
      <c r="F469" t="s">
        <v>9</v>
      </c>
      <c r="G469" t="s">
        <v>267</v>
      </c>
      <c r="H469" s="104">
        <v>-0.74099999999999999</v>
      </c>
      <c r="I469" s="104">
        <v>5.0000000000000001E-3</v>
      </c>
      <c r="J469" s="104">
        <v>32.139000000000003</v>
      </c>
      <c r="K469" s="104">
        <v>1.2E-2</v>
      </c>
      <c r="L469" s="104">
        <f t="shared" si="6"/>
        <v>-6.8740185967514735</v>
      </c>
      <c r="M469">
        <v>2.67</v>
      </c>
      <c r="N469">
        <v>-2.7360000000000002</v>
      </c>
      <c r="O469">
        <v>-0.44500000000000001</v>
      </c>
      <c r="P469">
        <v>-7.6120000000000001</v>
      </c>
      <c r="Q469">
        <v>3.8109999999999999</v>
      </c>
      <c r="R469">
        <v>-0.502</v>
      </c>
      <c r="S469">
        <v>8.9999999999999993E-3</v>
      </c>
      <c r="T469">
        <v>-2.1579999999999999</v>
      </c>
      <c r="U469">
        <v>6.367</v>
      </c>
      <c r="V469">
        <v>0</v>
      </c>
      <c r="W469">
        <v>2</v>
      </c>
      <c r="X469">
        <v>28</v>
      </c>
      <c r="Y469">
        <v>128</v>
      </c>
      <c r="Z469" s="179">
        <v>1.01639479196427</v>
      </c>
      <c r="AA469" s="179">
        <v>1.1204165060043001</v>
      </c>
      <c r="AB469" s="179">
        <v>0.69287664372982305</v>
      </c>
      <c r="AC469">
        <v>23.6</v>
      </c>
    </row>
    <row r="470" spans="1:29" x14ac:dyDescent="0.25">
      <c r="A470" t="s">
        <v>904</v>
      </c>
      <c r="B470">
        <v>55</v>
      </c>
      <c r="C470" s="54">
        <v>43608</v>
      </c>
      <c r="D470" s="57">
        <v>0.59097222222222223</v>
      </c>
      <c r="E470" t="s">
        <v>932</v>
      </c>
      <c r="F470" t="s">
        <v>30</v>
      </c>
      <c r="G470" t="s">
        <v>267</v>
      </c>
      <c r="H470" s="104">
        <v>3.5950000000000002</v>
      </c>
      <c r="I470" s="104">
        <v>5.0000000000000001E-3</v>
      </c>
      <c r="J470" s="104">
        <v>34.331000000000003</v>
      </c>
      <c r="K470" s="104">
        <v>8.9999999999999993E-3</v>
      </c>
      <c r="L470" s="104">
        <f t="shared" si="6"/>
        <v>-4.7648722983983385</v>
      </c>
      <c r="M470">
        <v>6.81</v>
      </c>
      <c r="N470">
        <v>-0.61099999999999999</v>
      </c>
      <c r="O470">
        <v>6.0119999999999996</v>
      </c>
      <c r="P470">
        <v>-1.7010000000000001</v>
      </c>
      <c r="Q470">
        <v>3.8759999999999999</v>
      </c>
      <c r="R470">
        <v>-0.40600000000000003</v>
      </c>
      <c r="S470">
        <v>0.01</v>
      </c>
      <c r="T470">
        <v>-0.48</v>
      </c>
      <c r="U470">
        <v>-2.161</v>
      </c>
      <c r="V470">
        <v>0</v>
      </c>
      <c r="W470">
        <v>2</v>
      </c>
      <c r="X470">
        <v>28</v>
      </c>
      <c r="Y470">
        <v>128</v>
      </c>
      <c r="Z470" s="179">
        <v>1.01639479196427</v>
      </c>
      <c r="AA470" s="179">
        <v>1.1204165060043001</v>
      </c>
      <c r="AB470" s="179">
        <v>0.63533275163749803</v>
      </c>
      <c r="AC470">
        <v>45.4</v>
      </c>
    </row>
    <row r="471" spans="1:29" s="169" customFormat="1" x14ac:dyDescent="0.25">
      <c r="A471" s="169" t="s">
        <v>904</v>
      </c>
      <c r="B471" s="169">
        <v>107</v>
      </c>
      <c r="C471" s="170">
        <v>43626</v>
      </c>
      <c r="D471" s="171">
        <v>0.55555555555555558</v>
      </c>
      <c r="E471" s="169" t="s">
        <v>940</v>
      </c>
      <c r="F471" s="169" t="s">
        <v>30</v>
      </c>
      <c r="G471" s="169" t="s">
        <v>267</v>
      </c>
      <c r="H471" s="187">
        <v>3.6360000000000001</v>
      </c>
      <c r="I471" s="187">
        <v>6.0000000000000001E-3</v>
      </c>
      <c r="J471" s="187">
        <v>34.341000000000001</v>
      </c>
      <c r="K471" s="187">
        <v>0.01</v>
      </c>
      <c r="L471" s="187">
        <f t="shared" si="6"/>
        <v>-4.7552502806137715</v>
      </c>
      <c r="M471" s="169">
        <v>6.8479999999999999</v>
      </c>
      <c r="N471" s="169">
        <v>-0.60199999999999998</v>
      </c>
      <c r="O471" s="169">
        <v>5.984</v>
      </c>
      <c r="P471" s="169">
        <v>2.4089999999999998</v>
      </c>
      <c r="Q471" s="169">
        <v>-0.29299999999999998</v>
      </c>
      <c r="R471" s="169">
        <v>-0.48199999999999998</v>
      </c>
      <c r="S471" s="169">
        <v>1.2E-2</v>
      </c>
      <c r="T471" s="169">
        <v>3.6160000000000001</v>
      </c>
      <c r="U471" s="169">
        <v>-6.3630000000000004</v>
      </c>
      <c r="V471" s="169">
        <v>48</v>
      </c>
      <c r="W471" s="169">
        <v>2</v>
      </c>
      <c r="X471" s="169">
        <v>28</v>
      </c>
      <c r="Y471" s="169">
        <v>128</v>
      </c>
      <c r="Z471" s="188">
        <v>1.01639479196427</v>
      </c>
      <c r="AA471" s="188">
        <v>1.1204165060043001</v>
      </c>
      <c r="AB471" s="188">
        <v>0.55875939700363897</v>
      </c>
      <c r="AC471" s="169">
        <v>83.7</v>
      </c>
    </row>
    <row r="472" spans="1:29" x14ac:dyDescent="0.25">
      <c r="A472" t="s">
        <v>904</v>
      </c>
      <c r="B472">
        <v>108</v>
      </c>
      <c r="C472" s="54">
        <v>43626</v>
      </c>
      <c r="D472" s="57">
        <v>0.64444444444444449</v>
      </c>
      <c r="E472" t="s">
        <v>941</v>
      </c>
      <c r="F472" t="s">
        <v>9</v>
      </c>
      <c r="G472" t="s">
        <v>267</v>
      </c>
      <c r="H472" s="104">
        <v>-0.86299999999999999</v>
      </c>
      <c r="I472" s="104">
        <v>6.0000000000000001E-3</v>
      </c>
      <c r="J472" s="104">
        <v>32.097000000000001</v>
      </c>
      <c r="K472" s="104">
        <v>8.9999999999999993E-3</v>
      </c>
      <c r="L472" s="104">
        <f t="shared" si="6"/>
        <v>-6.9144310714461463</v>
      </c>
      <c r="M472">
        <v>2.5539999999999998</v>
      </c>
      <c r="N472">
        <v>-2.7770000000000001</v>
      </c>
      <c r="O472">
        <v>-0.68100000000000005</v>
      </c>
      <c r="P472">
        <v>-5.7249999999999996</v>
      </c>
      <c r="Q472">
        <v>2.036</v>
      </c>
      <c r="R472">
        <v>-0.57799999999999996</v>
      </c>
      <c r="S472">
        <v>0.01</v>
      </c>
      <c r="T472">
        <v>-0.17899999999999999</v>
      </c>
      <c r="U472">
        <v>4.7919999999999998</v>
      </c>
      <c r="V472">
        <v>0</v>
      </c>
      <c r="W472">
        <v>2</v>
      </c>
      <c r="X472">
        <v>28</v>
      </c>
      <c r="Y472">
        <v>128</v>
      </c>
      <c r="Z472" s="179">
        <v>1.01639479196427</v>
      </c>
      <c r="AA472" s="179">
        <v>1.1204165060043001</v>
      </c>
      <c r="AB472" s="179">
        <v>0.621300114364843</v>
      </c>
      <c r="AC472">
        <v>51.5</v>
      </c>
    </row>
    <row r="473" spans="1:29" x14ac:dyDescent="0.25">
      <c r="A473" t="s">
        <v>904</v>
      </c>
      <c r="B473">
        <v>110</v>
      </c>
      <c r="C473" s="54">
        <v>43627</v>
      </c>
      <c r="D473" s="57">
        <v>0.43541666666666662</v>
      </c>
      <c r="E473" t="s">
        <v>1087</v>
      </c>
      <c r="F473" t="s">
        <v>30</v>
      </c>
      <c r="G473" t="s">
        <v>267</v>
      </c>
      <c r="H473" s="104">
        <v>2.5640000000000001</v>
      </c>
      <c r="I473" s="104">
        <v>7.0000000000000001E-3</v>
      </c>
      <c r="J473" s="104">
        <v>33.704999999999998</v>
      </c>
      <c r="K473" s="104">
        <v>1.2E-2</v>
      </c>
      <c r="L473" s="104">
        <f t="shared" si="6"/>
        <v>-5.3672106117052891</v>
      </c>
      <c r="M473">
        <v>5.8209999999999997</v>
      </c>
      <c r="N473">
        <v>-1.218</v>
      </c>
      <c r="O473">
        <v>4.3840000000000003</v>
      </c>
      <c r="P473">
        <v>-3.2109999999999999</v>
      </c>
      <c r="Q473">
        <v>3.0070000000000001</v>
      </c>
      <c r="R473">
        <v>-0.41599999999999998</v>
      </c>
      <c r="S473">
        <v>1.2E-2</v>
      </c>
      <c r="T473">
        <v>-0.77900000000000003</v>
      </c>
      <c r="U473">
        <v>-0.78800000000000003</v>
      </c>
      <c r="V473">
        <v>0</v>
      </c>
      <c r="W473">
        <v>2</v>
      </c>
      <c r="X473">
        <v>28</v>
      </c>
      <c r="Y473">
        <v>128</v>
      </c>
      <c r="Z473" s="179">
        <v>1.01639479196427</v>
      </c>
      <c r="AA473" s="179">
        <v>1.1204165060043001</v>
      </c>
      <c r="AB473" s="179">
        <v>0.66427857072619001</v>
      </c>
      <c r="AC473">
        <v>33.9</v>
      </c>
    </row>
    <row r="474" spans="1:29" x14ac:dyDescent="0.25">
      <c r="A474" t="s">
        <v>904</v>
      </c>
      <c r="B474">
        <v>112</v>
      </c>
      <c r="C474" s="54">
        <v>43627</v>
      </c>
      <c r="D474" s="57">
        <v>0.61319444444444449</v>
      </c>
      <c r="E474" t="s">
        <v>943</v>
      </c>
      <c r="F474" t="s">
        <v>30</v>
      </c>
      <c r="G474" t="s">
        <v>267</v>
      </c>
      <c r="H474" s="104">
        <v>5.1609999999999996</v>
      </c>
      <c r="I474" s="104">
        <v>7.0000000000000001E-3</v>
      </c>
      <c r="J474" s="104">
        <v>35.755000000000003</v>
      </c>
      <c r="K474" s="104">
        <v>1.2E-2</v>
      </c>
      <c r="L474" s="104">
        <f t="shared" si="6"/>
        <v>-3.394696965891391</v>
      </c>
      <c r="M474">
        <v>8.3249999999999993</v>
      </c>
      <c r="N474">
        <v>0.76600000000000001</v>
      </c>
      <c r="O474">
        <v>9.0530000000000008</v>
      </c>
      <c r="P474">
        <v>0.86399999999999999</v>
      </c>
      <c r="Q474">
        <v>4.5780000000000003</v>
      </c>
      <c r="R474">
        <v>-0.29399999999999998</v>
      </c>
      <c r="S474">
        <v>0.01</v>
      </c>
      <c r="T474">
        <v>-0.66800000000000004</v>
      </c>
      <c r="U474">
        <v>-5.7560000000000002</v>
      </c>
      <c r="V474">
        <v>0</v>
      </c>
      <c r="W474">
        <v>2</v>
      </c>
      <c r="X474">
        <v>28</v>
      </c>
      <c r="Y474">
        <v>128</v>
      </c>
      <c r="Z474" s="179">
        <v>1.01639479196427</v>
      </c>
      <c r="AA474" s="179">
        <v>1.1204165060043001</v>
      </c>
      <c r="AB474" s="179">
        <v>0.67611442197856098</v>
      </c>
      <c r="AC474">
        <v>29.5</v>
      </c>
    </row>
    <row r="475" spans="1:29" s="169" customFormat="1" x14ac:dyDescent="0.25">
      <c r="A475" s="169" t="s">
        <v>904</v>
      </c>
      <c r="B475" s="169">
        <v>113</v>
      </c>
      <c r="C475" s="170">
        <v>43627</v>
      </c>
      <c r="D475" s="171">
        <v>0.69444444444444453</v>
      </c>
      <c r="E475" s="169" t="s">
        <v>944</v>
      </c>
      <c r="F475" s="169" t="s">
        <v>67</v>
      </c>
      <c r="G475" s="169" t="s">
        <v>267</v>
      </c>
      <c r="H475" s="187">
        <v>0.31900000000000001</v>
      </c>
      <c r="I475" s="187">
        <v>6.0000000000000001E-3</v>
      </c>
      <c r="J475" s="187">
        <v>30.797999999999998</v>
      </c>
      <c r="K475" s="187">
        <v>1.2E-2</v>
      </c>
      <c r="L475" s="187">
        <f t="shared" si="6"/>
        <v>-8.164331181647114</v>
      </c>
      <c r="M475" s="169">
        <v>3.6190000000000002</v>
      </c>
      <c r="N475" s="169">
        <v>-4.0279999999999996</v>
      </c>
      <c r="O475" s="169">
        <v>-0.78900000000000003</v>
      </c>
      <c r="P475" s="169">
        <v>-5.5910000000000002</v>
      </c>
      <c r="Q475" s="169">
        <v>4.88</v>
      </c>
      <c r="R475" s="169">
        <v>-0.54700000000000004</v>
      </c>
      <c r="S475" s="169">
        <v>0.01</v>
      </c>
      <c r="T475" s="169">
        <v>2.4689999999999999</v>
      </c>
      <c r="U475" s="169">
        <v>8.9909999999999997</v>
      </c>
      <c r="V475" s="169">
        <v>48</v>
      </c>
      <c r="W475" s="169">
        <v>2</v>
      </c>
      <c r="X475" s="169">
        <v>28</v>
      </c>
      <c r="Y475" s="169">
        <v>128</v>
      </c>
      <c r="Z475" s="188">
        <v>1.01639479196427</v>
      </c>
      <c r="AA475" s="188">
        <v>1.1204165060043001</v>
      </c>
      <c r="AB475" s="188">
        <v>0.65540285834380696</v>
      </c>
      <c r="AC475" s="169">
        <v>37.299999999999997</v>
      </c>
    </row>
    <row r="476" spans="1:29" x14ac:dyDescent="0.25">
      <c r="A476" t="s">
        <v>904</v>
      </c>
      <c r="B476">
        <v>116</v>
      </c>
      <c r="C476" s="54">
        <v>43628</v>
      </c>
      <c r="D476" s="57">
        <v>0.57361111111111118</v>
      </c>
      <c r="E476" t="s">
        <v>945</v>
      </c>
      <c r="F476" t="s">
        <v>30</v>
      </c>
      <c r="G476" t="s">
        <v>267</v>
      </c>
      <c r="H476" s="104">
        <v>4.1369999999999996</v>
      </c>
      <c r="I476" s="104">
        <v>5.0000000000000001E-3</v>
      </c>
      <c r="J476" s="104">
        <v>34.957000000000001</v>
      </c>
      <c r="K476" s="104">
        <v>1.0999999999999999E-2</v>
      </c>
      <c r="L476" s="104">
        <f t="shared" si="6"/>
        <v>-4.1625339850909473</v>
      </c>
      <c r="M476">
        <v>7.3390000000000004</v>
      </c>
      <c r="N476">
        <v>-6.0000000000000001E-3</v>
      </c>
      <c r="O476">
        <v>7.2270000000000003</v>
      </c>
      <c r="P476">
        <v>-1.1970000000000001</v>
      </c>
      <c r="Q476">
        <v>5.16</v>
      </c>
      <c r="R476">
        <v>-0.33700000000000002</v>
      </c>
      <c r="S476">
        <v>1.2E-2</v>
      </c>
      <c r="T476">
        <v>-1.1859999999999999</v>
      </c>
      <c r="U476">
        <v>-2.63</v>
      </c>
      <c r="V476">
        <v>0</v>
      </c>
      <c r="W476">
        <v>2</v>
      </c>
      <c r="X476">
        <v>28</v>
      </c>
      <c r="Y476">
        <v>128</v>
      </c>
      <c r="Z476" s="179">
        <v>1.01639479196427</v>
      </c>
      <c r="AA476" s="179">
        <v>1.1204165060043001</v>
      </c>
      <c r="AB476" s="179">
        <v>0.67627580621722905</v>
      </c>
      <c r="AC476">
        <v>29.4</v>
      </c>
    </row>
    <row r="477" spans="1:29" s="169" customFormat="1" x14ac:dyDescent="0.25">
      <c r="A477" s="169" t="s">
        <v>904</v>
      </c>
      <c r="B477" s="169">
        <v>120</v>
      </c>
      <c r="C477" s="170">
        <v>43629</v>
      </c>
      <c r="D477" s="171">
        <v>0.50694444444444442</v>
      </c>
      <c r="E477" s="169" t="s">
        <v>946</v>
      </c>
      <c r="F477" s="169" t="s">
        <v>30</v>
      </c>
      <c r="G477" s="169" t="s">
        <v>267</v>
      </c>
      <c r="H477" s="187">
        <v>3.63</v>
      </c>
      <c r="I477" s="187">
        <v>6.0000000000000001E-3</v>
      </c>
      <c r="J477" s="187">
        <v>34.325000000000003</v>
      </c>
      <c r="K477" s="187">
        <v>1.4999999999999999E-2</v>
      </c>
      <c r="L477" s="187">
        <f t="shared" si="6"/>
        <v>-4.7706455090687703</v>
      </c>
      <c r="M477" s="169">
        <v>6.8419999999999996</v>
      </c>
      <c r="N477" s="169">
        <v>-0.61699999999999999</v>
      </c>
      <c r="O477" s="169">
        <v>6.0259999999999998</v>
      </c>
      <c r="P477" s="169">
        <v>6.13</v>
      </c>
      <c r="Q477" s="169">
        <v>3.476</v>
      </c>
      <c r="R477" s="169">
        <v>-0.42</v>
      </c>
      <c r="S477" s="169">
        <v>1.0999999999999999E-2</v>
      </c>
      <c r="T477" s="169">
        <v>7.3719999999999999</v>
      </c>
      <c r="U477" s="169">
        <v>-2.581</v>
      </c>
      <c r="V477" s="169">
        <v>48</v>
      </c>
      <c r="W477" s="169">
        <v>2</v>
      </c>
      <c r="X477" s="169">
        <v>28</v>
      </c>
      <c r="Y477" s="169">
        <v>128</v>
      </c>
      <c r="Z477" s="188">
        <v>1.01639479196427</v>
      </c>
      <c r="AA477" s="188">
        <v>1.1204165060043001</v>
      </c>
      <c r="AB477" s="188">
        <v>0.62076689977228505</v>
      </c>
      <c r="AC477" s="169">
        <v>51.8</v>
      </c>
    </row>
    <row r="478" spans="1:29" x14ac:dyDescent="0.25">
      <c r="A478" t="s">
        <v>904</v>
      </c>
      <c r="B478">
        <v>121</v>
      </c>
      <c r="C478" s="54">
        <v>43629</v>
      </c>
      <c r="D478" s="57">
        <v>0.61527777777777781</v>
      </c>
      <c r="E478" t="s">
        <v>947</v>
      </c>
      <c r="F478" t="s">
        <v>9</v>
      </c>
      <c r="G478" t="s">
        <v>267</v>
      </c>
      <c r="H478" s="104">
        <v>-0.96299999999999997</v>
      </c>
      <c r="I478" s="104">
        <v>6.0000000000000001E-3</v>
      </c>
      <c r="J478" s="104">
        <v>31.858000000000001</v>
      </c>
      <c r="K478" s="104">
        <v>1.2E-2</v>
      </c>
      <c r="L478" s="104">
        <f t="shared" si="6"/>
        <v>-7.1443972964946223</v>
      </c>
      <c r="M478">
        <v>2.4529999999999998</v>
      </c>
      <c r="N478">
        <v>-3.008</v>
      </c>
      <c r="O478">
        <v>-0.96299999999999997</v>
      </c>
      <c r="P478">
        <v>-8.1460000000000008</v>
      </c>
      <c r="Q478">
        <v>2.7509999999999999</v>
      </c>
      <c r="R478">
        <v>-0.52900000000000003</v>
      </c>
      <c r="S478">
        <v>8.0000000000000002E-3</v>
      </c>
      <c r="T478">
        <v>-2.153</v>
      </c>
      <c r="U478">
        <v>6.0739999999999998</v>
      </c>
      <c r="V478">
        <v>0</v>
      </c>
      <c r="W478">
        <v>2</v>
      </c>
      <c r="X478">
        <v>28</v>
      </c>
      <c r="Y478">
        <v>128</v>
      </c>
      <c r="Z478" s="179">
        <v>1.01639479196427</v>
      </c>
      <c r="AA478" s="179">
        <v>1.1204165060043001</v>
      </c>
      <c r="AB478" s="179">
        <v>0.67787800112216801</v>
      </c>
      <c r="AC478">
        <v>28.9</v>
      </c>
    </row>
    <row r="479" spans="1:29" x14ac:dyDescent="0.25">
      <c r="A479" t="s">
        <v>904</v>
      </c>
      <c r="B479">
        <v>131</v>
      </c>
      <c r="C479" s="54">
        <v>43634</v>
      </c>
      <c r="D479" s="57">
        <v>0.39930555555555558</v>
      </c>
      <c r="E479" t="s">
        <v>948</v>
      </c>
      <c r="F479" t="s">
        <v>30</v>
      </c>
      <c r="G479" t="s">
        <v>267</v>
      </c>
      <c r="H479" s="104">
        <v>4.1150000000000002</v>
      </c>
      <c r="I479" s="104">
        <v>5.0000000000000001E-3</v>
      </c>
      <c r="J479" s="104">
        <v>35.316000000000003</v>
      </c>
      <c r="K479" s="104">
        <v>1.2999999999999999E-2</v>
      </c>
      <c r="L479" s="104">
        <f t="shared" si="6"/>
        <v>-3.817103546629105</v>
      </c>
      <c r="M479">
        <v>7.33</v>
      </c>
      <c r="N479">
        <v>0.34100000000000003</v>
      </c>
      <c r="O479">
        <v>7.55</v>
      </c>
      <c r="P479">
        <v>0.36899999999999999</v>
      </c>
      <c r="Q479">
        <v>2.5430000000000001</v>
      </c>
      <c r="R479">
        <v>-0.34799999999999998</v>
      </c>
      <c r="S479">
        <v>1.2E-2</v>
      </c>
      <c r="T479">
        <v>-0.313</v>
      </c>
      <c r="U479">
        <v>-5.8959999999999999</v>
      </c>
      <c r="V479">
        <v>0</v>
      </c>
      <c r="W479">
        <v>3</v>
      </c>
      <c r="X479">
        <v>129</v>
      </c>
      <c r="Y479">
        <v>167</v>
      </c>
      <c r="Z479" s="179">
        <v>1.02472820856552</v>
      </c>
      <c r="AA479" s="179">
        <v>1.1644606730818601</v>
      </c>
      <c r="AB479" s="179">
        <v>0.67899151403628499</v>
      </c>
      <c r="AC479">
        <v>28.5</v>
      </c>
    </row>
    <row r="480" spans="1:29" x14ac:dyDescent="0.25">
      <c r="A480" t="s">
        <v>904</v>
      </c>
      <c r="B480">
        <v>133</v>
      </c>
      <c r="C480" s="54">
        <v>43634</v>
      </c>
      <c r="D480" s="57">
        <v>0.5625</v>
      </c>
      <c r="E480" t="s">
        <v>949</v>
      </c>
      <c r="F480" t="s">
        <v>30</v>
      </c>
      <c r="G480" t="s">
        <v>267</v>
      </c>
      <c r="H480" s="104">
        <v>5.117</v>
      </c>
      <c r="I480" s="104">
        <v>5.0000000000000001E-3</v>
      </c>
      <c r="J480" s="104">
        <v>35.826000000000001</v>
      </c>
      <c r="K480" s="104">
        <v>8.9999999999999993E-3</v>
      </c>
      <c r="L480" s="104">
        <f t="shared" si="6"/>
        <v>-3.3263806396217173</v>
      </c>
      <c r="M480">
        <v>8.2870000000000008</v>
      </c>
      <c r="N480">
        <v>0.83499999999999996</v>
      </c>
      <c r="O480">
        <v>9.0879999999999992</v>
      </c>
      <c r="P480">
        <v>1.3740000000000001</v>
      </c>
      <c r="Q480">
        <v>4.3819999999999997</v>
      </c>
      <c r="R480">
        <v>-0.28699999999999998</v>
      </c>
      <c r="S480">
        <v>0.01</v>
      </c>
      <c r="T480">
        <v>-0.29499999999999998</v>
      </c>
      <c r="U480">
        <v>-6.0430000000000001</v>
      </c>
      <c r="V480">
        <v>0</v>
      </c>
      <c r="W480">
        <v>3</v>
      </c>
      <c r="X480">
        <v>129</v>
      </c>
      <c r="Y480">
        <v>167</v>
      </c>
      <c r="Z480" s="179">
        <v>1.02472820856552</v>
      </c>
      <c r="AA480" s="179">
        <v>1.1644606730818601</v>
      </c>
      <c r="AB480" s="179">
        <v>0.70058226112820898</v>
      </c>
      <c r="AC480">
        <v>21</v>
      </c>
    </row>
    <row r="481" spans="1:29" x14ac:dyDescent="0.25">
      <c r="A481" t="s">
        <v>904</v>
      </c>
      <c r="B481">
        <v>135</v>
      </c>
      <c r="C481" s="54">
        <v>43634</v>
      </c>
      <c r="D481" s="57">
        <v>0.73888888888888893</v>
      </c>
      <c r="E481" t="s">
        <v>950</v>
      </c>
      <c r="F481" t="s">
        <v>23</v>
      </c>
      <c r="G481" t="s">
        <v>267</v>
      </c>
      <c r="H481" s="104">
        <v>1.9039999999999999</v>
      </c>
      <c r="I481" s="104">
        <v>5.0000000000000001E-3</v>
      </c>
      <c r="J481" s="104">
        <v>34.100999999999999</v>
      </c>
      <c r="K481" s="104">
        <v>1.0999999999999999E-2</v>
      </c>
      <c r="L481" s="104">
        <f t="shared" si="6"/>
        <v>-4.9861787074407262</v>
      </c>
      <c r="M481">
        <v>5.2169999999999996</v>
      </c>
      <c r="N481">
        <v>-0.83699999999999997</v>
      </c>
      <c r="O481">
        <v>4.1740000000000004</v>
      </c>
      <c r="P481">
        <v>-2.9830000000000001</v>
      </c>
      <c r="Q481">
        <v>1.202</v>
      </c>
      <c r="R481">
        <v>-0.38</v>
      </c>
      <c r="S481">
        <v>0.01</v>
      </c>
      <c r="T481">
        <v>-1.3120000000000001</v>
      </c>
      <c r="U481">
        <v>-2.6949999999999998</v>
      </c>
      <c r="V481">
        <v>0</v>
      </c>
      <c r="W481">
        <v>3</v>
      </c>
      <c r="X481">
        <v>129</v>
      </c>
      <c r="Y481">
        <v>167</v>
      </c>
      <c r="Z481" s="179">
        <v>1.02472820856552</v>
      </c>
      <c r="AA481" s="179">
        <v>1.1644606730818601</v>
      </c>
      <c r="AB481" s="179">
        <v>0.73601689938352199</v>
      </c>
      <c r="AC481">
        <v>9.9</v>
      </c>
    </row>
    <row r="482" spans="1:29" x14ac:dyDescent="0.25">
      <c r="A482" t="s">
        <v>904</v>
      </c>
      <c r="B482">
        <v>137</v>
      </c>
      <c r="C482" s="54">
        <v>43635</v>
      </c>
      <c r="D482" s="57">
        <v>0.48888888888888887</v>
      </c>
      <c r="E482" t="s">
        <v>952</v>
      </c>
      <c r="F482" t="s">
        <v>67</v>
      </c>
      <c r="G482" t="s">
        <v>267</v>
      </c>
      <c r="H482" s="104">
        <v>0.254</v>
      </c>
      <c r="I482" s="104">
        <v>6.0000000000000001E-3</v>
      </c>
      <c r="J482" s="104">
        <v>30.757000000000001</v>
      </c>
      <c r="K482" s="104">
        <v>1.0999999999999999E-2</v>
      </c>
      <c r="L482" s="104">
        <f t="shared" si="6"/>
        <v>-8.2037814545633072</v>
      </c>
      <c r="M482">
        <v>3.5569999999999999</v>
      </c>
      <c r="N482">
        <v>-4.0679999999999996</v>
      </c>
      <c r="O482">
        <v>-0.89600000000000002</v>
      </c>
      <c r="P482">
        <v>-8.7850000000000001</v>
      </c>
      <c r="Q482">
        <v>4.5010000000000003</v>
      </c>
      <c r="R482">
        <v>-0.55100000000000005</v>
      </c>
      <c r="S482">
        <v>1.0999999999999999E-2</v>
      </c>
      <c r="T482">
        <v>-0.67100000000000004</v>
      </c>
      <c r="U482">
        <v>8.7550000000000008</v>
      </c>
      <c r="V482">
        <v>0</v>
      </c>
      <c r="W482">
        <v>3</v>
      </c>
      <c r="X482">
        <v>129</v>
      </c>
      <c r="Y482">
        <v>167</v>
      </c>
      <c r="Z482" s="179">
        <v>1.02472820856552</v>
      </c>
      <c r="AA482" s="179">
        <v>1.1644606730818601</v>
      </c>
      <c r="AB482" s="179">
        <v>0.69567303456602303</v>
      </c>
      <c r="AC482">
        <v>22.7</v>
      </c>
    </row>
    <row r="483" spans="1:29" s="169" customFormat="1" x14ac:dyDescent="0.25">
      <c r="A483" s="169" t="s">
        <v>904</v>
      </c>
      <c r="B483" s="169">
        <v>138</v>
      </c>
      <c r="C483" s="170">
        <v>43635</v>
      </c>
      <c r="D483" s="171">
        <v>0.57291666666666663</v>
      </c>
      <c r="E483" s="169" t="s">
        <v>953</v>
      </c>
      <c r="F483" s="169" t="s">
        <v>30</v>
      </c>
      <c r="G483" s="169" t="s">
        <v>267</v>
      </c>
      <c r="H483" s="187">
        <v>5.72</v>
      </c>
      <c r="I483" s="187">
        <v>6.0000000000000001E-3</v>
      </c>
      <c r="J483" s="187">
        <v>34.69</v>
      </c>
      <c r="K483" s="187">
        <v>1.0999999999999999E-2</v>
      </c>
      <c r="L483" s="187">
        <f t="shared" si="6"/>
        <v>-4.4194418599360556</v>
      </c>
      <c r="M483" s="169">
        <v>8.8149999999999995</v>
      </c>
      <c r="N483" s="169">
        <v>-0.26</v>
      </c>
      <c r="O483" s="169">
        <v>8.4469999999999992</v>
      </c>
      <c r="P483" s="169">
        <v>40.963999999999999</v>
      </c>
      <c r="Q483" s="169">
        <v>1.796</v>
      </c>
      <c r="R483" s="169">
        <v>-0.38600000000000001</v>
      </c>
      <c r="S483" s="169">
        <v>1.0999999999999999E-2</v>
      </c>
      <c r="T483" s="169">
        <v>41.506</v>
      </c>
      <c r="U483" s="169">
        <v>-7.0209999999999999</v>
      </c>
      <c r="V483" s="169">
        <v>48</v>
      </c>
      <c r="W483" s="169">
        <v>3</v>
      </c>
      <c r="X483" s="169">
        <v>129</v>
      </c>
      <c r="Y483" s="169">
        <v>167</v>
      </c>
      <c r="Z483" s="188">
        <v>1.02472820856552</v>
      </c>
      <c r="AA483" s="188">
        <v>1.1644606730818601</v>
      </c>
      <c r="AB483" s="188">
        <v>0.61618763323782799</v>
      </c>
      <c r="AC483" s="169">
        <v>53.8</v>
      </c>
    </row>
    <row r="484" spans="1:29" s="169" customFormat="1" x14ac:dyDescent="0.25">
      <c r="A484" s="169" t="s">
        <v>904</v>
      </c>
      <c r="B484" s="169">
        <v>144</v>
      </c>
      <c r="C484" s="170">
        <v>43637</v>
      </c>
      <c r="D484" s="171">
        <v>0.43958333333333338</v>
      </c>
      <c r="E484" s="169" t="s">
        <v>956</v>
      </c>
      <c r="F484" s="169" t="s">
        <v>30</v>
      </c>
      <c r="G484" s="169" t="s">
        <v>267</v>
      </c>
      <c r="H484" s="187">
        <v>3.6520000000000001</v>
      </c>
      <c r="I484" s="187">
        <v>5.0000000000000001E-3</v>
      </c>
      <c r="J484" s="187">
        <v>34.375</v>
      </c>
      <c r="K484" s="187">
        <v>1.2999999999999999E-2</v>
      </c>
      <c r="L484" s="187">
        <f t="shared" si="6"/>
        <v>-4.7225354201465981</v>
      </c>
      <c r="M484" s="169">
        <v>6.8639999999999999</v>
      </c>
      <c r="N484" s="169">
        <v>-0.56899999999999995</v>
      </c>
      <c r="O484" s="169">
        <v>6.0679999999999996</v>
      </c>
      <c r="P484" s="169">
        <v>6.6929999999999996</v>
      </c>
      <c r="Q484" s="169">
        <v>5.633</v>
      </c>
      <c r="R484" s="169">
        <v>-0.44800000000000001</v>
      </c>
      <c r="S484" s="169">
        <v>1.2999999999999999E-2</v>
      </c>
      <c r="T484" s="169">
        <v>7.84</v>
      </c>
      <c r="U484" s="169">
        <v>-0.55500000000000005</v>
      </c>
      <c r="V484" s="169">
        <v>48</v>
      </c>
      <c r="W484" s="169">
        <v>3</v>
      </c>
      <c r="X484" s="169">
        <v>129</v>
      </c>
      <c r="Y484" s="169">
        <v>167</v>
      </c>
      <c r="Z484" s="188">
        <v>1.02472820856552</v>
      </c>
      <c r="AA484" s="188">
        <v>1.1644606730818601</v>
      </c>
      <c r="AB484" s="188">
        <v>0.61594651653506904</v>
      </c>
      <c r="AC484" s="169">
        <v>54</v>
      </c>
    </row>
    <row r="485" spans="1:29" s="169" customFormat="1" x14ac:dyDescent="0.25">
      <c r="A485" s="169" t="s">
        <v>904</v>
      </c>
      <c r="B485" s="169">
        <v>146</v>
      </c>
      <c r="C485" s="170">
        <v>43637</v>
      </c>
      <c r="D485" s="171">
        <v>0.61041666666666672</v>
      </c>
      <c r="E485" s="169" t="s">
        <v>957</v>
      </c>
      <c r="F485" s="169" t="s">
        <v>9</v>
      </c>
      <c r="G485" s="169" t="s">
        <v>267</v>
      </c>
      <c r="H485" s="187">
        <v>-1.141</v>
      </c>
      <c r="I485" s="187">
        <v>1.4999999999999999E-2</v>
      </c>
      <c r="J485" s="187">
        <v>35.393000000000001</v>
      </c>
      <c r="K485" s="187">
        <v>0.27200000000000002</v>
      </c>
      <c r="L485" s="187">
        <f t="shared" si="6"/>
        <v>-3.7430140096887796</v>
      </c>
      <c r="M485" s="169">
        <v>2.4039999999999999</v>
      </c>
      <c r="N485" s="169">
        <v>0.40400000000000003</v>
      </c>
      <c r="O485" s="169">
        <v>2.0760000000000001</v>
      </c>
      <c r="P485" s="169">
        <v>57.070999999999998</v>
      </c>
      <c r="Q485" s="169">
        <v>-156.78899999999999</v>
      </c>
      <c r="R485" s="169">
        <v>-0.80100000000000005</v>
      </c>
      <c r="S485" s="169">
        <v>2.1000000000000001E-2</v>
      </c>
      <c r="T485" s="169">
        <v>56.216999999999999</v>
      </c>
      <c r="U485" s="169">
        <v>-159.61199999999999</v>
      </c>
      <c r="V485" s="169">
        <v>48</v>
      </c>
      <c r="W485" s="169">
        <v>3</v>
      </c>
      <c r="X485" s="169">
        <v>129</v>
      </c>
      <c r="Y485" s="169">
        <v>167</v>
      </c>
      <c r="Z485" s="188">
        <v>1.02472820856552</v>
      </c>
      <c r="AA485" s="188">
        <v>1.1644606730818601</v>
      </c>
      <c r="AB485" s="188">
        <v>0.36042249996036502</v>
      </c>
      <c r="AC485" s="169">
        <v>338.4</v>
      </c>
    </row>
    <row r="486" spans="1:29" x14ac:dyDescent="0.25">
      <c r="A486" t="s">
        <v>904</v>
      </c>
      <c r="B486">
        <v>160</v>
      </c>
      <c r="C486" s="54">
        <v>43642</v>
      </c>
      <c r="D486" s="57">
        <v>0.61388888888888882</v>
      </c>
      <c r="E486" t="s">
        <v>960</v>
      </c>
      <c r="F486" t="s">
        <v>30</v>
      </c>
      <c r="G486" t="s">
        <v>267</v>
      </c>
      <c r="H486" s="104">
        <v>4.6210000000000004</v>
      </c>
      <c r="I486" s="104">
        <v>7.0000000000000001E-3</v>
      </c>
      <c r="J486" s="104">
        <v>35.213000000000001</v>
      </c>
      <c r="K486" s="104">
        <v>1.4999999999999999E-2</v>
      </c>
      <c r="L486" s="104">
        <f t="shared" si="6"/>
        <v>-3.9162103298089952</v>
      </c>
      <c r="M486">
        <v>7.8010000000000002</v>
      </c>
      <c r="N486">
        <v>0.24299999999999999</v>
      </c>
      <c r="O486">
        <v>7.9370000000000003</v>
      </c>
      <c r="P486">
        <v>-0.42199999999999999</v>
      </c>
      <c r="Q486">
        <v>5.1559999999999997</v>
      </c>
      <c r="R486">
        <v>-0.35</v>
      </c>
      <c r="S486">
        <v>1.0999999999999999E-2</v>
      </c>
      <c r="T486">
        <v>-0.90700000000000003</v>
      </c>
      <c r="U486">
        <v>-3.609</v>
      </c>
      <c r="V486">
        <v>0</v>
      </c>
      <c r="W486">
        <v>3</v>
      </c>
      <c r="X486">
        <v>129</v>
      </c>
      <c r="Y486">
        <v>167</v>
      </c>
      <c r="Z486" s="179">
        <v>1.02472820856552</v>
      </c>
      <c r="AA486" s="179">
        <v>1.1644606730818601</v>
      </c>
      <c r="AB486" s="179">
        <v>0.66664612803850898</v>
      </c>
      <c r="AC486">
        <v>33</v>
      </c>
    </row>
    <row r="487" spans="1:29" x14ac:dyDescent="0.25">
      <c r="A487" t="s">
        <v>904</v>
      </c>
      <c r="B487">
        <v>161</v>
      </c>
      <c r="C487" s="54">
        <v>43642</v>
      </c>
      <c r="D487" s="57">
        <v>0.70138888888888884</v>
      </c>
      <c r="E487" t="s">
        <v>961</v>
      </c>
      <c r="F487" t="s">
        <v>23</v>
      </c>
      <c r="G487" t="s">
        <v>267</v>
      </c>
      <c r="H487" s="104">
        <v>1.9650000000000001</v>
      </c>
      <c r="I487" s="104">
        <v>6.0000000000000001E-3</v>
      </c>
      <c r="J487" s="104">
        <v>34.35</v>
      </c>
      <c r="K487" s="104">
        <v>1.0999999999999999E-2</v>
      </c>
      <c r="L487" s="104">
        <f t="shared" si="6"/>
        <v>-4.7465904646077943</v>
      </c>
      <c r="M487">
        <v>5.2809999999999997</v>
      </c>
      <c r="N487">
        <v>-0.59599999999999997</v>
      </c>
      <c r="O487">
        <v>4.4160000000000004</v>
      </c>
      <c r="P487">
        <v>-2.6179999999999999</v>
      </c>
      <c r="Q487">
        <v>5.3879999999999999</v>
      </c>
      <c r="R487">
        <v>-0.441</v>
      </c>
      <c r="S487">
        <v>0.01</v>
      </c>
      <c r="T487">
        <v>-1.4279999999999999</v>
      </c>
      <c r="U487">
        <v>0.93200000000000005</v>
      </c>
      <c r="V487">
        <v>0</v>
      </c>
      <c r="W487">
        <v>3</v>
      </c>
      <c r="X487">
        <v>129</v>
      </c>
      <c r="Y487">
        <v>167</v>
      </c>
      <c r="Z487" s="179">
        <v>1.02472820856552</v>
      </c>
      <c r="AA487" s="179">
        <v>1.1644606730818601</v>
      </c>
      <c r="AB487" s="179">
        <v>0.66707019711447202</v>
      </c>
      <c r="AC487">
        <v>32.799999999999997</v>
      </c>
    </row>
    <row r="488" spans="1:29" x14ac:dyDescent="0.25">
      <c r="A488" t="s">
        <v>904</v>
      </c>
      <c r="B488">
        <v>162</v>
      </c>
      <c r="C488" s="54">
        <v>43643</v>
      </c>
      <c r="D488" s="57">
        <v>0.48680555555555555</v>
      </c>
      <c r="E488" t="s">
        <v>1088</v>
      </c>
      <c r="F488" t="s">
        <v>30</v>
      </c>
      <c r="G488" t="s">
        <v>267</v>
      </c>
      <c r="H488" s="104">
        <v>2.7789999999999999</v>
      </c>
      <c r="I488" s="104">
        <v>6.0000000000000001E-3</v>
      </c>
      <c r="J488" s="104">
        <v>33.832000000000001</v>
      </c>
      <c r="K488" s="104">
        <v>0.01</v>
      </c>
      <c r="L488" s="104">
        <f t="shared" si="6"/>
        <v>-5.2450109858425709</v>
      </c>
      <c r="M488">
        <v>6.0279999999999996</v>
      </c>
      <c r="N488">
        <v>-1.0940000000000001</v>
      </c>
      <c r="O488">
        <v>4.6470000000000002</v>
      </c>
      <c r="P488">
        <v>-2.9430000000000001</v>
      </c>
      <c r="Q488">
        <v>4.2039999999999997</v>
      </c>
      <c r="R488">
        <v>-0.48799999999999999</v>
      </c>
      <c r="S488">
        <v>8.9999999999999993E-3</v>
      </c>
      <c r="T488">
        <v>-0.75800000000000001</v>
      </c>
      <c r="U488">
        <v>-5.8000000000000003E-2</v>
      </c>
      <c r="V488">
        <v>0</v>
      </c>
      <c r="W488">
        <v>3</v>
      </c>
      <c r="X488">
        <v>129</v>
      </c>
      <c r="Y488">
        <v>167</v>
      </c>
      <c r="Z488" s="179">
        <v>1.02472820856552</v>
      </c>
      <c r="AA488" s="179">
        <v>1.1644606730818601</v>
      </c>
      <c r="AB488" s="179">
        <v>0.61276233892654697</v>
      </c>
      <c r="AC488">
        <v>55.4</v>
      </c>
    </row>
    <row r="489" spans="1:29" x14ac:dyDescent="0.25">
      <c r="A489" t="s">
        <v>904</v>
      </c>
      <c r="B489">
        <v>183</v>
      </c>
      <c r="C489" s="54">
        <v>43679</v>
      </c>
      <c r="D489" s="57">
        <v>0.59027777777777779</v>
      </c>
      <c r="E489" t="s">
        <v>970</v>
      </c>
      <c r="F489" t="s">
        <v>23</v>
      </c>
      <c r="G489" t="s">
        <v>267</v>
      </c>
      <c r="H489" s="104">
        <v>1.857</v>
      </c>
      <c r="I489" s="104">
        <v>5.0000000000000001E-3</v>
      </c>
      <c r="J489" s="104">
        <v>34.075000000000003</v>
      </c>
      <c r="K489" s="104">
        <v>0.01</v>
      </c>
      <c r="L489" s="104">
        <f t="shared" si="6"/>
        <v>-5.011195953680291</v>
      </c>
      <c r="M489">
        <v>5.1710000000000003</v>
      </c>
      <c r="N489">
        <v>-0.86199999999999999</v>
      </c>
      <c r="O489">
        <v>4.3540000000000001</v>
      </c>
      <c r="P489">
        <v>-2.194</v>
      </c>
      <c r="Q489">
        <v>-1.3580000000000001</v>
      </c>
      <c r="R489">
        <v>-0.128</v>
      </c>
      <c r="S489">
        <v>1.0999999999999999E-2</v>
      </c>
      <c r="T489">
        <v>-0.47199999999999998</v>
      </c>
      <c r="U489">
        <v>-5.1470000000000002</v>
      </c>
      <c r="V489">
        <v>0</v>
      </c>
      <c r="W489">
        <v>4</v>
      </c>
      <c r="X489">
        <v>168</v>
      </c>
      <c r="Y489">
        <v>197</v>
      </c>
      <c r="Z489" s="179">
        <v>1.0233532148483899</v>
      </c>
      <c r="AA489" s="179">
        <v>0.93549797601172002</v>
      </c>
      <c r="AB489" s="179">
        <v>0.76811164611620297</v>
      </c>
      <c r="AC489">
        <v>0.9</v>
      </c>
    </row>
    <row r="490" spans="1:29" x14ac:dyDescent="0.25">
      <c r="A490" t="s">
        <v>904</v>
      </c>
      <c r="B490">
        <v>187</v>
      </c>
      <c r="C490" s="54">
        <v>43684</v>
      </c>
      <c r="D490" s="57">
        <v>0.57291666666666663</v>
      </c>
      <c r="E490" t="s">
        <v>791</v>
      </c>
      <c r="F490" t="s">
        <v>9</v>
      </c>
      <c r="G490" t="s">
        <v>267</v>
      </c>
      <c r="H490" s="104">
        <v>0.59199999999999997</v>
      </c>
      <c r="I490" s="104">
        <v>7.0000000000000001E-3</v>
      </c>
      <c r="J490" s="104">
        <v>33.628</v>
      </c>
      <c r="K490" s="104">
        <v>1.0999999999999999E-2</v>
      </c>
      <c r="L490" s="104">
        <f t="shared" si="6"/>
        <v>-5.4413001486456141</v>
      </c>
      <c r="M490">
        <v>3.97</v>
      </c>
      <c r="N490">
        <v>-1.296</v>
      </c>
      <c r="O490">
        <v>2.5470000000000002</v>
      </c>
      <c r="P490">
        <v>-3.0910000000000002</v>
      </c>
      <c r="Q490">
        <v>-3.7320000000000002</v>
      </c>
      <c r="R490">
        <v>-0.26900000000000002</v>
      </c>
      <c r="S490">
        <v>1.0999999999999999E-2</v>
      </c>
      <c r="T490">
        <v>-0.502</v>
      </c>
      <c r="U490">
        <v>-5.399</v>
      </c>
      <c r="V490">
        <v>0</v>
      </c>
      <c r="W490">
        <v>4</v>
      </c>
      <c r="X490">
        <v>168</v>
      </c>
      <c r="Y490">
        <v>197</v>
      </c>
      <c r="Z490" s="179">
        <v>1.0233532148483899</v>
      </c>
      <c r="AA490" s="179">
        <v>0.93549797601172002</v>
      </c>
      <c r="AB490" s="179">
        <v>0.66880588759511606</v>
      </c>
      <c r="AC490">
        <v>32.200000000000003</v>
      </c>
    </row>
    <row r="491" spans="1:29" x14ac:dyDescent="0.25">
      <c r="A491" t="s">
        <v>904</v>
      </c>
      <c r="B491">
        <v>189</v>
      </c>
      <c r="C491" s="54">
        <v>43684</v>
      </c>
      <c r="D491" s="57">
        <v>0.74583333333333324</v>
      </c>
      <c r="E491" t="s">
        <v>974</v>
      </c>
      <c r="F491" t="s">
        <v>30</v>
      </c>
      <c r="G491" t="s">
        <v>267</v>
      </c>
      <c r="H491" s="104">
        <v>5.6</v>
      </c>
      <c r="I491" s="104">
        <v>6.0000000000000001E-3</v>
      </c>
      <c r="J491" s="104">
        <v>34.619</v>
      </c>
      <c r="K491" s="104">
        <v>1.0999999999999999E-2</v>
      </c>
      <c r="L491" s="104">
        <f t="shared" si="6"/>
        <v>-4.4877581862059497</v>
      </c>
      <c r="M491">
        <v>8.6999999999999993</v>
      </c>
      <c r="N491">
        <v>-0.32900000000000001</v>
      </c>
      <c r="O491">
        <v>8.5079999999999991</v>
      </c>
      <c r="P491">
        <v>-0.46500000000000002</v>
      </c>
      <c r="Q491">
        <v>-3.4689999999999999</v>
      </c>
      <c r="R491">
        <v>-0.14099999999999999</v>
      </c>
      <c r="S491">
        <v>8.0000000000000002E-3</v>
      </c>
      <c r="T491">
        <v>0.192</v>
      </c>
      <c r="U491">
        <v>-11.987</v>
      </c>
      <c r="V491">
        <v>0</v>
      </c>
      <c r="W491">
        <v>4</v>
      </c>
      <c r="X491">
        <v>168</v>
      </c>
      <c r="Y491">
        <v>197</v>
      </c>
      <c r="Z491" s="179">
        <v>1.0233532148483899</v>
      </c>
      <c r="AA491" s="179">
        <v>0.93549797601172002</v>
      </c>
      <c r="AB491" s="179">
        <v>0.65139013291469805</v>
      </c>
      <c r="AC491">
        <v>38.9</v>
      </c>
    </row>
    <row r="492" spans="1:29" x14ac:dyDescent="0.25">
      <c r="A492" t="s">
        <v>904</v>
      </c>
      <c r="B492">
        <v>192</v>
      </c>
      <c r="C492" s="54">
        <v>43685</v>
      </c>
      <c r="D492" s="57">
        <v>0.58750000000000002</v>
      </c>
      <c r="E492" t="s">
        <v>977</v>
      </c>
      <c r="F492" t="s">
        <v>30</v>
      </c>
      <c r="G492" t="s">
        <v>267</v>
      </c>
      <c r="H492" s="104">
        <v>5.1779999999999999</v>
      </c>
      <c r="I492" s="104">
        <v>8.0000000000000002E-3</v>
      </c>
      <c r="J492" s="104">
        <v>35.878999999999998</v>
      </c>
      <c r="K492" s="104">
        <v>1.4999999999999999E-2</v>
      </c>
      <c r="L492" s="104">
        <f t="shared" si="6"/>
        <v>-3.2753839453642195</v>
      </c>
      <c r="M492">
        <v>8.3460000000000001</v>
      </c>
      <c r="N492">
        <v>0.88700000000000001</v>
      </c>
      <c r="O492">
        <v>9.3249999999999993</v>
      </c>
      <c r="P492">
        <v>2.4569999999999999</v>
      </c>
      <c r="Q492">
        <v>-2.3420000000000001</v>
      </c>
      <c r="R492">
        <v>-0.16500000000000001</v>
      </c>
      <c r="S492">
        <v>0.01</v>
      </c>
      <c r="T492">
        <v>0.68100000000000005</v>
      </c>
      <c r="U492">
        <v>-12.861000000000001</v>
      </c>
      <c r="V492">
        <v>0</v>
      </c>
      <c r="W492">
        <v>4</v>
      </c>
      <c r="X492">
        <v>168</v>
      </c>
      <c r="Y492">
        <v>197</v>
      </c>
      <c r="Z492" s="179">
        <v>1.0233532148483899</v>
      </c>
      <c r="AA492" s="179">
        <v>0.93549797601172002</v>
      </c>
      <c r="AB492" s="179">
        <v>0.60648963606870598</v>
      </c>
      <c r="AC492">
        <v>58.4</v>
      </c>
    </row>
    <row r="493" spans="1:29" x14ac:dyDescent="0.25">
      <c r="A493" t="s">
        <v>904</v>
      </c>
      <c r="B493">
        <v>253</v>
      </c>
      <c r="C493" s="54">
        <v>43706</v>
      </c>
      <c r="D493" s="57">
        <v>0.73958333333333337</v>
      </c>
      <c r="E493" t="s">
        <v>992</v>
      </c>
      <c r="F493" t="s">
        <v>30</v>
      </c>
      <c r="G493" t="s">
        <v>267</v>
      </c>
      <c r="H493" s="104">
        <v>1.647</v>
      </c>
      <c r="I493" s="104">
        <v>8.0000000000000002E-3</v>
      </c>
      <c r="J493" s="104">
        <v>34.777999999999999</v>
      </c>
      <c r="K493" s="104">
        <v>1.4999999999999999E-2</v>
      </c>
      <c r="L493" s="104">
        <f t="shared" si="6"/>
        <v>-4.3347681034330154</v>
      </c>
      <c r="M493">
        <v>4.9980000000000002</v>
      </c>
      <c r="N493">
        <v>-0.184</v>
      </c>
      <c r="O493">
        <v>4.57</v>
      </c>
      <c r="P493">
        <v>-0.68300000000000005</v>
      </c>
      <c r="Q493">
        <v>2.7789999999999999</v>
      </c>
      <c r="R493">
        <v>-0.40300000000000002</v>
      </c>
      <c r="S493">
        <v>8.0000000000000002E-3</v>
      </c>
      <c r="T493">
        <v>-0.315</v>
      </c>
      <c r="U493">
        <v>-2.1749999999999998</v>
      </c>
      <c r="V493">
        <v>0</v>
      </c>
      <c r="W493">
        <v>6</v>
      </c>
      <c r="X493">
        <v>237</v>
      </c>
      <c r="Y493">
        <v>304</v>
      </c>
      <c r="Z493" s="179">
        <v>0.99913382447853405</v>
      </c>
      <c r="AA493" s="179">
        <v>1.06277031782792</v>
      </c>
      <c r="AB493" s="179">
        <v>0.62438332029688104</v>
      </c>
      <c r="AC493">
        <v>50.2</v>
      </c>
    </row>
    <row r="494" spans="1:29" x14ac:dyDescent="0.25">
      <c r="A494" t="s">
        <v>904</v>
      </c>
      <c r="B494">
        <v>255</v>
      </c>
      <c r="C494" s="54">
        <v>43707</v>
      </c>
      <c r="D494" s="57">
        <v>0.51944444444444449</v>
      </c>
      <c r="E494" t="s">
        <v>994</v>
      </c>
      <c r="F494" t="s">
        <v>30</v>
      </c>
      <c r="G494" t="s">
        <v>267</v>
      </c>
      <c r="H494" s="104">
        <v>4.181</v>
      </c>
      <c r="I494" s="104">
        <v>6.0000000000000001E-3</v>
      </c>
      <c r="J494" s="104">
        <v>34.881</v>
      </c>
      <c r="K494" s="104">
        <v>1.2999999999999999E-2</v>
      </c>
      <c r="L494" s="104">
        <f t="shared" si="6"/>
        <v>-4.2356613202529045</v>
      </c>
      <c r="M494">
        <v>7.3780000000000001</v>
      </c>
      <c r="N494">
        <v>-7.9000000000000001E-2</v>
      </c>
      <c r="O494">
        <v>7.2939999999999996</v>
      </c>
      <c r="P494">
        <v>-0.378</v>
      </c>
      <c r="Q494">
        <v>1.8160000000000001</v>
      </c>
      <c r="R494">
        <v>-0.23799999999999999</v>
      </c>
      <c r="S494">
        <v>8.9999999999999993E-3</v>
      </c>
      <c r="T494">
        <v>-0.22</v>
      </c>
      <c r="U494">
        <v>-5.8470000000000004</v>
      </c>
      <c r="V494">
        <v>0</v>
      </c>
      <c r="W494">
        <v>6</v>
      </c>
      <c r="X494">
        <v>237</v>
      </c>
      <c r="Y494">
        <v>304</v>
      </c>
      <c r="Z494" s="179">
        <v>0.99913382447853405</v>
      </c>
      <c r="AA494" s="179">
        <v>1.06277031782792</v>
      </c>
      <c r="AB494" s="179">
        <v>0.72502310494435296</v>
      </c>
      <c r="AC494">
        <v>13.2</v>
      </c>
    </row>
    <row r="495" spans="1:29" x14ac:dyDescent="0.25">
      <c r="A495" t="s">
        <v>904</v>
      </c>
      <c r="B495">
        <v>256</v>
      </c>
      <c r="C495" s="54">
        <v>43707</v>
      </c>
      <c r="D495" s="57">
        <v>0.61388888888888882</v>
      </c>
      <c r="E495" t="s">
        <v>876</v>
      </c>
      <c r="F495" t="s">
        <v>30</v>
      </c>
      <c r="G495" t="s">
        <v>267</v>
      </c>
      <c r="H495" s="104">
        <v>4.03</v>
      </c>
      <c r="I495" s="104">
        <v>8.9999999999999993E-3</v>
      </c>
      <c r="J495" s="104">
        <v>34.982999999999997</v>
      </c>
      <c r="K495" s="104">
        <v>1.7000000000000001E-2</v>
      </c>
      <c r="L495" s="104">
        <f t="shared" si="6"/>
        <v>-4.1375167388516036</v>
      </c>
      <c r="M495">
        <v>7.2389999999999999</v>
      </c>
      <c r="N495">
        <v>1.9E-2</v>
      </c>
      <c r="O495">
        <v>7.1980000000000004</v>
      </c>
      <c r="P495">
        <v>0.03</v>
      </c>
      <c r="Q495">
        <v>1.0329999999999999</v>
      </c>
      <c r="R495">
        <v>-0.28799999999999998</v>
      </c>
      <c r="S495">
        <v>1.0999999999999999E-2</v>
      </c>
      <c r="T495">
        <v>-8.0000000000000002E-3</v>
      </c>
      <c r="U495">
        <v>-6.6689999999999996</v>
      </c>
      <c r="V495">
        <v>0</v>
      </c>
      <c r="W495">
        <v>6</v>
      </c>
      <c r="X495">
        <v>237</v>
      </c>
      <c r="Y495">
        <v>304</v>
      </c>
      <c r="Z495" s="179">
        <v>0.99913382447853405</v>
      </c>
      <c r="AA495" s="179">
        <v>1.06277031782792</v>
      </c>
      <c r="AB495" s="179">
        <v>0.67732957835096297</v>
      </c>
      <c r="AC495">
        <v>29.1</v>
      </c>
    </row>
    <row r="496" spans="1:29" x14ac:dyDescent="0.25">
      <c r="A496" t="s">
        <v>904</v>
      </c>
      <c r="B496">
        <v>258</v>
      </c>
      <c r="C496" s="54">
        <v>43707</v>
      </c>
      <c r="D496" s="57">
        <v>0.82777777777777783</v>
      </c>
      <c r="E496" t="s">
        <v>995</v>
      </c>
      <c r="F496" t="s">
        <v>30</v>
      </c>
      <c r="G496" t="s">
        <v>267</v>
      </c>
      <c r="H496" s="104">
        <v>3.476</v>
      </c>
      <c r="I496" s="104">
        <v>7.0000000000000001E-3</v>
      </c>
      <c r="J496" s="104">
        <v>34.386000000000003</v>
      </c>
      <c r="K496" s="104">
        <v>1.4999999999999999E-2</v>
      </c>
      <c r="L496" s="104">
        <f t="shared" si="6"/>
        <v>-4.7119512005836626</v>
      </c>
      <c r="M496">
        <v>6.7</v>
      </c>
      <c r="N496">
        <v>-0.55900000000000005</v>
      </c>
      <c r="O496">
        <v>5.6890000000000001</v>
      </c>
      <c r="P496">
        <v>-1.744</v>
      </c>
      <c r="Q496">
        <v>4.3419999999999996</v>
      </c>
      <c r="R496">
        <v>-0.66600000000000004</v>
      </c>
      <c r="S496">
        <v>8.0000000000000002E-3</v>
      </c>
      <c r="T496">
        <v>-0.627</v>
      </c>
      <c r="U496">
        <v>-1.6830000000000001</v>
      </c>
      <c r="V496">
        <v>0</v>
      </c>
      <c r="W496">
        <v>6</v>
      </c>
      <c r="X496">
        <v>237</v>
      </c>
      <c r="Y496">
        <v>304</v>
      </c>
      <c r="Z496" s="179">
        <v>0.99913382447853405</v>
      </c>
      <c r="AA496" s="179">
        <v>1.06277031782792</v>
      </c>
      <c r="AB496" s="179">
        <v>0.33523111173433001</v>
      </c>
      <c r="AC496">
        <v>431.1</v>
      </c>
    </row>
    <row r="497" spans="1:29" x14ac:dyDescent="0.25">
      <c r="A497" t="s">
        <v>904</v>
      </c>
      <c r="B497">
        <v>264</v>
      </c>
      <c r="C497" s="54">
        <v>43712</v>
      </c>
      <c r="D497" s="57">
        <v>0.67013888888888884</v>
      </c>
      <c r="E497" t="s">
        <v>994</v>
      </c>
      <c r="F497" t="s">
        <v>30</v>
      </c>
      <c r="G497" t="s">
        <v>267</v>
      </c>
      <c r="H497" s="104">
        <v>4.2750000000000004</v>
      </c>
      <c r="I497" s="104">
        <v>7.0000000000000001E-3</v>
      </c>
      <c r="J497" s="104">
        <v>35.094999999999999</v>
      </c>
      <c r="K497" s="104">
        <v>1.2E-2</v>
      </c>
      <c r="L497" s="104">
        <f t="shared" si="6"/>
        <v>-4.0297501396655147</v>
      </c>
      <c r="M497">
        <v>7.4729999999999999</v>
      </c>
      <c r="N497">
        <v>0.127</v>
      </c>
      <c r="O497">
        <v>7.54</v>
      </c>
      <c r="P497">
        <v>2.8000000000000001E-2</v>
      </c>
      <c r="Q497">
        <v>2.4289999999999998</v>
      </c>
      <c r="R497">
        <v>-0.29499999999999998</v>
      </c>
      <c r="S497">
        <v>1.0999999999999999E-2</v>
      </c>
      <c r="T497">
        <v>-0.22700000000000001</v>
      </c>
      <c r="U497">
        <v>-5.742</v>
      </c>
      <c r="V497">
        <v>0</v>
      </c>
      <c r="W497">
        <v>6</v>
      </c>
      <c r="X497">
        <v>237</v>
      </c>
      <c r="Y497">
        <v>304</v>
      </c>
      <c r="Z497" s="179">
        <v>0.99913382447853405</v>
      </c>
      <c r="AA497" s="179">
        <v>1.06277031782792</v>
      </c>
      <c r="AB497" s="179">
        <v>0.66227311758332597</v>
      </c>
      <c r="AC497">
        <v>34.6</v>
      </c>
    </row>
    <row r="498" spans="1:29" x14ac:dyDescent="0.25">
      <c r="A498" t="s">
        <v>904</v>
      </c>
      <c r="B498">
        <v>265</v>
      </c>
      <c r="C498" s="54">
        <v>43712</v>
      </c>
      <c r="D498" s="57">
        <v>0.75694444444444453</v>
      </c>
      <c r="E498" t="s">
        <v>992</v>
      </c>
      <c r="F498" t="s">
        <v>30</v>
      </c>
      <c r="G498" t="s">
        <v>267</v>
      </c>
      <c r="H498" s="104">
        <v>1.798</v>
      </c>
      <c r="I498" s="104">
        <v>1.2E-2</v>
      </c>
      <c r="J498" s="104">
        <v>34.756</v>
      </c>
      <c r="K498" s="104">
        <v>2.1999999999999999E-2</v>
      </c>
      <c r="L498" s="104">
        <f t="shared" si="6"/>
        <v>-4.3559365425586654</v>
      </c>
      <c r="M498">
        <v>5.1379999999999999</v>
      </c>
      <c r="N498">
        <v>-0.20499999999999999</v>
      </c>
      <c r="O498">
        <v>4.6859999999999999</v>
      </c>
      <c r="P498">
        <v>-0.65</v>
      </c>
      <c r="Q498">
        <v>4.33</v>
      </c>
      <c r="R498">
        <v>-0.41099999999999998</v>
      </c>
      <c r="S498">
        <v>8.9999999999999993E-3</v>
      </c>
      <c r="T498">
        <v>-0.24099999999999999</v>
      </c>
      <c r="U498">
        <v>-0.73899999999999999</v>
      </c>
      <c r="V498">
        <v>0</v>
      </c>
      <c r="W498">
        <v>6</v>
      </c>
      <c r="X498">
        <v>237</v>
      </c>
      <c r="Y498">
        <v>304</v>
      </c>
      <c r="Z498" s="179">
        <v>0.99913382447853405</v>
      </c>
      <c r="AA498" s="179">
        <v>1.06277031782792</v>
      </c>
      <c r="AB498" s="179">
        <v>0.61365559243915402</v>
      </c>
      <c r="AC498">
        <v>55</v>
      </c>
    </row>
    <row r="499" spans="1:29" x14ac:dyDescent="0.25">
      <c r="A499" t="s">
        <v>904</v>
      </c>
      <c r="B499">
        <v>282</v>
      </c>
      <c r="C499" s="54">
        <v>43718</v>
      </c>
      <c r="D499" s="57">
        <v>0.69166666666666676</v>
      </c>
      <c r="E499" t="s">
        <v>876</v>
      </c>
      <c r="F499" t="s">
        <v>30</v>
      </c>
      <c r="G499" t="s">
        <v>267</v>
      </c>
      <c r="H499" s="104">
        <v>4.1740000000000004</v>
      </c>
      <c r="I499" s="104">
        <v>8.0000000000000002E-3</v>
      </c>
      <c r="J499" s="104">
        <v>35.33</v>
      </c>
      <c r="K499" s="104">
        <v>1.6E-2</v>
      </c>
      <c r="L499" s="104">
        <f t="shared" si="6"/>
        <v>-3.8036327217308439</v>
      </c>
      <c r="M499">
        <v>7.3860000000000001</v>
      </c>
      <c r="N499">
        <v>0.35399999999999998</v>
      </c>
      <c r="O499">
        <v>7.6280000000000001</v>
      </c>
      <c r="P499">
        <v>0.98099999999999998</v>
      </c>
      <c r="Q499">
        <v>2.7090000000000001</v>
      </c>
      <c r="R499">
        <v>-0.34200000000000003</v>
      </c>
      <c r="S499">
        <v>0.01</v>
      </c>
      <c r="T499">
        <v>0.27300000000000002</v>
      </c>
      <c r="U499">
        <v>-5.8159999999999998</v>
      </c>
      <c r="V499">
        <v>0</v>
      </c>
      <c r="W499">
        <v>6</v>
      </c>
      <c r="X499">
        <v>237</v>
      </c>
      <c r="Y499">
        <v>304</v>
      </c>
      <c r="Z499" s="179">
        <v>0.99913382447853405</v>
      </c>
      <c r="AA499" s="179">
        <v>1.06277031782792</v>
      </c>
      <c r="AB499" s="179">
        <v>0.61323926025484199</v>
      </c>
      <c r="AC499">
        <v>55.2</v>
      </c>
    </row>
    <row r="500" spans="1:29" x14ac:dyDescent="0.25">
      <c r="A500" t="s">
        <v>904</v>
      </c>
      <c r="B500">
        <v>293</v>
      </c>
      <c r="C500" s="54">
        <v>43721</v>
      </c>
      <c r="D500" s="57">
        <v>0.70138888888888884</v>
      </c>
      <c r="E500" t="s">
        <v>1006</v>
      </c>
      <c r="F500" t="s">
        <v>23</v>
      </c>
      <c r="G500" t="s">
        <v>267</v>
      </c>
      <c r="H500" s="104">
        <v>1.9570000000000001</v>
      </c>
      <c r="I500" s="104">
        <v>6.0000000000000001E-3</v>
      </c>
      <c r="J500" s="104">
        <v>33.33</v>
      </c>
      <c r="K500" s="104">
        <v>0.01</v>
      </c>
      <c r="L500" s="104">
        <f t="shared" si="6"/>
        <v>-5.7280362786225698</v>
      </c>
      <c r="M500">
        <v>5.24</v>
      </c>
      <c r="N500">
        <v>-1.581</v>
      </c>
      <c r="O500">
        <v>3.3849999999999998</v>
      </c>
      <c r="P500">
        <v>-3.9279999999999999</v>
      </c>
      <c r="Q500">
        <v>3.6339999999999999</v>
      </c>
      <c r="R500">
        <v>-0.45700000000000002</v>
      </c>
      <c r="S500">
        <v>8.9999999999999993E-3</v>
      </c>
      <c r="T500">
        <v>-0.77</v>
      </c>
      <c r="U500">
        <v>1.1679999999999999</v>
      </c>
      <c r="V500">
        <v>0</v>
      </c>
      <c r="W500">
        <v>6</v>
      </c>
      <c r="X500">
        <v>237</v>
      </c>
      <c r="Y500">
        <v>304</v>
      </c>
      <c r="Z500" s="179">
        <v>0.99913382447853405</v>
      </c>
      <c r="AA500" s="179">
        <v>1.06277031782792</v>
      </c>
      <c r="AB500" s="179">
        <v>0.59836603218323103</v>
      </c>
      <c r="AC500">
        <v>62.3</v>
      </c>
    </row>
    <row r="501" spans="1:29" x14ac:dyDescent="0.25">
      <c r="A501" t="s">
        <v>904</v>
      </c>
      <c r="B501">
        <v>295</v>
      </c>
      <c r="C501" s="54">
        <v>43722</v>
      </c>
      <c r="D501" s="57">
        <v>0.47847222222222219</v>
      </c>
      <c r="E501" t="s">
        <v>1009</v>
      </c>
      <c r="F501" t="s">
        <v>23</v>
      </c>
      <c r="G501" t="s">
        <v>267</v>
      </c>
      <c r="H501" s="104">
        <v>2.2269999999999999</v>
      </c>
      <c r="I501" s="104">
        <v>8.0000000000000002E-3</v>
      </c>
      <c r="J501" s="104">
        <v>35.656999999999996</v>
      </c>
      <c r="K501" s="104">
        <v>1.6E-2</v>
      </c>
      <c r="L501" s="104">
        <f t="shared" si="6"/>
        <v>-3.4889927401792185</v>
      </c>
      <c r="M501">
        <v>5.5709999999999997</v>
      </c>
      <c r="N501">
        <v>0.66600000000000004</v>
      </c>
      <c r="O501">
        <v>6.1609999999999996</v>
      </c>
      <c r="P501">
        <v>1.599</v>
      </c>
      <c r="Q501">
        <v>1.6180000000000001</v>
      </c>
      <c r="R501">
        <v>-0.24399999999999999</v>
      </c>
      <c r="S501">
        <v>1.2E-2</v>
      </c>
      <c r="T501">
        <v>0.26600000000000001</v>
      </c>
      <c r="U501">
        <v>-5.5970000000000004</v>
      </c>
      <c r="V501">
        <v>0</v>
      </c>
      <c r="W501">
        <v>6</v>
      </c>
      <c r="X501">
        <v>237</v>
      </c>
      <c r="Y501">
        <v>304</v>
      </c>
      <c r="Z501" s="179">
        <v>0.99913382447853405</v>
      </c>
      <c r="AA501" s="179">
        <v>1.06277031782792</v>
      </c>
      <c r="AB501" s="179">
        <v>0.74573835956413204</v>
      </c>
      <c r="AC501">
        <v>7.1</v>
      </c>
    </row>
    <row r="502" spans="1:29" x14ac:dyDescent="0.25">
      <c r="A502" t="s">
        <v>904</v>
      </c>
      <c r="B502">
        <v>328</v>
      </c>
      <c r="C502" s="54">
        <v>43787</v>
      </c>
      <c r="D502" s="57">
        <v>0.70763888888888893</v>
      </c>
      <c r="E502" t="s">
        <v>1032</v>
      </c>
      <c r="F502" t="s">
        <v>30</v>
      </c>
      <c r="G502" t="s">
        <v>267</v>
      </c>
      <c r="H502" s="104">
        <v>3.915</v>
      </c>
      <c r="I502" s="104">
        <v>6.0000000000000001E-3</v>
      </c>
      <c r="J502" s="104">
        <v>34.953000000000003</v>
      </c>
      <c r="K502" s="104">
        <v>1.0999999999999999E-2</v>
      </c>
      <c r="L502" s="104">
        <f t="shared" si="6"/>
        <v>-4.1663827922048622</v>
      </c>
      <c r="M502">
        <v>7.1310000000000002</v>
      </c>
      <c r="N502">
        <v>-0.01</v>
      </c>
      <c r="O502">
        <v>6.782</v>
      </c>
      <c r="P502">
        <v>-0.58799999999999997</v>
      </c>
      <c r="Q502">
        <v>3.0070000000000001</v>
      </c>
      <c r="R502">
        <v>-0.56100000000000005</v>
      </c>
      <c r="S502">
        <v>1.9E-2</v>
      </c>
      <c r="T502">
        <v>-0.56799999999999995</v>
      </c>
      <c r="U502">
        <v>-4.5389999999999997</v>
      </c>
      <c r="V502">
        <v>0</v>
      </c>
      <c r="W502">
        <v>7</v>
      </c>
      <c r="X502">
        <v>306</v>
      </c>
      <c r="Y502">
        <v>332</v>
      </c>
      <c r="Z502" s="179">
        <v>1.0893494695427499</v>
      </c>
      <c r="AA502" s="179">
        <v>1.23033647652361</v>
      </c>
      <c r="AB502" s="179">
        <v>0.55566267048589302</v>
      </c>
      <c r="AC502">
        <v>85.6</v>
      </c>
    </row>
    <row r="503" spans="1:29" x14ac:dyDescent="0.25">
      <c r="A503" t="s">
        <v>904</v>
      </c>
      <c r="B503">
        <v>346</v>
      </c>
      <c r="C503" s="54">
        <v>43810</v>
      </c>
      <c r="D503" s="57">
        <v>0.39583333333333331</v>
      </c>
      <c r="E503" t="s">
        <v>994</v>
      </c>
      <c r="F503" t="s">
        <v>30</v>
      </c>
      <c r="G503" t="s">
        <v>267</v>
      </c>
      <c r="H503" s="104">
        <v>4.5250000000000004</v>
      </c>
      <c r="I503" s="104">
        <v>8.0000000000000002E-3</v>
      </c>
      <c r="J503" s="104">
        <v>35.716000000000001</v>
      </c>
      <c r="K503" s="104">
        <v>2.8000000000000001E-2</v>
      </c>
      <c r="L503" s="104">
        <f t="shared" si="6"/>
        <v>-3.4322228352508484</v>
      </c>
      <c r="M503">
        <v>7.7279999999999998</v>
      </c>
      <c r="N503">
        <v>0.72799999999999998</v>
      </c>
      <c r="O503">
        <v>8.3309999999999995</v>
      </c>
      <c r="P503">
        <v>3.581</v>
      </c>
      <c r="Q503">
        <v>37.228000000000002</v>
      </c>
      <c r="R503">
        <v>-0.36</v>
      </c>
      <c r="S503">
        <v>1.0999999999999999E-2</v>
      </c>
      <c r="T503">
        <v>2.121</v>
      </c>
      <c r="U503">
        <v>27.283000000000001</v>
      </c>
      <c r="V503">
        <v>0</v>
      </c>
      <c r="W503">
        <v>8</v>
      </c>
      <c r="X503">
        <v>333</v>
      </c>
      <c r="Y503">
        <v>371</v>
      </c>
      <c r="Z503" s="179">
        <v>1.00313268425681</v>
      </c>
      <c r="AA503" s="179">
        <v>1.1375839694606</v>
      </c>
      <c r="AB503" s="179">
        <v>0.72628412035942602</v>
      </c>
      <c r="AC503">
        <v>12.8</v>
      </c>
    </row>
    <row r="504" spans="1:29" x14ac:dyDescent="0.25">
      <c r="A504" t="s">
        <v>904</v>
      </c>
      <c r="B504">
        <v>348</v>
      </c>
      <c r="C504" s="54">
        <v>43810</v>
      </c>
      <c r="D504" s="57">
        <v>0.55902777777777779</v>
      </c>
      <c r="E504" t="s">
        <v>1009</v>
      </c>
      <c r="F504" t="s">
        <v>23</v>
      </c>
      <c r="G504" t="s">
        <v>267</v>
      </c>
      <c r="H504" s="104">
        <v>2.5419999999999998</v>
      </c>
      <c r="I504" s="104">
        <v>6.0000000000000001E-3</v>
      </c>
      <c r="J504" s="104">
        <v>36.417999999999999</v>
      </c>
      <c r="K504" s="104">
        <v>2.1000000000000001E-2</v>
      </c>
      <c r="L504" s="104">
        <f t="shared" si="6"/>
        <v>-2.7567571867819409</v>
      </c>
      <c r="M504">
        <v>5.8920000000000003</v>
      </c>
      <c r="N504">
        <v>1.401</v>
      </c>
      <c r="O504">
        <v>6.9610000000000003</v>
      </c>
      <c r="P504">
        <v>4.9029999999999996</v>
      </c>
      <c r="Q504">
        <v>17.635999999999999</v>
      </c>
      <c r="R504">
        <v>-0.5</v>
      </c>
      <c r="S504">
        <v>1.0999999999999999E-2</v>
      </c>
      <c r="T504">
        <v>2.093</v>
      </c>
      <c r="U504">
        <v>8.5069999999999997</v>
      </c>
      <c r="V504">
        <v>0</v>
      </c>
      <c r="W504">
        <v>8</v>
      </c>
      <c r="X504">
        <v>333</v>
      </c>
      <c r="Y504">
        <v>371</v>
      </c>
      <c r="Z504" s="179">
        <v>1.00313268425681</v>
      </c>
      <c r="AA504" s="179">
        <v>1.1375839694606</v>
      </c>
      <c r="AB504" s="179">
        <v>0.60593626037107695</v>
      </c>
      <c r="AC504">
        <v>58.6</v>
      </c>
    </row>
  </sheetData>
  <sortState xmlns:xlrd2="http://schemas.microsoft.com/office/spreadsheetml/2017/richdata2" ref="A270:AC456">
    <sortCondition ref="G270:G456"/>
    <sortCondition ref="C270:C456"/>
  </sortStat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AF9E0-D7CA-45A2-B349-EFEA204D96AF}">
  <dimension ref="A1:CA306"/>
  <sheetViews>
    <sheetView topLeftCell="A280" zoomScale="80" zoomScaleNormal="80" workbookViewId="0">
      <selection activeCell="D289" sqref="A1:XFD1048576"/>
    </sheetView>
  </sheetViews>
  <sheetFormatPr defaultRowHeight="15" x14ac:dyDescent="0.25"/>
  <cols>
    <col min="1" max="1" width="25" customWidth="1"/>
    <col min="2" max="2" width="20" bestFit="1" customWidth="1"/>
    <col min="3" max="3" width="9" customWidth="1"/>
    <col min="4" max="4" width="15.28515625" bestFit="1" customWidth="1"/>
    <col min="5" max="5" width="18" bestFit="1" customWidth="1"/>
    <col min="6" max="6" width="9.28515625" bestFit="1" customWidth="1"/>
    <col min="7" max="7" width="10" bestFit="1" customWidth="1"/>
    <col min="11" max="11" width="10.5703125" bestFit="1" customWidth="1"/>
    <col min="24" max="24" width="16.140625" bestFit="1" customWidth="1"/>
    <col min="25" max="25" width="14.7109375" bestFit="1" customWidth="1"/>
    <col min="29" max="29" width="16.85546875" bestFit="1" customWidth="1"/>
    <col min="31" max="31" width="19.140625" bestFit="1" customWidth="1"/>
    <col min="32" max="32" width="10.7109375" bestFit="1" customWidth="1"/>
    <col min="63" max="63" width="9.28515625" bestFit="1" customWidth="1"/>
    <col min="64" max="64" width="28.85546875" bestFit="1" customWidth="1"/>
    <col min="76" max="76" width="10.28515625" bestFit="1" customWidth="1"/>
    <col min="77" max="77" width="10" bestFit="1" customWidth="1"/>
    <col min="79" max="79" width="13.85546875" bestFit="1" customWidth="1"/>
  </cols>
  <sheetData>
    <row r="1" spans="1:74" x14ac:dyDescent="0.25">
      <c r="A1" s="4" t="s">
        <v>1370</v>
      </c>
      <c r="C1" s="58"/>
      <c r="D1" s="76"/>
      <c r="E1" s="76"/>
      <c r="F1" s="76"/>
      <c r="G1" s="76"/>
      <c r="H1" s="76"/>
      <c r="I1" s="76"/>
      <c r="J1" s="76"/>
      <c r="K1" s="76"/>
      <c r="L1" s="76"/>
      <c r="M1" s="76"/>
      <c r="N1" s="76"/>
      <c r="O1" s="76"/>
      <c r="P1" s="76"/>
      <c r="Q1" s="76"/>
      <c r="R1" s="76"/>
      <c r="S1" s="76"/>
    </row>
    <row r="2" spans="1:74" s="4" customFormat="1" x14ac:dyDescent="0.25">
      <c r="A2" s="4" t="s">
        <v>337</v>
      </c>
      <c r="B2" s="4" t="s">
        <v>338</v>
      </c>
      <c r="C2" s="4" t="s">
        <v>238</v>
      </c>
      <c r="D2" s="4" t="s">
        <v>339</v>
      </c>
      <c r="E2" s="4" t="s">
        <v>340</v>
      </c>
      <c r="F2" s="4" t="s">
        <v>341</v>
      </c>
      <c r="G2" s="4" t="s">
        <v>342</v>
      </c>
      <c r="H2" s="4" t="s">
        <v>343</v>
      </c>
      <c r="I2" s="4" t="s">
        <v>793</v>
      </c>
      <c r="J2" s="4" t="s">
        <v>344</v>
      </c>
      <c r="K2" s="4" t="s">
        <v>798</v>
      </c>
      <c r="L2" s="4" t="s">
        <v>345</v>
      </c>
      <c r="M2" s="4" t="s">
        <v>346</v>
      </c>
      <c r="N2" s="4" t="s">
        <v>347</v>
      </c>
      <c r="O2" s="4" t="s">
        <v>348</v>
      </c>
      <c r="P2" s="4" t="s">
        <v>349</v>
      </c>
      <c r="Q2" s="4" t="s">
        <v>350</v>
      </c>
      <c r="R2" s="4" t="s">
        <v>351</v>
      </c>
      <c r="S2" s="4" t="s">
        <v>352</v>
      </c>
      <c r="T2" s="4" t="s">
        <v>353</v>
      </c>
      <c r="U2" s="4" t="s">
        <v>354</v>
      </c>
      <c r="V2" s="4" t="s">
        <v>355</v>
      </c>
      <c r="W2" s="4" t="s">
        <v>356</v>
      </c>
      <c r="X2" s="4" t="s">
        <v>357</v>
      </c>
      <c r="Y2" s="4" t="s">
        <v>358</v>
      </c>
      <c r="Z2" s="4" t="s">
        <v>359</v>
      </c>
      <c r="AA2" s="4" t="s">
        <v>360</v>
      </c>
      <c r="AB2" s="4" t="s">
        <v>361</v>
      </c>
      <c r="AC2" s="4" t="s">
        <v>362</v>
      </c>
      <c r="AD2" s="4" t="s">
        <v>363</v>
      </c>
      <c r="AE2" s="4" t="s">
        <v>364</v>
      </c>
      <c r="AF2" s="4" t="s">
        <v>365</v>
      </c>
      <c r="AG2" s="4" t="s">
        <v>246</v>
      </c>
      <c r="AH2" s="4" t="s">
        <v>366</v>
      </c>
      <c r="AI2" s="4" t="s">
        <v>367</v>
      </c>
      <c r="AJ2" s="4" t="s">
        <v>247</v>
      </c>
      <c r="AK2" s="4" t="s">
        <v>368</v>
      </c>
      <c r="AL2" s="4" t="s">
        <v>248</v>
      </c>
      <c r="AM2" s="4" t="s">
        <v>369</v>
      </c>
      <c r="AN2" s="4" t="s">
        <v>370</v>
      </c>
      <c r="AO2" s="4" t="s">
        <v>249</v>
      </c>
      <c r="AP2" s="4" t="s">
        <v>371</v>
      </c>
      <c r="AQ2" s="4" t="s">
        <v>372</v>
      </c>
      <c r="AR2" s="4" t="s">
        <v>250</v>
      </c>
      <c r="AS2" s="4" t="s">
        <v>373</v>
      </c>
      <c r="AT2" s="4" t="s">
        <v>374</v>
      </c>
      <c r="AU2" s="4" t="s">
        <v>291</v>
      </c>
      <c r="AV2" s="4" t="s">
        <v>375</v>
      </c>
      <c r="AW2" s="4" t="s">
        <v>376</v>
      </c>
      <c r="AX2" s="4" t="s">
        <v>377</v>
      </c>
      <c r="AY2" s="4" t="s">
        <v>378</v>
      </c>
      <c r="AZ2" s="4" t="s">
        <v>379</v>
      </c>
      <c r="BA2" s="4" t="s">
        <v>380</v>
      </c>
      <c r="BB2" s="4" t="s">
        <v>381</v>
      </c>
      <c r="BC2" s="4" t="s">
        <v>382</v>
      </c>
      <c r="BD2" s="4" t="s">
        <v>255</v>
      </c>
      <c r="BE2" s="4" t="s">
        <v>383</v>
      </c>
      <c r="BF2" s="4" t="s">
        <v>384</v>
      </c>
      <c r="BG2" s="4" t="s">
        <v>385</v>
      </c>
      <c r="BH2" s="4" t="s">
        <v>386</v>
      </c>
      <c r="BI2" s="4" t="s">
        <v>387</v>
      </c>
      <c r="BJ2" s="4" t="s">
        <v>388</v>
      </c>
      <c r="BK2" s="4" t="s">
        <v>840</v>
      </c>
      <c r="BL2" s="4" t="s">
        <v>841</v>
      </c>
      <c r="BM2" s="4" t="s">
        <v>389</v>
      </c>
      <c r="BN2" s="4" t="s">
        <v>390</v>
      </c>
      <c r="BO2" s="4" t="s">
        <v>391</v>
      </c>
      <c r="BP2" s="4" t="s">
        <v>392</v>
      </c>
      <c r="BQ2" s="4" t="s">
        <v>393</v>
      </c>
      <c r="BR2" s="4" t="s">
        <v>394</v>
      </c>
      <c r="BS2" s="4" t="s">
        <v>395</v>
      </c>
      <c r="BT2" s="4" t="s">
        <v>396</v>
      </c>
      <c r="BU2" s="4" t="s">
        <v>1074</v>
      </c>
    </row>
    <row r="3" spans="1:74" x14ac:dyDescent="0.25">
      <c r="A3" t="s">
        <v>582</v>
      </c>
      <c r="B3" t="s">
        <v>583</v>
      </c>
      <c r="C3">
        <v>20210223.16</v>
      </c>
      <c r="D3" s="89">
        <v>44250.669444444444</v>
      </c>
      <c r="E3" t="s">
        <v>565</v>
      </c>
      <c r="F3">
        <v>2864</v>
      </c>
      <c r="G3" t="s">
        <v>398</v>
      </c>
      <c r="H3" t="s">
        <v>460</v>
      </c>
      <c r="I3" t="s">
        <v>795</v>
      </c>
      <c r="J3" t="s">
        <v>400</v>
      </c>
      <c r="K3">
        <v>3500</v>
      </c>
      <c r="L3">
        <v>167.82</v>
      </c>
      <c r="M3">
        <v>20.855678699999999</v>
      </c>
      <c r="N3" s="90">
        <v>3.6100000000000002E-12</v>
      </c>
      <c r="O3">
        <v>4.2935999999999998E-3</v>
      </c>
      <c r="P3">
        <v>0</v>
      </c>
      <c r="Q3">
        <v>-0.65</v>
      </c>
      <c r="R3">
        <v>0</v>
      </c>
      <c r="S3" t="b">
        <v>0</v>
      </c>
      <c r="T3" t="s">
        <v>404</v>
      </c>
      <c r="U3">
        <v>4</v>
      </c>
      <c r="V3">
        <v>20</v>
      </c>
      <c r="W3">
        <v>20</v>
      </c>
      <c r="X3" s="90">
        <v>7.9700000000000006E-8</v>
      </c>
      <c r="Y3" s="90">
        <v>7.9700000000000006E-8</v>
      </c>
      <c r="Z3" s="178">
        <v>4.3625560480000001</v>
      </c>
      <c r="AA3" s="178">
        <v>5.2653699999999999E-4</v>
      </c>
      <c r="AB3">
        <v>0</v>
      </c>
      <c r="AC3" s="178">
        <v>4.5482385729999999</v>
      </c>
      <c r="AD3" s="178">
        <v>1.1372369999999999E-3</v>
      </c>
      <c r="AE3" s="104">
        <v>35.598824630000003</v>
      </c>
      <c r="AF3">
        <v>0</v>
      </c>
      <c r="AG3">
        <v>14.10419063</v>
      </c>
      <c r="AH3">
        <v>5.1141000000000001E-4</v>
      </c>
      <c r="AI3">
        <v>0</v>
      </c>
      <c r="AJ3">
        <v>4.5165613889999996</v>
      </c>
      <c r="AK3">
        <v>1.1364389999999999E-3</v>
      </c>
      <c r="AL3">
        <v>18.775418850000001</v>
      </c>
      <c r="AM3">
        <v>6.0228189999999996E-3</v>
      </c>
      <c r="AN3">
        <v>0</v>
      </c>
      <c r="AO3">
        <v>9.0303279140000008</v>
      </c>
      <c r="AP3">
        <v>1.9868095999999998E-2</v>
      </c>
      <c r="AQ3">
        <v>0</v>
      </c>
      <c r="AR3">
        <v>13.634397310000001</v>
      </c>
      <c r="AS3">
        <v>0.90071567799999996</v>
      </c>
      <c r="AT3">
        <v>0</v>
      </c>
      <c r="AU3">
        <v>-0.28111869900000003</v>
      </c>
      <c r="AV3">
        <v>5.7943719999999999E-3</v>
      </c>
      <c r="AW3">
        <v>0</v>
      </c>
      <c r="AX3">
        <v>-2.2858129000000001E-2</v>
      </c>
      <c r="AY3">
        <v>1.9895066999999999E-2</v>
      </c>
      <c r="AZ3">
        <v>0</v>
      </c>
      <c r="BA3">
        <v>-10.192716580000001</v>
      </c>
      <c r="BB3">
        <v>0.87991302800000004</v>
      </c>
      <c r="BC3">
        <v>0</v>
      </c>
      <c r="BD3">
        <v>2</v>
      </c>
      <c r="BE3">
        <v>1.7999914133756301E-3</v>
      </c>
      <c r="BF3">
        <v>-0.31491429171253099</v>
      </c>
      <c r="BG3" t="s">
        <v>14</v>
      </c>
      <c r="BH3">
        <v>1.0527426182352499</v>
      </c>
      <c r="BI3">
        <v>0.92468322315907403</v>
      </c>
      <c r="BJ3">
        <v>0.65915952718192505</v>
      </c>
      <c r="BK3">
        <v>35.799999999999997</v>
      </c>
      <c r="BL3">
        <v>33</v>
      </c>
      <c r="BM3" t="s">
        <v>14</v>
      </c>
      <c r="BN3" t="s">
        <v>14</v>
      </c>
      <c r="BO3">
        <v>0.98745594670131398</v>
      </c>
      <c r="BP3">
        <v>-8.4019800339829498</v>
      </c>
      <c r="BQ3">
        <v>1.0011550657064701</v>
      </c>
      <c r="BR3">
        <v>-9.0331534733320701E-2</v>
      </c>
      <c r="BS3">
        <v>4.27726355215027</v>
      </c>
      <c r="BT3">
        <v>-3.9107948080577999</v>
      </c>
      <c r="BV3" s="104"/>
    </row>
    <row r="4" spans="1:74" s="27" customFormat="1" x14ac:dyDescent="0.25">
      <c r="A4" s="27" t="s">
        <v>587</v>
      </c>
      <c r="B4" s="27" t="s">
        <v>588</v>
      </c>
      <c r="C4" s="27">
        <v>20210224.050000001</v>
      </c>
      <c r="D4" s="228">
        <v>44251.230555555558</v>
      </c>
      <c r="E4" s="27" t="s">
        <v>565</v>
      </c>
      <c r="F4" s="27">
        <v>2871</v>
      </c>
      <c r="G4" s="27" t="s">
        <v>398</v>
      </c>
      <c r="H4" s="27" t="s">
        <v>460</v>
      </c>
      <c r="I4" s="27" t="s">
        <v>795</v>
      </c>
      <c r="J4" s="27" t="s">
        <v>400</v>
      </c>
      <c r="K4" s="27">
        <v>3700</v>
      </c>
      <c r="L4" s="27">
        <v>164.64</v>
      </c>
      <c r="M4" s="27">
        <v>22.473275019999999</v>
      </c>
      <c r="N4" s="229">
        <v>3.3399999999999999E-12</v>
      </c>
      <c r="O4" s="27">
        <v>5.7514000000000003E-3</v>
      </c>
      <c r="P4" s="27">
        <v>0</v>
      </c>
      <c r="Q4" s="27">
        <v>-0.82</v>
      </c>
      <c r="R4" s="27">
        <v>0</v>
      </c>
      <c r="S4" s="27" t="b">
        <v>0</v>
      </c>
      <c r="T4" s="27" t="s">
        <v>426</v>
      </c>
      <c r="U4" s="27">
        <v>4</v>
      </c>
      <c r="V4" s="27">
        <v>20</v>
      </c>
      <c r="W4" s="27">
        <v>20</v>
      </c>
      <c r="X4" s="229">
        <v>7.91E-8</v>
      </c>
      <c r="Y4" s="229">
        <v>7.9199999999999995E-8</v>
      </c>
      <c r="Z4" s="230">
        <v>2.478916468</v>
      </c>
      <c r="AA4" s="230">
        <v>5.36033E-4</v>
      </c>
      <c r="AB4" s="27">
        <v>0</v>
      </c>
      <c r="AC4" s="230">
        <v>5.0058534569999997</v>
      </c>
      <c r="AD4" s="230">
        <v>1.08687E-3</v>
      </c>
      <c r="AE4" s="231">
        <v>36.07058439</v>
      </c>
      <c r="AF4" s="27">
        <v>0</v>
      </c>
      <c r="AG4" s="27">
        <v>12.343006389999999</v>
      </c>
      <c r="AH4" s="27">
        <v>5.1594399999999995E-4</v>
      </c>
      <c r="AI4" s="27">
        <v>0</v>
      </c>
      <c r="AJ4" s="27">
        <v>4.9697405579999998</v>
      </c>
      <c r="AK4" s="27">
        <v>1.086016E-3</v>
      </c>
      <c r="AL4" s="27">
        <v>17.429749399999999</v>
      </c>
      <c r="AM4" s="27">
        <v>7.0620409999999998E-3</v>
      </c>
      <c r="AN4" s="27">
        <v>1</v>
      </c>
      <c r="AO4" s="27">
        <v>10.03556811</v>
      </c>
      <c r="AP4" s="27">
        <v>1.9537789999999999E-2</v>
      </c>
      <c r="AQ4" s="27">
        <v>0</v>
      </c>
      <c r="AR4" s="27">
        <v>12.267800149999999</v>
      </c>
      <c r="AS4" s="27">
        <v>0.97958273299999998</v>
      </c>
      <c r="AT4" s="27">
        <v>1</v>
      </c>
      <c r="AU4" s="27">
        <v>-0.25293852900000002</v>
      </c>
      <c r="AV4" s="27">
        <v>7.07378E-3</v>
      </c>
      <c r="AW4" s="27">
        <v>1</v>
      </c>
      <c r="AX4" s="27">
        <v>7.0795751000000004E-2</v>
      </c>
      <c r="AY4" s="27">
        <v>1.9341199999999999E-2</v>
      </c>
      <c r="AZ4" s="27">
        <v>0</v>
      </c>
      <c r="BA4" s="27">
        <v>-10.57154145</v>
      </c>
      <c r="BB4" s="27">
        <v>0.95773878999999995</v>
      </c>
      <c r="BC4" s="27">
        <v>1</v>
      </c>
      <c r="BD4" s="27">
        <v>2</v>
      </c>
      <c r="BE4" s="27">
        <v>1.7999914133756301E-3</v>
      </c>
      <c r="BF4" s="27">
        <v>-0.28431192825728901</v>
      </c>
      <c r="BG4" s="27" t="s">
        <v>14</v>
      </c>
      <c r="BH4" s="27">
        <v>1.0527426182352499</v>
      </c>
      <c r="BI4" s="27">
        <v>0.92468322315907403</v>
      </c>
      <c r="BJ4" s="27">
        <v>0.69137593940998299</v>
      </c>
      <c r="BK4" s="27">
        <v>24.1</v>
      </c>
      <c r="BL4" s="27">
        <v>21.8</v>
      </c>
      <c r="BM4" s="27" t="s">
        <v>14</v>
      </c>
      <c r="BN4" s="27" t="s">
        <v>14</v>
      </c>
      <c r="BO4" s="27">
        <v>0.98745594670131398</v>
      </c>
      <c r="BP4" s="27">
        <v>-8.4019800339829498</v>
      </c>
      <c r="BQ4" s="27">
        <v>1.0011550657064701</v>
      </c>
      <c r="BR4" s="27">
        <v>-9.0331534733320701E-2</v>
      </c>
      <c r="BS4" s="27">
        <v>2.3914482446680698</v>
      </c>
      <c r="BT4" s="27">
        <v>-3.4589202695529702</v>
      </c>
      <c r="BV4" s="231"/>
    </row>
    <row r="5" spans="1:74" s="169" customFormat="1" x14ac:dyDescent="0.25">
      <c r="A5" s="169" t="s">
        <v>595</v>
      </c>
      <c r="B5" s="169" t="s">
        <v>790</v>
      </c>
      <c r="C5" s="169">
        <v>20210225.039999999</v>
      </c>
      <c r="D5" s="190">
        <v>44252.193749999999</v>
      </c>
      <c r="E5" s="169" t="s">
        <v>565</v>
      </c>
      <c r="F5" s="169">
        <v>2884</v>
      </c>
      <c r="G5" s="169" t="s">
        <v>398</v>
      </c>
      <c r="H5" s="169" t="s">
        <v>460</v>
      </c>
      <c r="I5" s="169" t="s">
        <v>795</v>
      </c>
      <c r="J5" s="169" t="s">
        <v>400</v>
      </c>
      <c r="K5" s="169">
        <v>3700</v>
      </c>
      <c r="L5" s="169">
        <v>164.7</v>
      </c>
      <c r="M5" s="169">
        <v>22.465088040000001</v>
      </c>
      <c r="N5" s="191">
        <v>3.3599999999999998E-12</v>
      </c>
      <c r="O5" s="169">
        <v>3.0642999999999998E-3</v>
      </c>
      <c r="P5" s="169">
        <v>0</v>
      </c>
      <c r="Q5" s="169">
        <v>-0.82</v>
      </c>
      <c r="R5" s="169">
        <v>0</v>
      </c>
      <c r="S5" s="169" t="b">
        <v>0</v>
      </c>
      <c r="T5" s="169" t="s">
        <v>404</v>
      </c>
      <c r="U5" s="169">
        <v>4</v>
      </c>
      <c r="V5" s="169">
        <v>20</v>
      </c>
      <c r="W5" s="169">
        <v>20</v>
      </c>
      <c r="X5" s="191">
        <v>7.9500000000000004E-8</v>
      </c>
      <c r="Y5" s="191">
        <v>7.9599999999999998E-8</v>
      </c>
      <c r="Z5" s="189">
        <v>0.46209299399999998</v>
      </c>
      <c r="AA5" s="189">
        <v>5.4934299999999999E-4</v>
      </c>
      <c r="AB5" s="169">
        <v>0</v>
      </c>
      <c r="AC5" s="189">
        <v>3.5170653490000001</v>
      </c>
      <c r="AD5" s="189">
        <v>8.0479599999999998E-4</v>
      </c>
      <c r="AE5" s="187">
        <v>34.535777840000002</v>
      </c>
      <c r="AF5" s="169">
        <v>0</v>
      </c>
      <c r="AG5" s="169">
        <v>10.38812081</v>
      </c>
      <c r="AH5" s="169">
        <v>5.2366399999999997E-4</v>
      </c>
      <c r="AI5" s="169">
        <v>0</v>
      </c>
      <c r="AJ5" s="169">
        <v>3.4782422670000002</v>
      </c>
      <c r="AK5" s="169">
        <v>8.0415700000000001E-4</v>
      </c>
      <c r="AL5" s="169">
        <v>13.8498473</v>
      </c>
      <c r="AM5" s="169">
        <v>5.8299789999999999E-3</v>
      </c>
      <c r="AN5" s="169">
        <v>0</v>
      </c>
      <c r="AO5" s="169">
        <v>6.9714423810000001</v>
      </c>
      <c r="AP5" s="169">
        <v>2.5392417E-2</v>
      </c>
      <c r="AQ5" s="169">
        <v>0</v>
      </c>
      <c r="AR5" s="169">
        <v>6.2554142759999998</v>
      </c>
      <c r="AS5" s="169">
        <v>0.92284844700000002</v>
      </c>
      <c r="AT5" s="169">
        <v>0</v>
      </c>
      <c r="AU5" s="169">
        <v>-0.32323056999999999</v>
      </c>
      <c r="AV5" s="169">
        <v>5.9229060000000004E-3</v>
      </c>
      <c r="AW5" s="169">
        <v>0</v>
      </c>
      <c r="AX5" s="169">
        <v>2.9346580000000001E-3</v>
      </c>
      <c r="AY5" s="169">
        <v>2.5668281000000001E-2</v>
      </c>
      <c r="AZ5" s="169">
        <v>0</v>
      </c>
      <c r="BA5" s="169">
        <v>-11.53917012</v>
      </c>
      <c r="BB5" s="169">
        <v>0.906564182</v>
      </c>
      <c r="BC5" s="169">
        <v>0</v>
      </c>
      <c r="BD5" s="169">
        <v>2</v>
      </c>
      <c r="BE5" s="169">
        <v>1.7999914133756301E-3</v>
      </c>
      <c r="BF5" s="169">
        <v>-0.34816017621656398</v>
      </c>
      <c r="BG5" s="169" t="s">
        <v>14</v>
      </c>
      <c r="BH5" s="169">
        <v>1.0527426182352499</v>
      </c>
      <c r="BI5" s="169">
        <v>0.92468322315907403</v>
      </c>
      <c r="BJ5" s="169">
        <v>0.62416016768360305</v>
      </c>
      <c r="BK5" s="169">
        <v>50.3</v>
      </c>
      <c r="BL5" s="169">
        <v>46.7</v>
      </c>
      <c r="BM5" s="169" t="s">
        <v>14</v>
      </c>
      <c r="BN5" s="169" t="s">
        <v>14</v>
      </c>
      <c r="BO5" s="169">
        <v>0.98745594670131398</v>
      </c>
      <c r="BP5" s="169">
        <v>-8.4019800339829498</v>
      </c>
      <c r="BQ5" s="169">
        <v>1.0011550657064701</v>
      </c>
      <c r="BR5" s="169">
        <v>-9.0331534733320701E-2</v>
      </c>
      <c r="BS5" s="169">
        <v>0.372295207037248</v>
      </c>
      <c r="BT5" s="169">
        <v>-4.9290329401757704</v>
      </c>
      <c r="BU5" s="169" t="s">
        <v>1075</v>
      </c>
      <c r="BV5" s="187"/>
    </row>
    <row r="6" spans="1:74" s="27" customFormat="1" x14ac:dyDescent="0.25">
      <c r="A6" s="27" t="s">
        <v>1093</v>
      </c>
      <c r="B6" s="27" t="s">
        <v>1092</v>
      </c>
      <c r="C6" s="27">
        <v>20210225.120000001</v>
      </c>
      <c r="D6" s="228">
        <v>44252.504166666666</v>
      </c>
      <c r="E6" s="27" t="s">
        <v>565</v>
      </c>
      <c r="F6" s="27">
        <v>2887</v>
      </c>
      <c r="G6" s="27" t="s">
        <v>398</v>
      </c>
      <c r="H6" s="27" t="s">
        <v>460</v>
      </c>
      <c r="I6" s="27" t="s">
        <v>795</v>
      </c>
      <c r="J6" s="27" t="s">
        <v>400</v>
      </c>
      <c r="K6" s="27">
        <v>3800</v>
      </c>
      <c r="L6" s="27">
        <v>168.58</v>
      </c>
      <c r="M6" s="27">
        <v>22.541226720000001</v>
      </c>
      <c r="N6" s="229">
        <v>3.37E-12</v>
      </c>
      <c r="O6" s="27">
        <v>1E-3</v>
      </c>
      <c r="P6" s="27">
        <v>0</v>
      </c>
      <c r="Q6" s="27">
        <v>-0.92</v>
      </c>
      <c r="R6" s="27">
        <v>0</v>
      </c>
      <c r="S6" s="27" t="b">
        <v>0</v>
      </c>
      <c r="T6" s="27" t="s">
        <v>404</v>
      </c>
      <c r="U6" s="27">
        <v>4</v>
      </c>
      <c r="V6" s="27">
        <v>20</v>
      </c>
      <c r="W6" s="27">
        <v>20</v>
      </c>
      <c r="X6" s="229">
        <v>7.9700000000000006E-8</v>
      </c>
      <c r="Y6" s="229">
        <v>7.9700000000000006E-8</v>
      </c>
      <c r="Z6" s="230">
        <v>4.4582607379999999</v>
      </c>
      <c r="AA6" s="230">
        <v>5.0849000000000001E-4</v>
      </c>
      <c r="AB6" s="27">
        <v>0</v>
      </c>
      <c r="AC6" s="230">
        <v>4.3358456470000002</v>
      </c>
      <c r="AD6" s="230">
        <v>8.7093700000000001E-4</v>
      </c>
      <c r="AE6" s="231">
        <v>35.379866640000003</v>
      </c>
      <c r="AF6" s="27">
        <v>0</v>
      </c>
      <c r="AG6" s="27">
        <v>14.18706135</v>
      </c>
      <c r="AH6" s="27">
        <v>4.8949099999999999E-4</v>
      </c>
      <c r="AI6" s="27">
        <v>0</v>
      </c>
      <c r="AJ6" s="27">
        <v>4.3045880680000002</v>
      </c>
      <c r="AK6" s="27">
        <v>8.7035499999999996E-4</v>
      </c>
      <c r="AL6" s="27">
        <v>18.640026290000002</v>
      </c>
      <c r="AM6" s="27">
        <v>7.0260899999999996E-3</v>
      </c>
      <c r="AN6" s="27">
        <v>1</v>
      </c>
      <c r="AO6" s="27">
        <v>8.6582272119999999</v>
      </c>
      <c r="AP6" s="27">
        <v>2.1998945999999998E-2</v>
      </c>
      <c r="AQ6" s="27">
        <v>1</v>
      </c>
      <c r="AR6" s="27">
        <v>14.46383578</v>
      </c>
      <c r="AS6" s="27">
        <v>1.165054974</v>
      </c>
      <c r="AT6" s="27">
        <v>1</v>
      </c>
      <c r="AU6" s="27">
        <v>-0.29072219199999999</v>
      </c>
      <c r="AV6" s="27">
        <v>6.9516200000000004E-3</v>
      </c>
      <c r="AW6" s="27">
        <v>1</v>
      </c>
      <c r="AX6" s="27">
        <v>3.0692183000000001E-2</v>
      </c>
      <c r="AY6" s="27">
        <v>2.1967357E-2</v>
      </c>
      <c r="AZ6" s="27">
        <v>1</v>
      </c>
      <c r="BA6" s="27">
        <v>-9.0579345710000005</v>
      </c>
      <c r="BB6" s="27">
        <v>1.138095385</v>
      </c>
      <c r="BC6" s="27">
        <v>1</v>
      </c>
      <c r="BD6" s="27">
        <v>2</v>
      </c>
      <c r="BE6" s="27">
        <v>1.7999914133756301E-3</v>
      </c>
      <c r="BF6" s="27">
        <v>-0.324274079267096</v>
      </c>
      <c r="BG6" s="27" t="s">
        <v>14</v>
      </c>
      <c r="BH6" s="27">
        <v>1.0527426182352499</v>
      </c>
      <c r="BI6" s="27">
        <v>0.92468322315907403</v>
      </c>
      <c r="BJ6" s="27">
        <v>0.64930607992560596</v>
      </c>
      <c r="BK6" s="27">
        <v>39.700000000000003</v>
      </c>
      <c r="BL6" s="27">
        <v>36.700000000000003</v>
      </c>
      <c r="BM6" s="27" t="s">
        <v>14</v>
      </c>
      <c r="BN6" s="27" t="s">
        <v>14</v>
      </c>
      <c r="BO6" s="27">
        <v>0.98745594670131398</v>
      </c>
      <c r="BP6" s="27">
        <v>-8.4019800339829498</v>
      </c>
      <c r="BQ6" s="27">
        <v>1.0011550657064701</v>
      </c>
      <c r="BR6" s="27">
        <v>-9.0331534733320701E-2</v>
      </c>
      <c r="BS6" s="27">
        <v>4.3730787873556398</v>
      </c>
      <c r="BT6" s="27">
        <v>-4.1205234658737897</v>
      </c>
      <c r="BV6" s="231"/>
    </row>
    <row r="7" spans="1:74" s="27" customFormat="1" x14ac:dyDescent="0.25">
      <c r="A7" s="71" t="s">
        <v>598</v>
      </c>
      <c r="B7" s="71" t="s">
        <v>599</v>
      </c>
      <c r="C7" s="71">
        <v>20210225.140000001</v>
      </c>
      <c r="D7" s="232">
        <v>44252.577777777777</v>
      </c>
      <c r="E7" s="71" t="s">
        <v>565</v>
      </c>
      <c r="F7" s="71">
        <v>2888</v>
      </c>
      <c r="G7" s="71" t="s">
        <v>398</v>
      </c>
      <c r="H7" s="71" t="s">
        <v>460</v>
      </c>
      <c r="I7" s="71" t="s">
        <v>795</v>
      </c>
      <c r="J7" s="71" t="s">
        <v>400</v>
      </c>
      <c r="K7" s="71">
        <v>3500</v>
      </c>
      <c r="L7" s="71">
        <v>149.69</v>
      </c>
      <c r="M7" s="71">
        <v>23.381655420000001</v>
      </c>
      <c r="N7" s="233">
        <v>2.9799999999999998E-12</v>
      </c>
      <c r="O7" s="71">
        <v>8.4293000000000007E-3</v>
      </c>
      <c r="P7" s="71">
        <v>0</v>
      </c>
      <c r="Q7" s="71">
        <v>-0.9</v>
      </c>
      <c r="R7" s="71" t="s">
        <v>475</v>
      </c>
      <c r="S7" s="71" t="b">
        <v>0</v>
      </c>
      <c r="T7" s="71" t="s">
        <v>404</v>
      </c>
      <c r="U7" s="71">
        <v>4</v>
      </c>
      <c r="V7" s="71">
        <v>20</v>
      </c>
      <c r="W7" s="71">
        <v>20</v>
      </c>
      <c r="X7" s="233">
        <v>6.4500000000000002E-8</v>
      </c>
      <c r="Y7" s="233">
        <v>6.5600000000000005E-8</v>
      </c>
      <c r="Z7" s="234">
        <v>5.4265578950000002</v>
      </c>
      <c r="AA7" s="234">
        <v>6.4629599999999998E-4</v>
      </c>
      <c r="AB7" s="71">
        <v>0</v>
      </c>
      <c r="AC7" s="234">
        <v>-1.6793697480000001</v>
      </c>
      <c r="AD7" s="234">
        <v>1.328084E-3</v>
      </c>
      <c r="AE7" s="235">
        <v>29.178720930000001</v>
      </c>
      <c r="AF7" s="71">
        <v>0</v>
      </c>
      <c r="AG7" s="71">
        <v>14.890041650000001</v>
      </c>
      <c r="AH7" s="71">
        <v>6.3087899999999999E-4</v>
      </c>
      <c r="AI7" s="71">
        <v>0</v>
      </c>
      <c r="AJ7" s="71">
        <v>-1.7025906420000001</v>
      </c>
      <c r="AK7" s="71">
        <v>1.327295E-3</v>
      </c>
      <c r="AL7" s="71">
        <v>13.280201999999999</v>
      </c>
      <c r="AM7" s="71">
        <v>6.8606759999999996E-3</v>
      </c>
      <c r="AN7" s="71">
        <v>0</v>
      </c>
      <c r="AO7" s="71">
        <v>-3.374194175</v>
      </c>
      <c r="AP7" s="71">
        <v>2.5195458E-2</v>
      </c>
      <c r="AQ7" s="71">
        <v>0</v>
      </c>
      <c r="AR7" s="71">
        <v>9.0698089290000006</v>
      </c>
      <c r="AS7" s="71">
        <v>1.2727298060000001</v>
      </c>
      <c r="AT7" s="71">
        <v>1</v>
      </c>
      <c r="AU7" s="71">
        <v>-0.38269016500000003</v>
      </c>
      <c r="AV7" s="71">
        <v>6.5709180000000002E-3</v>
      </c>
      <c r="AW7" s="71">
        <v>0</v>
      </c>
      <c r="AX7" s="71">
        <v>2.8319988000000001E-2</v>
      </c>
      <c r="AY7" s="71">
        <v>2.4780795000000001E-2</v>
      </c>
      <c r="AZ7" s="71">
        <v>0</v>
      </c>
      <c r="BA7" s="71">
        <v>-3.3734817590000001</v>
      </c>
      <c r="BB7" s="71">
        <v>1.257470222</v>
      </c>
      <c r="BC7" s="71">
        <v>1</v>
      </c>
      <c r="BD7" s="71">
        <v>2</v>
      </c>
      <c r="BE7" s="71">
        <v>1.7999914133756301E-3</v>
      </c>
      <c r="BF7" s="71">
        <v>-0.40659441456789402</v>
      </c>
      <c r="BG7" s="71" t="s">
        <v>14</v>
      </c>
      <c r="BH7" s="71">
        <v>1.0527426182352499</v>
      </c>
      <c r="BI7" s="71">
        <v>0.92468322315907403</v>
      </c>
      <c r="BJ7" s="71">
        <v>0.56264395460704097</v>
      </c>
      <c r="BK7" s="71">
        <v>81.400000000000006</v>
      </c>
      <c r="BL7" s="71">
        <v>76.099999999999994</v>
      </c>
      <c r="BM7" s="71" t="s">
        <v>14</v>
      </c>
      <c r="BN7" s="71" t="s">
        <v>14</v>
      </c>
      <c r="BO7" s="71">
        <v>0.98745594670131398</v>
      </c>
      <c r="BP7" s="71">
        <v>-8.4019800339829498</v>
      </c>
      <c r="BQ7" s="71">
        <v>1.0011550657064701</v>
      </c>
      <c r="BR7" s="71">
        <v>-9.0331534733320701E-2</v>
      </c>
      <c r="BS7" s="71">
        <v>5.34249439119536</v>
      </c>
      <c r="BT7" s="71">
        <v>-10.0602836783558</v>
      </c>
      <c r="BV7" s="231"/>
    </row>
    <row r="8" spans="1:74" s="27" customFormat="1" x14ac:dyDescent="0.25">
      <c r="A8" s="27" t="s">
        <v>600</v>
      </c>
      <c r="B8" s="27" t="s">
        <v>601</v>
      </c>
      <c r="C8" s="27">
        <v>20210225.149999999</v>
      </c>
      <c r="D8" s="228">
        <v>44252.651388888888</v>
      </c>
      <c r="E8" s="27" t="s">
        <v>565</v>
      </c>
      <c r="F8" s="27">
        <v>2889</v>
      </c>
      <c r="G8" s="27" t="s">
        <v>398</v>
      </c>
      <c r="H8" s="27" t="s">
        <v>460</v>
      </c>
      <c r="I8" s="27" t="s">
        <v>795</v>
      </c>
      <c r="J8" s="27" t="s">
        <v>400</v>
      </c>
      <c r="K8" s="27">
        <v>3900</v>
      </c>
      <c r="L8" s="27">
        <v>181.03</v>
      </c>
      <c r="M8" s="27">
        <v>21.543390599999999</v>
      </c>
      <c r="N8" s="229">
        <v>3.5600000000000002E-12</v>
      </c>
      <c r="O8" s="27">
        <v>2.3928E-3</v>
      </c>
      <c r="P8" s="27">
        <v>0</v>
      </c>
      <c r="Q8" s="27">
        <v>-0.79</v>
      </c>
      <c r="R8" s="27">
        <v>0</v>
      </c>
      <c r="S8" s="27" t="b">
        <v>0</v>
      </c>
      <c r="T8" s="27" t="s">
        <v>404</v>
      </c>
      <c r="U8" s="27">
        <v>4</v>
      </c>
      <c r="V8" s="27">
        <v>20</v>
      </c>
      <c r="W8" s="27">
        <v>20</v>
      </c>
      <c r="X8" s="229">
        <v>7.9500000000000004E-8</v>
      </c>
      <c r="Y8" s="229">
        <v>7.9500000000000004E-8</v>
      </c>
      <c r="Z8" s="230">
        <v>2.6614079390000001</v>
      </c>
      <c r="AA8" s="230">
        <v>5.0216200000000001E-4</v>
      </c>
      <c r="AB8" s="27">
        <v>0</v>
      </c>
      <c r="AC8" s="230">
        <v>3.576832891</v>
      </c>
      <c r="AD8" s="230">
        <v>1.446201E-3</v>
      </c>
      <c r="AE8" s="231">
        <v>34.597392800000002</v>
      </c>
      <c r="AF8" s="27">
        <v>0</v>
      </c>
      <c r="AG8" s="27">
        <v>12.46522409</v>
      </c>
      <c r="AH8" s="27">
        <v>4.8091099999999999E-4</v>
      </c>
      <c r="AI8" s="27">
        <v>0</v>
      </c>
      <c r="AJ8" s="27">
        <v>3.5425748960000001</v>
      </c>
      <c r="AK8" s="27">
        <v>1.4448060000000001E-3</v>
      </c>
      <c r="AL8" s="27">
        <v>16.10659012</v>
      </c>
      <c r="AM8" s="27">
        <v>5.978222E-3</v>
      </c>
      <c r="AN8" s="27">
        <v>2</v>
      </c>
      <c r="AO8" s="27">
        <v>7.1399693429999997</v>
      </c>
      <c r="AP8" s="27">
        <v>2.2432932999999999E-2</v>
      </c>
      <c r="AQ8" s="27">
        <v>0</v>
      </c>
      <c r="AR8" s="27">
        <v>15.334205170000001</v>
      </c>
      <c r="AS8" s="27">
        <v>1.15259892</v>
      </c>
      <c r="AT8" s="27">
        <v>1</v>
      </c>
      <c r="AU8" s="27">
        <v>-0.28209621499999998</v>
      </c>
      <c r="AV8" s="27">
        <v>5.9887370000000001E-3</v>
      </c>
      <c r="AW8" s="27">
        <v>2</v>
      </c>
      <c r="AX8" s="27">
        <v>4.2085005000000002E-2</v>
      </c>
      <c r="AY8" s="27">
        <v>2.2401157000000001E-2</v>
      </c>
      <c r="AZ8" s="27">
        <v>0</v>
      </c>
      <c r="BA8" s="27">
        <v>-4.9275737489999996</v>
      </c>
      <c r="BB8" s="27">
        <v>1.130240127</v>
      </c>
      <c r="BC8" s="27">
        <v>1</v>
      </c>
      <c r="BD8" s="27">
        <v>2</v>
      </c>
      <c r="BE8" s="27">
        <v>1.7999914133756301E-3</v>
      </c>
      <c r="BF8" s="27">
        <v>-0.311087938914761</v>
      </c>
      <c r="BG8" s="27" t="s">
        <v>14</v>
      </c>
      <c r="BH8" s="27">
        <v>1.0527426182352499</v>
      </c>
      <c r="BI8" s="27">
        <v>0.92468322315907403</v>
      </c>
      <c r="BJ8" s="27">
        <v>0.66318769184454096</v>
      </c>
      <c r="BK8" s="27">
        <v>34.299999999999997</v>
      </c>
      <c r="BL8" s="27">
        <v>31.5</v>
      </c>
      <c r="BM8" s="27" t="s">
        <v>14</v>
      </c>
      <c r="BN8" s="27" t="s">
        <v>14</v>
      </c>
      <c r="BO8" s="27">
        <v>0.98745594670131398</v>
      </c>
      <c r="BP8" s="27">
        <v>-8.4019800339829498</v>
      </c>
      <c r="BQ8" s="27">
        <v>1.0011550657064701</v>
      </c>
      <c r="BR8" s="27">
        <v>-9.0331534733320701E-2</v>
      </c>
      <c r="BS8" s="27">
        <v>2.5741505053079399</v>
      </c>
      <c r="BT8" s="27">
        <v>-4.8700151254081501</v>
      </c>
      <c r="BV8" s="231"/>
    </row>
    <row r="9" spans="1:74" s="27" customFormat="1" x14ac:dyDescent="0.25">
      <c r="A9" s="27" t="s">
        <v>607</v>
      </c>
      <c r="B9" s="27" t="s">
        <v>608</v>
      </c>
      <c r="C9" s="27">
        <v>20210226.059999999</v>
      </c>
      <c r="D9" s="228">
        <v>44253.256249999999</v>
      </c>
      <c r="E9" s="27" t="s">
        <v>565</v>
      </c>
      <c r="F9" s="27">
        <v>2896</v>
      </c>
      <c r="G9" s="27" t="s">
        <v>398</v>
      </c>
      <c r="H9" s="27" t="s">
        <v>460</v>
      </c>
      <c r="I9" s="27" t="s">
        <v>795</v>
      </c>
      <c r="J9" s="27" t="s">
        <v>400</v>
      </c>
      <c r="K9" s="27">
        <v>3500</v>
      </c>
      <c r="L9" s="27">
        <v>164.67</v>
      </c>
      <c r="M9" s="27">
        <v>21.254630469999999</v>
      </c>
      <c r="N9" s="229">
        <v>3.55E-12</v>
      </c>
      <c r="O9" s="27">
        <v>1.5964E-3</v>
      </c>
      <c r="P9" s="27">
        <v>0</v>
      </c>
      <c r="Q9" s="27">
        <v>-0.59</v>
      </c>
      <c r="R9" s="27">
        <v>0</v>
      </c>
      <c r="S9" s="27" t="b">
        <v>0</v>
      </c>
      <c r="T9" s="27" t="s">
        <v>426</v>
      </c>
      <c r="U9" s="27">
        <v>4</v>
      </c>
      <c r="V9" s="27">
        <v>20</v>
      </c>
      <c r="W9" s="27">
        <v>20</v>
      </c>
      <c r="X9" s="229">
        <v>7.9300000000000002E-8</v>
      </c>
      <c r="Y9" s="229">
        <v>7.9300000000000002E-8</v>
      </c>
      <c r="Z9" s="230">
        <v>4.2943580040000002</v>
      </c>
      <c r="AA9" s="230">
        <v>5.09495E-4</v>
      </c>
      <c r="AB9" s="27">
        <v>0</v>
      </c>
      <c r="AC9" s="230">
        <v>4.4878475169999996</v>
      </c>
      <c r="AD9" s="230">
        <v>8.7998999999999998E-4</v>
      </c>
      <c r="AE9" s="231">
        <v>35.536566880000002</v>
      </c>
      <c r="AF9" s="27">
        <v>0</v>
      </c>
      <c r="AG9" s="27">
        <v>14.037735939999999</v>
      </c>
      <c r="AH9" s="27">
        <v>4.8831299999999998E-4</v>
      </c>
      <c r="AI9" s="27">
        <v>0</v>
      </c>
      <c r="AJ9" s="27">
        <v>4.4560888329999999</v>
      </c>
      <c r="AK9" s="27">
        <v>8.7931900000000004E-4</v>
      </c>
      <c r="AL9" s="27">
        <v>18.661916309999999</v>
      </c>
      <c r="AM9" s="27">
        <v>6.9266099999999997E-3</v>
      </c>
      <c r="AN9" s="27">
        <v>0</v>
      </c>
      <c r="AO9" s="27">
        <v>8.975639503</v>
      </c>
      <c r="AP9" s="27">
        <v>2.3736650000000001E-2</v>
      </c>
      <c r="AQ9" s="27">
        <v>0</v>
      </c>
      <c r="AR9" s="27">
        <v>10.850045189999999</v>
      </c>
      <c r="AS9" s="27">
        <v>1.023659938</v>
      </c>
      <c r="AT9" s="27">
        <v>1</v>
      </c>
      <c r="AU9" s="27">
        <v>-0.265742384</v>
      </c>
      <c r="AV9" s="27">
        <v>6.7534919999999998E-3</v>
      </c>
      <c r="AW9" s="27">
        <v>0</v>
      </c>
      <c r="AX9" s="27">
        <v>4.3346606000000003E-2</v>
      </c>
      <c r="AY9" s="27">
        <v>2.3799819E-2</v>
      </c>
      <c r="AZ9" s="27">
        <v>0</v>
      </c>
      <c r="BA9" s="27">
        <v>-12.72617584</v>
      </c>
      <c r="BB9" s="27">
        <v>0.99988821500000002</v>
      </c>
      <c r="BC9" s="27">
        <v>1</v>
      </c>
      <c r="BD9" s="27">
        <v>2</v>
      </c>
      <c r="BE9" s="27">
        <v>1.7999914133756301E-3</v>
      </c>
      <c r="BF9" s="27">
        <v>-0.29933367311513498</v>
      </c>
      <c r="BG9" s="27" t="s">
        <v>14</v>
      </c>
      <c r="BH9" s="27">
        <v>1.0527426182352499</v>
      </c>
      <c r="BI9" s="27">
        <v>0.92468322315907403</v>
      </c>
      <c r="BJ9" s="27">
        <v>0.675561908397873</v>
      </c>
      <c r="BK9" s="27">
        <v>29.7</v>
      </c>
      <c r="BL9" s="27">
        <v>27.2</v>
      </c>
      <c r="BM9" s="27" t="s">
        <v>14</v>
      </c>
      <c r="BN9" s="27" t="s">
        <v>14</v>
      </c>
      <c r="BO9" s="27">
        <v>0.98745594670131398</v>
      </c>
      <c r="BP9" s="27">
        <v>-8.4019800339829498</v>
      </c>
      <c r="BQ9" s="27">
        <v>1.0011550657064701</v>
      </c>
      <c r="BR9" s="27">
        <v>-9.0331534733320701E-2</v>
      </c>
      <c r="BS9" s="27">
        <v>4.2089867349284003</v>
      </c>
      <c r="BT9" s="27">
        <v>-3.9704283154325699</v>
      </c>
      <c r="BV9" s="231"/>
    </row>
    <row r="10" spans="1:74" s="27" customFormat="1" x14ac:dyDescent="0.25">
      <c r="A10" s="27" t="s">
        <v>610</v>
      </c>
      <c r="B10" s="27" t="s">
        <v>611</v>
      </c>
      <c r="C10" s="27">
        <v>20210226.149999999</v>
      </c>
      <c r="D10" s="228">
        <v>44253.627083333333</v>
      </c>
      <c r="E10" s="27" t="s">
        <v>565</v>
      </c>
      <c r="F10" s="27">
        <v>2901</v>
      </c>
      <c r="G10" s="27" t="s">
        <v>398</v>
      </c>
      <c r="H10" s="27" t="s">
        <v>460</v>
      </c>
      <c r="I10" s="27" t="s">
        <v>795</v>
      </c>
      <c r="J10" s="27" t="s">
        <v>400</v>
      </c>
      <c r="K10" s="27">
        <v>3700</v>
      </c>
      <c r="L10" s="27">
        <v>168.79</v>
      </c>
      <c r="M10" s="27">
        <v>21.920729900000001</v>
      </c>
      <c r="N10" s="229">
        <v>3.4399999999999999E-12</v>
      </c>
      <c r="O10" s="27">
        <v>2.1870000000000001E-3</v>
      </c>
      <c r="P10" s="27">
        <v>0</v>
      </c>
      <c r="Q10" s="27">
        <v>-0.97</v>
      </c>
      <c r="R10" s="27">
        <v>0</v>
      </c>
      <c r="S10" s="27" t="b">
        <v>0</v>
      </c>
      <c r="T10" s="27" t="s">
        <v>426</v>
      </c>
      <c r="U10" s="27">
        <v>4</v>
      </c>
      <c r="V10" s="27">
        <v>20</v>
      </c>
      <c r="W10" s="27">
        <v>20</v>
      </c>
      <c r="X10" s="229">
        <v>7.9700000000000006E-8</v>
      </c>
      <c r="Y10" s="229">
        <v>7.9700000000000006E-8</v>
      </c>
      <c r="Z10" s="230">
        <v>2.047227844</v>
      </c>
      <c r="AA10" s="230">
        <v>4.4994799999999998E-4</v>
      </c>
      <c r="AB10" s="27">
        <v>0</v>
      </c>
      <c r="AC10" s="230">
        <v>2.5462279470000002</v>
      </c>
      <c r="AD10" s="230">
        <v>1.1587679999999999E-3</v>
      </c>
      <c r="AE10" s="231">
        <v>33.53493185</v>
      </c>
      <c r="AF10" s="27">
        <v>0</v>
      </c>
      <c r="AG10" s="27">
        <v>11.849704940000001</v>
      </c>
      <c r="AH10" s="27">
        <v>4.3760099999999997E-4</v>
      </c>
      <c r="AI10" s="27">
        <v>0</v>
      </c>
      <c r="AJ10" s="27">
        <v>2.5117393099999998</v>
      </c>
      <c r="AK10" s="27">
        <v>1.15784E-3</v>
      </c>
      <c r="AL10" s="27">
        <v>14.44784825</v>
      </c>
      <c r="AM10" s="27">
        <v>5.8990580000000004E-3</v>
      </c>
      <c r="AN10" s="27">
        <v>1</v>
      </c>
      <c r="AO10" s="27">
        <v>5.0843308289999998</v>
      </c>
      <c r="AP10" s="27">
        <v>2.3131669000000001E-2</v>
      </c>
      <c r="AQ10" s="27">
        <v>0</v>
      </c>
      <c r="AR10" s="27">
        <v>11.2981157</v>
      </c>
      <c r="AS10" s="27">
        <v>0.95048913300000004</v>
      </c>
      <c r="AT10" s="27">
        <v>1</v>
      </c>
      <c r="AU10" s="27">
        <v>-0.27766367400000003</v>
      </c>
      <c r="AV10" s="27">
        <v>5.8650009999999999E-3</v>
      </c>
      <c r="AW10" s="27">
        <v>1</v>
      </c>
      <c r="AX10" s="27">
        <v>5.4377333E-2</v>
      </c>
      <c r="AY10" s="27">
        <v>2.2665383000000001E-2</v>
      </c>
      <c r="AZ10" s="27">
        <v>0</v>
      </c>
      <c r="BA10" s="27">
        <v>-6.2351633099999999</v>
      </c>
      <c r="BB10" s="27">
        <v>0.93471556600000005</v>
      </c>
      <c r="BC10" s="27">
        <v>1</v>
      </c>
      <c r="BD10" s="27">
        <v>2</v>
      </c>
      <c r="BE10" s="27">
        <v>1.7999914133756301E-3</v>
      </c>
      <c r="BF10" s="27">
        <v>-0.303669676791754</v>
      </c>
      <c r="BG10" s="27" t="s">
        <v>14</v>
      </c>
      <c r="BH10" s="27">
        <v>1.0527426182352499</v>
      </c>
      <c r="BI10" s="27">
        <v>0.92468322315907403</v>
      </c>
      <c r="BJ10" s="27">
        <v>0.67099721253467104</v>
      </c>
      <c r="BK10" s="27">
        <v>31.4</v>
      </c>
      <c r="BL10" s="27">
        <v>28.7</v>
      </c>
      <c r="BM10" s="27" t="s">
        <v>14</v>
      </c>
      <c r="BN10" s="27" t="s">
        <v>14</v>
      </c>
      <c r="BO10" s="27">
        <v>0.98745594670131398</v>
      </c>
      <c r="BP10" s="27">
        <v>-8.4019800339829498</v>
      </c>
      <c r="BQ10" s="27">
        <v>1.0011550657064701</v>
      </c>
      <c r="BR10" s="27">
        <v>-9.0331534733320701E-2</v>
      </c>
      <c r="BS10" s="27">
        <v>1.9592609919426101</v>
      </c>
      <c r="BT10" s="27">
        <v>-5.8876921060607197</v>
      </c>
      <c r="BV10" s="231"/>
    </row>
    <row r="11" spans="1:74" s="27" customFormat="1" x14ac:dyDescent="0.25">
      <c r="A11" s="27" t="s">
        <v>614</v>
      </c>
      <c r="B11" s="27" t="s">
        <v>615</v>
      </c>
      <c r="C11" s="27">
        <v>20210226.199999999</v>
      </c>
      <c r="D11" s="228">
        <v>44253.850694444445</v>
      </c>
      <c r="E11" s="27" t="s">
        <v>565</v>
      </c>
      <c r="F11" s="27">
        <v>2904</v>
      </c>
      <c r="G11" s="27" t="s">
        <v>398</v>
      </c>
      <c r="H11" s="27" t="s">
        <v>460</v>
      </c>
      <c r="I11" s="27" t="s">
        <v>795</v>
      </c>
      <c r="J11" s="27" t="s">
        <v>400</v>
      </c>
      <c r="K11" s="27">
        <v>3600</v>
      </c>
      <c r="L11" s="27">
        <v>156.88999999999999</v>
      </c>
      <c r="M11" s="27">
        <v>22.946013130000001</v>
      </c>
      <c r="N11" s="229">
        <v>3.2399999999999999E-12</v>
      </c>
      <c r="O11" s="27">
        <v>2.3928E-3</v>
      </c>
      <c r="P11" s="27">
        <v>0</v>
      </c>
      <c r="Q11" s="27">
        <v>-0.97</v>
      </c>
      <c r="R11" s="27">
        <v>0</v>
      </c>
      <c r="S11" s="27" t="b">
        <v>0</v>
      </c>
      <c r="T11" s="27" t="s">
        <v>404</v>
      </c>
      <c r="U11" s="27">
        <v>4</v>
      </c>
      <c r="V11" s="27">
        <v>20</v>
      </c>
      <c r="W11" s="27">
        <v>20</v>
      </c>
      <c r="X11" s="229">
        <v>7.4200000000000003E-8</v>
      </c>
      <c r="Y11" s="229">
        <v>7.4499999999999999E-8</v>
      </c>
      <c r="Z11" s="230">
        <v>5.4509196060000003</v>
      </c>
      <c r="AA11" s="230">
        <v>5.3499000000000005E-4</v>
      </c>
      <c r="AB11" s="27">
        <v>0</v>
      </c>
      <c r="AC11" s="230">
        <v>4.4184801890000003</v>
      </c>
      <c r="AD11" s="230">
        <v>9.2707900000000003E-4</v>
      </c>
      <c r="AE11" s="231">
        <v>35.465055409999998</v>
      </c>
      <c r="AF11" s="27">
        <v>0</v>
      </c>
      <c r="AG11" s="27">
        <v>15.1265055</v>
      </c>
      <c r="AH11" s="27">
        <v>5.0730299999999996E-4</v>
      </c>
      <c r="AI11" s="27">
        <v>0</v>
      </c>
      <c r="AJ11" s="27">
        <v>4.3892269270000002</v>
      </c>
      <c r="AK11" s="27">
        <v>9.2618099999999999E-4</v>
      </c>
      <c r="AL11" s="27">
        <v>19.739783240000001</v>
      </c>
      <c r="AM11" s="27">
        <v>7.0418260000000002E-3</v>
      </c>
      <c r="AN11" s="27">
        <v>2</v>
      </c>
      <c r="AO11" s="27">
        <v>8.9178307399999994</v>
      </c>
      <c r="AP11" s="27">
        <v>2.3042436999999999E-2</v>
      </c>
      <c r="AQ11" s="27">
        <v>1</v>
      </c>
      <c r="AR11" s="27">
        <v>24.15144171</v>
      </c>
      <c r="AS11" s="27">
        <v>1.513487783</v>
      </c>
      <c r="AT11" s="27">
        <v>1</v>
      </c>
      <c r="AU11" s="27">
        <v>-0.249942567</v>
      </c>
      <c r="AV11" s="27">
        <v>7.0376570000000001E-3</v>
      </c>
      <c r="AW11" s="27">
        <v>2</v>
      </c>
      <c r="AX11" s="27">
        <v>0.119148855</v>
      </c>
      <c r="AY11" s="27">
        <v>2.2553094999999999E-2</v>
      </c>
      <c r="AZ11" s="27">
        <v>1</v>
      </c>
      <c r="BA11" s="27">
        <v>-0.74737801299999995</v>
      </c>
      <c r="BB11" s="27">
        <v>1.4770031459999999</v>
      </c>
      <c r="BC11" s="27">
        <v>1</v>
      </c>
      <c r="BD11" s="27">
        <v>2</v>
      </c>
      <c r="BE11" s="27">
        <v>1.7999914133756301E-3</v>
      </c>
      <c r="BF11" s="27">
        <v>-0.285474007333896</v>
      </c>
      <c r="BG11" s="27" t="s">
        <v>14</v>
      </c>
      <c r="BH11" s="27">
        <v>1.0527426182352499</v>
      </c>
      <c r="BI11" s="27">
        <v>0.92468322315907403</v>
      </c>
      <c r="BJ11" s="27">
        <v>0.69015256924027901</v>
      </c>
      <c r="BK11" s="27">
        <v>24.6</v>
      </c>
      <c r="BL11" s="27">
        <v>22.2</v>
      </c>
      <c r="BM11" s="27" t="s">
        <v>14</v>
      </c>
      <c r="BN11" s="27" t="s">
        <v>14</v>
      </c>
      <c r="BO11" s="27">
        <v>0.98745594670131398</v>
      </c>
      <c r="BP11" s="27">
        <v>-8.4019800339829498</v>
      </c>
      <c r="BQ11" s="27">
        <v>1.0011550657064701</v>
      </c>
      <c r="BR11" s="27">
        <v>-9.0331534733320701E-2</v>
      </c>
      <c r="BS11" s="27">
        <v>5.3668842415722899</v>
      </c>
      <c r="BT11" s="27">
        <v>-4.0389254959729497</v>
      </c>
      <c r="BV11" s="231"/>
    </row>
    <row r="12" spans="1:74" s="27" customFormat="1" x14ac:dyDescent="0.25">
      <c r="A12" s="27" t="s">
        <v>616</v>
      </c>
      <c r="B12" s="27" t="s">
        <v>617</v>
      </c>
      <c r="C12" s="27">
        <v>20210227.010000002</v>
      </c>
      <c r="D12" s="228">
        <v>44254.057638888888</v>
      </c>
      <c r="E12" s="27" t="s">
        <v>565</v>
      </c>
      <c r="F12" s="27">
        <v>2906</v>
      </c>
      <c r="G12" s="27" t="s">
        <v>398</v>
      </c>
      <c r="H12" s="27" t="s">
        <v>460</v>
      </c>
      <c r="I12" s="27" t="s">
        <v>795</v>
      </c>
      <c r="J12" s="27" t="s">
        <v>400</v>
      </c>
      <c r="K12" s="27">
        <v>3700</v>
      </c>
      <c r="L12" s="27">
        <v>162.84</v>
      </c>
      <c r="M12" s="27">
        <v>22.721689999999999</v>
      </c>
      <c r="N12" s="229">
        <v>3.3000000000000001E-12</v>
      </c>
      <c r="O12" s="27">
        <v>1E-3</v>
      </c>
      <c r="P12" s="27">
        <v>0</v>
      </c>
      <c r="Q12" s="27">
        <v>-0.75</v>
      </c>
      <c r="R12" s="27">
        <v>0</v>
      </c>
      <c r="S12" s="27" t="b">
        <v>0</v>
      </c>
      <c r="T12" s="27" t="s">
        <v>404</v>
      </c>
      <c r="U12" s="27">
        <v>4</v>
      </c>
      <c r="V12" s="27">
        <v>20</v>
      </c>
      <c r="W12" s="27">
        <v>20</v>
      </c>
      <c r="X12" s="229">
        <v>7.8300000000000006E-8</v>
      </c>
      <c r="Y12" s="229">
        <v>7.8499999999999995E-8</v>
      </c>
      <c r="Z12" s="230">
        <v>5.5264587460000003</v>
      </c>
      <c r="AA12" s="230">
        <v>4.55558E-4</v>
      </c>
      <c r="AB12" s="27">
        <v>0</v>
      </c>
      <c r="AC12" s="230">
        <v>4.8164742230000002</v>
      </c>
      <c r="AD12" s="230">
        <v>7.7427300000000002E-4</v>
      </c>
      <c r="AE12" s="231">
        <v>35.875351440000003</v>
      </c>
      <c r="AF12" s="27">
        <v>0</v>
      </c>
      <c r="AG12" s="27">
        <v>15.211687319999999</v>
      </c>
      <c r="AH12" s="27">
        <v>4.3447400000000001E-4</v>
      </c>
      <c r="AI12" s="27">
        <v>0</v>
      </c>
      <c r="AJ12" s="27">
        <v>4.7869716029999996</v>
      </c>
      <c r="AK12" s="27">
        <v>7.7361499999999996E-4</v>
      </c>
      <c r="AL12" s="27">
        <v>20.189930029999999</v>
      </c>
      <c r="AM12" s="27">
        <v>6.6642910000000001E-3</v>
      </c>
      <c r="AN12" s="27">
        <v>0</v>
      </c>
      <c r="AO12" s="27">
        <v>9.6073912929999992</v>
      </c>
      <c r="AP12" s="27">
        <v>2.5051008999999999E-2</v>
      </c>
      <c r="AQ12" s="27">
        <v>0</v>
      </c>
      <c r="AR12" s="27">
        <v>10.48194329</v>
      </c>
      <c r="AS12" s="27">
        <v>0.85523754699999999</v>
      </c>
      <c r="AT12" s="27">
        <v>1</v>
      </c>
      <c r="AU12" s="27">
        <v>-0.28433143799999999</v>
      </c>
      <c r="AV12" s="27">
        <v>6.4624840000000001E-3</v>
      </c>
      <c r="AW12" s="27">
        <v>0</v>
      </c>
      <c r="AX12" s="27">
        <v>1.0570746000000001E-2</v>
      </c>
      <c r="AY12" s="27">
        <v>2.4920838000000001E-2</v>
      </c>
      <c r="AZ12" s="27">
        <v>0</v>
      </c>
      <c r="BA12" s="27">
        <v>-14.93964222</v>
      </c>
      <c r="BB12" s="27">
        <v>0.83384637800000005</v>
      </c>
      <c r="BC12" s="27">
        <v>1</v>
      </c>
      <c r="BD12" s="27">
        <v>2</v>
      </c>
      <c r="BE12" s="27">
        <v>1.7999914133756301E-3</v>
      </c>
      <c r="BF12" s="27">
        <v>-0.320673138690655</v>
      </c>
      <c r="BG12" s="27" t="s">
        <v>14</v>
      </c>
      <c r="BH12" s="27">
        <v>1.0527426182352499</v>
      </c>
      <c r="BI12" s="27">
        <v>0.92468322315907403</v>
      </c>
      <c r="BJ12" s="27">
        <v>0.65309694353615899</v>
      </c>
      <c r="BK12" s="27">
        <v>38.200000000000003</v>
      </c>
      <c r="BL12" s="27">
        <v>35.299999999999997</v>
      </c>
      <c r="BM12" s="27" t="s">
        <v>14</v>
      </c>
      <c r="BN12" s="27" t="s">
        <v>14</v>
      </c>
      <c r="BO12" s="27">
        <v>0.98745594670131398</v>
      </c>
      <c r="BP12" s="27">
        <v>-8.4019800339829498</v>
      </c>
      <c r="BQ12" s="27">
        <v>1.0011550657064701</v>
      </c>
      <c r="BR12" s="27">
        <v>-9.0331534733320701E-2</v>
      </c>
      <c r="BS12" s="27">
        <v>5.4425106342424003</v>
      </c>
      <c r="BT12" s="27">
        <v>-3.64592392034801</v>
      </c>
      <c r="BV12" s="231"/>
    </row>
    <row r="13" spans="1:74" s="27" customFormat="1" x14ac:dyDescent="0.25">
      <c r="A13" s="27" t="s">
        <v>627</v>
      </c>
      <c r="B13" s="27" t="s">
        <v>628</v>
      </c>
      <c r="C13" s="27">
        <v>20210228.23</v>
      </c>
      <c r="D13" s="228">
        <v>44255.981944444444</v>
      </c>
      <c r="E13" s="27" t="s">
        <v>620</v>
      </c>
      <c r="F13" s="27">
        <v>2914</v>
      </c>
      <c r="G13" s="27" t="s">
        <v>398</v>
      </c>
      <c r="H13" s="27" t="s">
        <v>460</v>
      </c>
      <c r="I13" s="27" t="s">
        <v>795</v>
      </c>
      <c r="J13" s="27" t="s">
        <v>400</v>
      </c>
      <c r="K13" s="27">
        <v>3900</v>
      </c>
      <c r="L13" s="27">
        <v>193.45</v>
      </c>
      <c r="M13" s="27">
        <v>20.160248129999999</v>
      </c>
      <c r="N13" s="229">
        <v>3.85E-12</v>
      </c>
      <c r="O13" s="27">
        <v>1E-3</v>
      </c>
      <c r="P13" s="27">
        <v>0</v>
      </c>
      <c r="Q13" s="27">
        <v>-0.91</v>
      </c>
      <c r="R13" s="27">
        <v>0</v>
      </c>
      <c r="S13" s="27" t="b">
        <v>0</v>
      </c>
      <c r="T13" s="27" t="s">
        <v>404</v>
      </c>
      <c r="U13" s="27">
        <v>4</v>
      </c>
      <c r="V13" s="27">
        <v>20</v>
      </c>
      <c r="W13" s="27">
        <v>20</v>
      </c>
      <c r="X13" s="229">
        <v>7.9599999999999998E-8</v>
      </c>
      <c r="Y13" s="229">
        <v>7.9599999999999998E-8</v>
      </c>
      <c r="Z13" s="230">
        <v>4.8784027920000002</v>
      </c>
      <c r="AA13" s="230">
        <v>5.0940600000000001E-4</v>
      </c>
      <c r="AB13" s="27">
        <v>0</v>
      </c>
      <c r="AC13" s="230">
        <v>4.0786397169999997</v>
      </c>
      <c r="AD13" s="230">
        <v>8.0703999999999997E-4</v>
      </c>
      <c r="AE13" s="231">
        <v>35.114710469999999</v>
      </c>
      <c r="AF13" s="27">
        <v>0</v>
      </c>
      <c r="AG13" s="27">
        <v>14.57446515</v>
      </c>
      <c r="AH13" s="27">
        <v>4.8789500000000002E-4</v>
      </c>
      <c r="AI13" s="27">
        <v>0</v>
      </c>
      <c r="AJ13" s="27">
        <v>4.0485304319999997</v>
      </c>
      <c r="AK13" s="27">
        <v>8.0645999999999995E-4</v>
      </c>
      <c r="AL13" s="27">
        <v>18.760984270000002</v>
      </c>
      <c r="AM13" s="27">
        <v>6.7364469999999996E-3</v>
      </c>
      <c r="AN13" s="27">
        <v>0</v>
      </c>
      <c r="AO13" s="27">
        <v>8.0549438880000004</v>
      </c>
      <c r="AP13" s="27">
        <v>2.1976460999999999E-2</v>
      </c>
      <c r="AQ13" s="27">
        <v>0</v>
      </c>
      <c r="AR13" s="27">
        <v>5.5454881709999997</v>
      </c>
      <c r="AS13" s="27">
        <v>1.044187757</v>
      </c>
      <c r="AT13" s="27">
        <v>0</v>
      </c>
      <c r="AU13" s="27">
        <v>-0.31540288799999999</v>
      </c>
      <c r="AV13" s="27">
        <v>6.6301329999999999E-3</v>
      </c>
      <c r="AW13" s="27">
        <v>0</v>
      </c>
      <c r="AX13" s="27">
        <v>-5.7905315999999998E-2</v>
      </c>
      <c r="AY13" s="27">
        <v>2.1423567000000001E-2</v>
      </c>
      <c r="AZ13" s="27">
        <v>0</v>
      </c>
      <c r="BA13" s="27">
        <v>-17.677373339999999</v>
      </c>
      <c r="BB13" s="27">
        <v>1.0199765670000001</v>
      </c>
      <c r="BC13" s="27">
        <v>0</v>
      </c>
      <c r="BD13" s="27">
        <v>2</v>
      </c>
      <c r="BE13" s="27">
        <v>1.7999914133756301E-3</v>
      </c>
      <c r="BF13" s="27">
        <v>-0.34917249859247501</v>
      </c>
      <c r="BG13" s="27" t="s">
        <v>14</v>
      </c>
      <c r="BH13" s="27">
        <v>1.0527426182352499</v>
      </c>
      <c r="BI13" s="27">
        <v>0.92468322315907403</v>
      </c>
      <c r="BJ13" s="27">
        <v>0.62309445277508702</v>
      </c>
      <c r="BK13" s="27">
        <v>50.7</v>
      </c>
      <c r="BL13" s="27">
        <v>47.2</v>
      </c>
      <c r="BM13" s="27" t="s">
        <v>14</v>
      </c>
      <c r="BN13" s="27" t="s">
        <v>14</v>
      </c>
      <c r="BO13" s="27">
        <v>0.98745594670131398</v>
      </c>
      <c r="BP13" s="27">
        <v>-8.4019800339829498</v>
      </c>
      <c r="BQ13" s="27">
        <v>1.0011550657064701</v>
      </c>
      <c r="BR13" s="27">
        <v>-9.0331534733320701E-2</v>
      </c>
      <c r="BS13" s="27">
        <v>4.7937061330340596</v>
      </c>
      <c r="BT13" s="27">
        <v>-4.3745029909791402</v>
      </c>
      <c r="BV13" s="231"/>
    </row>
    <row r="14" spans="1:74" s="27" customFormat="1" x14ac:dyDescent="0.25">
      <c r="A14" s="27" t="s">
        <v>1094</v>
      </c>
      <c r="B14" s="27" t="s">
        <v>1091</v>
      </c>
      <c r="C14" s="27">
        <v>20210301.010000002</v>
      </c>
      <c r="D14" s="228">
        <v>44256.055555555555</v>
      </c>
      <c r="E14" s="27" t="s">
        <v>620</v>
      </c>
      <c r="F14" s="27">
        <v>2915</v>
      </c>
      <c r="G14" s="27" t="s">
        <v>398</v>
      </c>
      <c r="H14" s="27" t="s">
        <v>460</v>
      </c>
      <c r="I14" s="27" t="s">
        <v>795</v>
      </c>
      <c r="J14" s="27" t="s">
        <v>400</v>
      </c>
      <c r="K14" s="27">
        <v>3500</v>
      </c>
      <c r="L14" s="27">
        <v>170.23</v>
      </c>
      <c r="M14" s="27">
        <v>20.560418259999999</v>
      </c>
      <c r="N14" s="229">
        <v>3.65E-12</v>
      </c>
      <c r="O14" s="27">
        <v>1E-3</v>
      </c>
      <c r="P14" s="27">
        <v>0</v>
      </c>
      <c r="Q14" s="27">
        <v>-0.91</v>
      </c>
      <c r="R14" s="27">
        <v>0</v>
      </c>
      <c r="S14" s="27" t="b">
        <v>0</v>
      </c>
      <c r="T14" s="27" t="s">
        <v>404</v>
      </c>
      <c r="U14" s="27">
        <v>4</v>
      </c>
      <c r="V14" s="27">
        <v>20</v>
      </c>
      <c r="W14" s="27">
        <v>20</v>
      </c>
      <c r="X14" s="229">
        <v>7.9700000000000006E-8</v>
      </c>
      <c r="Y14" s="229">
        <v>7.9700000000000006E-8</v>
      </c>
      <c r="Z14" s="230">
        <v>3.4736498500000001</v>
      </c>
      <c r="AA14" s="230">
        <v>4.7389900000000001E-4</v>
      </c>
      <c r="AB14" s="27">
        <v>0</v>
      </c>
      <c r="AC14" s="230">
        <v>4.2358375590000001</v>
      </c>
      <c r="AD14" s="230">
        <v>7.7787500000000003E-4</v>
      </c>
      <c r="AE14" s="231">
        <v>35.276767300000003</v>
      </c>
      <c r="AF14" s="27">
        <v>0</v>
      </c>
      <c r="AG14" s="27">
        <v>13.25460279</v>
      </c>
      <c r="AH14" s="27">
        <v>4.54246E-4</v>
      </c>
      <c r="AI14" s="27">
        <v>0</v>
      </c>
      <c r="AJ14" s="27">
        <v>4.202610645</v>
      </c>
      <c r="AK14" s="27">
        <v>7.7730900000000001E-4</v>
      </c>
      <c r="AL14" s="27">
        <v>17.529966640000001</v>
      </c>
      <c r="AM14" s="27">
        <v>6.3449789999999997E-3</v>
      </c>
      <c r="AN14" s="27">
        <v>0</v>
      </c>
      <c r="AO14" s="27">
        <v>8.4043101549999992</v>
      </c>
      <c r="AP14" s="27">
        <v>2.2443808999999999E-2</v>
      </c>
      <c r="AQ14" s="27">
        <v>0</v>
      </c>
      <c r="AR14" s="27">
        <v>7.4181447890000003</v>
      </c>
      <c r="AS14" s="27">
        <v>0.92652723599999998</v>
      </c>
      <c r="AT14" s="27">
        <v>0</v>
      </c>
      <c r="AU14" s="27">
        <v>-0.33233750200000001</v>
      </c>
      <c r="AV14" s="27">
        <v>6.310019E-3</v>
      </c>
      <c r="AW14" s="27">
        <v>0</v>
      </c>
      <c r="AX14" s="27">
        <v>-1.8297554000000001E-2</v>
      </c>
      <c r="AY14" s="27">
        <v>2.2537848999999999E-2</v>
      </c>
      <c r="AZ14" s="27">
        <v>0</v>
      </c>
      <c r="BA14" s="27">
        <v>-14.778748520000001</v>
      </c>
      <c r="BB14" s="27">
        <v>0.90636339700000002</v>
      </c>
      <c r="BC14" s="27">
        <v>0</v>
      </c>
      <c r="BD14" s="27">
        <v>2</v>
      </c>
      <c r="BE14" s="27">
        <v>1.7999914133756301E-3</v>
      </c>
      <c r="BF14" s="27">
        <v>-0.36389129142876098</v>
      </c>
      <c r="BG14" s="27" t="s">
        <v>14</v>
      </c>
      <c r="BH14" s="27">
        <v>1.0527426182352499</v>
      </c>
      <c r="BI14" s="27">
        <v>0.92468322315907403</v>
      </c>
      <c r="BJ14" s="27">
        <v>0.60759935226735395</v>
      </c>
      <c r="BK14" s="27">
        <v>57.8</v>
      </c>
      <c r="BL14" s="27">
        <v>53.9</v>
      </c>
      <c r="BM14" s="27" t="s">
        <v>14</v>
      </c>
      <c r="BN14" s="27" t="s">
        <v>14</v>
      </c>
      <c r="BO14" s="27">
        <v>0.98745594670131398</v>
      </c>
      <c r="BP14" s="27">
        <v>-8.4019800339829498</v>
      </c>
      <c r="BQ14" s="27">
        <v>1.0011550657064701</v>
      </c>
      <c r="BR14" s="27">
        <v>-9.0331534733320701E-2</v>
      </c>
      <c r="BS14" s="27">
        <v>3.3873306090846902</v>
      </c>
      <c r="BT14" s="27">
        <v>-4.21927704708762</v>
      </c>
      <c r="BV14" s="231"/>
    </row>
    <row r="15" spans="1:74" s="27" customFormat="1" x14ac:dyDescent="0.25">
      <c r="A15" s="71" t="s">
        <v>632</v>
      </c>
      <c r="B15" s="71" t="s">
        <v>633</v>
      </c>
      <c r="C15" s="71">
        <v>20210301.149999999</v>
      </c>
      <c r="D15" s="232">
        <v>44256.647916666669</v>
      </c>
      <c r="E15" s="71" t="s">
        <v>620</v>
      </c>
      <c r="F15" s="71">
        <v>2923</v>
      </c>
      <c r="G15" s="71" t="s">
        <v>398</v>
      </c>
      <c r="H15" s="71" t="s">
        <v>460</v>
      </c>
      <c r="I15" s="71" t="s">
        <v>795</v>
      </c>
      <c r="J15" s="71" t="s">
        <v>400</v>
      </c>
      <c r="K15" s="71">
        <v>3600</v>
      </c>
      <c r="L15" s="71">
        <v>167.85</v>
      </c>
      <c r="M15" s="71">
        <v>21.447721179999998</v>
      </c>
      <c r="N15" s="233">
        <v>3.5199999999999999E-12</v>
      </c>
      <c r="O15" s="71">
        <v>7.5329000000000004E-3</v>
      </c>
      <c r="P15" s="71">
        <v>0</v>
      </c>
      <c r="Q15" s="71">
        <v>-0.72</v>
      </c>
      <c r="R15" s="71" t="s">
        <v>475</v>
      </c>
      <c r="S15" s="71" t="b">
        <v>0</v>
      </c>
      <c r="T15" s="71" t="s">
        <v>426</v>
      </c>
      <c r="U15" s="71">
        <v>4</v>
      </c>
      <c r="V15" s="71">
        <v>20</v>
      </c>
      <c r="W15" s="71">
        <v>20</v>
      </c>
      <c r="X15" s="233">
        <v>7.9700000000000006E-8</v>
      </c>
      <c r="Y15" s="233">
        <v>7.9700000000000006E-8</v>
      </c>
      <c r="Z15" s="234">
        <v>1.5331977459999999</v>
      </c>
      <c r="AA15" s="234">
        <v>5.8153199999999995E-4</v>
      </c>
      <c r="AB15" s="71">
        <v>0</v>
      </c>
      <c r="AC15" s="234">
        <v>5.2230259080000003</v>
      </c>
      <c r="AD15" s="234">
        <v>1.319953E-3</v>
      </c>
      <c r="AE15" s="235">
        <v>36.294469640000003</v>
      </c>
      <c r="AF15" s="71">
        <v>0</v>
      </c>
      <c r="AG15" s="71">
        <v>11.458327819999999</v>
      </c>
      <c r="AH15" s="71">
        <v>5.6694299999999998E-4</v>
      </c>
      <c r="AI15" s="71">
        <v>0</v>
      </c>
      <c r="AJ15" s="71">
        <v>5.1846982219999997</v>
      </c>
      <c r="AK15" s="71">
        <v>1.3190350000000001E-3</v>
      </c>
      <c r="AL15" s="71">
        <v>16.721272089999999</v>
      </c>
      <c r="AM15" s="71">
        <v>6.5717149999999997E-3</v>
      </c>
      <c r="AN15" s="71">
        <v>0</v>
      </c>
      <c r="AO15" s="71">
        <v>10.410324190000001</v>
      </c>
      <c r="AP15" s="71">
        <v>2.3661683999999999E-2</v>
      </c>
      <c r="AQ15" s="71">
        <v>0</v>
      </c>
      <c r="AR15" s="71">
        <v>14.225057380000001</v>
      </c>
      <c r="AS15" s="71">
        <v>1.0381214620000001</v>
      </c>
      <c r="AT15" s="71">
        <v>0</v>
      </c>
      <c r="AU15" s="71">
        <v>-0.25773415700000002</v>
      </c>
      <c r="AV15" s="71">
        <v>6.2825160000000001E-3</v>
      </c>
      <c r="AW15" s="71">
        <v>0</v>
      </c>
      <c r="AX15" s="71">
        <v>1.4005536000000001E-2</v>
      </c>
      <c r="AY15" s="71">
        <v>2.3484644999999998E-2</v>
      </c>
      <c r="AZ15" s="71">
        <v>0</v>
      </c>
      <c r="BA15" s="71">
        <v>-8.151009857</v>
      </c>
      <c r="BB15" s="71">
        <v>1.015849936</v>
      </c>
      <c r="BC15" s="71">
        <v>0</v>
      </c>
      <c r="BD15" s="71">
        <v>2</v>
      </c>
      <c r="BE15" s="71">
        <v>1.7999914133756301E-3</v>
      </c>
      <c r="BF15" s="71">
        <v>-0.28783230318271802</v>
      </c>
      <c r="BG15" s="71" t="s">
        <v>14</v>
      </c>
      <c r="BH15" s="71">
        <v>1.0527426182352499</v>
      </c>
      <c r="BI15" s="71">
        <v>0.92468322315907403</v>
      </c>
      <c r="BJ15" s="71">
        <v>0.68766989069381701</v>
      </c>
      <c r="BK15" s="71">
        <v>25.4</v>
      </c>
      <c r="BL15" s="71">
        <v>23</v>
      </c>
      <c r="BM15" s="71" t="s">
        <v>14</v>
      </c>
      <c r="BN15" s="71" t="s">
        <v>14</v>
      </c>
      <c r="BO15" s="71">
        <v>0.98745594670131398</v>
      </c>
      <c r="BP15" s="71">
        <v>-8.4019800339829498</v>
      </c>
      <c r="BQ15" s="71">
        <v>1.0011550657064701</v>
      </c>
      <c r="BR15" s="71">
        <v>-9.0331534733320701E-2</v>
      </c>
      <c r="BS15" s="71">
        <v>1.44463715540432</v>
      </c>
      <c r="BT15" s="71">
        <v>-3.2444720413533199</v>
      </c>
      <c r="BU15" s="237"/>
      <c r="BV15" s="236"/>
    </row>
    <row r="16" spans="1:74" s="27" customFormat="1" x14ac:dyDescent="0.25">
      <c r="A16" s="27" t="s">
        <v>637</v>
      </c>
      <c r="B16" s="27" t="s">
        <v>638</v>
      </c>
      <c r="C16" s="27">
        <v>20210301.219999999</v>
      </c>
      <c r="D16" s="228">
        <v>44256.943749999999</v>
      </c>
      <c r="E16" s="27" t="s">
        <v>620</v>
      </c>
      <c r="F16" s="27">
        <v>2927</v>
      </c>
      <c r="G16" s="27" t="s">
        <v>398</v>
      </c>
      <c r="H16" s="27" t="s">
        <v>460</v>
      </c>
      <c r="I16" s="27" t="s">
        <v>795</v>
      </c>
      <c r="J16" s="27" t="s">
        <v>400</v>
      </c>
      <c r="K16" s="27">
        <v>3600</v>
      </c>
      <c r="L16" s="27">
        <v>168.06</v>
      </c>
      <c r="M16" s="27">
        <v>21.420921100000001</v>
      </c>
      <c r="N16" s="229">
        <v>3.5300000000000001E-12</v>
      </c>
      <c r="O16" s="27">
        <v>1E-3</v>
      </c>
      <c r="P16" s="27">
        <v>0</v>
      </c>
      <c r="Q16" s="27">
        <v>-0.69</v>
      </c>
      <c r="R16" s="27">
        <v>0</v>
      </c>
      <c r="S16" s="27" t="b">
        <v>0</v>
      </c>
      <c r="T16" s="27" t="s">
        <v>404</v>
      </c>
      <c r="U16" s="27">
        <v>4</v>
      </c>
      <c r="V16" s="27">
        <v>20</v>
      </c>
      <c r="W16" s="27">
        <v>20</v>
      </c>
      <c r="X16" s="229">
        <v>7.9700000000000006E-8</v>
      </c>
      <c r="Y16" s="229">
        <v>7.9700000000000006E-8</v>
      </c>
      <c r="Z16" s="230">
        <v>3.2470902499999998</v>
      </c>
      <c r="AA16" s="230">
        <v>5.2900400000000002E-4</v>
      </c>
      <c r="AB16" s="27">
        <v>0</v>
      </c>
      <c r="AC16" s="230">
        <v>2.9546282709999998</v>
      </c>
      <c r="AD16" s="230">
        <v>1.0604259999999999E-3</v>
      </c>
      <c r="AE16" s="231">
        <v>33.955955830000001</v>
      </c>
      <c r="AF16" s="27">
        <v>0</v>
      </c>
      <c r="AG16" s="27">
        <v>12.996041290000001</v>
      </c>
      <c r="AH16" s="27">
        <v>5.0825800000000004E-4</v>
      </c>
      <c r="AI16" s="27">
        <v>0</v>
      </c>
      <c r="AJ16" s="27">
        <v>2.9222423690000001</v>
      </c>
      <c r="AK16" s="27">
        <v>1.059571E-3</v>
      </c>
      <c r="AL16" s="27">
        <v>16.01652678</v>
      </c>
      <c r="AM16" s="27">
        <v>5.9715699999999998E-3</v>
      </c>
      <c r="AN16" s="27">
        <v>0</v>
      </c>
      <c r="AO16" s="27">
        <v>5.8655576949999997</v>
      </c>
      <c r="AP16" s="27">
        <v>2.3504275000000002E-2</v>
      </c>
      <c r="AQ16" s="27">
        <v>0</v>
      </c>
      <c r="AR16" s="27">
        <v>8.7302538429999998</v>
      </c>
      <c r="AS16" s="27">
        <v>0.96342044199999999</v>
      </c>
      <c r="AT16" s="27">
        <v>0</v>
      </c>
      <c r="AU16" s="27">
        <v>-0.303200003</v>
      </c>
      <c r="AV16" s="27">
        <v>5.884729E-3</v>
      </c>
      <c r="AW16" s="27">
        <v>0</v>
      </c>
      <c r="AX16" s="27">
        <v>1.2578852999999999E-2</v>
      </c>
      <c r="AY16" s="27">
        <v>2.3584383E-2</v>
      </c>
      <c r="AZ16" s="27">
        <v>0</v>
      </c>
      <c r="BA16" s="27">
        <v>-10.75017896</v>
      </c>
      <c r="BB16" s="27">
        <v>0.94550582999999999</v>
      </c>
      <c r="BC16" s="27">
        <v>0</v>
      </c>
      <c r="BD16" s="27">
        <v>2</v>
      </c>
      <c r="BE16" s="27">
        <v>1.7999914133756301E-3</v>
      </c>
      <c r="BF16" s="27">
        <v>-0.33202961367610101</v>
      </c>
      <c r="BG16" s="27" t="s">
        <v>14</v>
      </c>
      <c r="BH16" s="27">
        <v>1.0527426182352499</v>
      </c>
      <c r="BI16" s="27">
        <v>0.92468322315907403</v>
      </c>
      <c r="BJ16" s="27">
        <v>0.64114149832605705</v>
      </c>
      <c r="BK16" s="27">
        <v>43</v>
      </c>
      <c r="BL16" s="27">
        <v>39.799999999999997</v>
      </c>
      <c r="BM16" s="27" t="s">
        <v>14</v>
      </c>
      <c r="BN16" s="27" t="s">
        <v>14</v>
      </c>
      <c r="BO16" s="27">
        <v>0.98745594670131398</v>
      </c>
      <c r="BP16" s="27">
        <v>-8.4019800339829498</v>
      </c>
      <c r="BQ16" s="27">
        <v>1.0011550657064701</v>
      </c>
      <c r="BR16" s="27">
        <v>-9.0331534733320701E-2</v>
      </c>
      <c r="BS16" s="27">
        <v>3.1605093178602601</v>
      </c>
      <c r="BT16" s="27">
        <v>-5.4844147774921801</v>
      </c>
      <c r="BV16" s="231"/>
    </row>
    <row r="17" spans="1:74" s="169" customFormat="1" x14ac:dyDescent="0.25">
      <c r="A17" s="169" t="s">
        <v>641</v>
      </c>
      <c r="B17" s="169" t="s">
        <v>791</v>
      </c>
      <c r="C17" s="169">
        <v>20210302.050000001</v>
      </c>
      <c r="D17" s="190">
        <v>44257.240277777775</v>
      </c>
      <c r="E17" s="169" t="s">
        <v>620</v>
      </c>
      <c r="F17" s="169">
        <v>2931</v>
      </c>
      <c r="G17" s="169" t="s">
        <v>398</v>
      </c>
      <c r="H17" s="169" t="s">
        <v>460</v>
      </c>
      <c r="I17" s="169" t="s">
        <v>795</v>
      </c>
      <c r="J17" s="169" t="s">
        <v>400</v>
      </c>
      <c r="K17" s="169">
        <v>3700</v>
      </c>
      <c r="L17" s="169">
        <v>181.12</v>
      </c>
      <c r="M17" s="169">
        <v>20.428445230000001</v>
      </c>
      <c r="N17" s="191">
        <v>3.7600000000000001E-12</v>
      </c>
      <c r="O17" s="169">
        <v>2.2366999999999999E-3</v>
      </c>
      <c r="P17" s="169">
        <v>0</v>
      </c>
      <c r="Q17" s="169">
        <v>-1.1499999999999999</v>
      </c>
      <c r="R17" s="169">
        <v>0</v>
      </c>
      <c r="S17" s="169" t="b">
        <v>0</v>
      </c>
      <c r="T17" s="169" t="s">
        <v>404</v>
      </c>
      <c r="U17" s="169">
        <v>4</v>
      </c>
      <c r="V17" s="169">
        <v>20</v>
      </c>
      <c r="W17" s="169">
        <v>20</v>
      </c>
      <c r="X17" s="191">
        <v>7.9500000000000004E-8</v>
      </c>
      <c r="Y17" s="191">
        <v>7.9500000000000004E-8</v>
      </c>
      <c r="Z17" s="189">
        <v>0.536051422</v>
      </c>
      <c r="AA17" s="189">
        <v>5.0255999999999999E-4</v>
      </c>
      <c r="AB17" s="169">
        <v>0</v>
      </c>
      <c r="AC17" s="189">
        <v>3.7664857299999999</v>
      </c>
      <c r="AD17" s="189">
        <v>9.2898799999999995E-4</v>
      </c>
      <c r="AE17" s="187">
        <v>34.792907800000002</v>
      </c>
      <c r="AF17" s="169">
        <v>0</v>
      </c>
      <c r="AG17" s="169">
        <v>10.466621809999999</v>
      </c>
      <c r="AH17" s="169">
        <v>4.6631400000000001E-4</v>
      </c>
      <c r="AI17" s="169">
        <v>0</v>
      </c>
      <c r="AJ17" s="169">
        <v>3.7275609429999998</v>
      </c>
      <c r="AK17" s="169">
        <v>9.2774100000000005E-4</v>
      </c>
      <c r="AL17" s="169">
        <v>14.17089234</v>
      </c>
      <c r="AM17" s="169">
        <v>6.30629E-3</v>
      </c>
      <c r="AN17" s="169">
        <v>0</v>
      </c>
      <c r="AO17" s="169">
        <v>7.4579747770000004</v>
      </c>
      <c r="AP17" s="169">
        <v>2.327827E-2</v>
      </c>
      <c r="AQ17" s="169">
        <v>0</v>
      </c>
      <c r="AR17" s="169">
        <v>6.6963996059999999</v>
      </c>
      <c r="AS17" s="169">
        <v>0.993049073</v>
      </c>
      <c r="AT17" s="169">
        <v>0</v>
      </c>
      <c r="AU17" s="169">
        <v>-0.33100373599999999</v>
      </c>
      <c r="AV17" s="169">
        <v>6.1632980000000002E-3</v>
      </c>
      <c r="AW17" s="169">
        <v>0</v>
      </c>
      <c r="AX17" s="169">
        <v>-1.0865723000000001E-2</v>
      </c>
      <c r="AY17" s="169">
        <v>2.2944704999999999E-2</v>
      </c>
      <c r="AZ17" s="169">
        <v>0</v>
      </c>
      <c r="BA17" s="169">
        <v>-11.67044634</v>
      </c>
      <c r="BB17" s="169">
        <v>0.974761404</v>
      </c>
      <c r="BC17" s="169">
        <v>0</v>
      </c>
      <c r="BD17" s="169">
        <v>2</v>
      </c>
      <c r="BE17" s="169">
        <v>1.7999914133756301E-3</v>
      </c>
      <c r="BF17" s="169">
        <v>-0.35651122053187101</v>
      </c>
      <c r="BG17" s="169" t="s">
        <v>14</v>
      </c>
      <c r="BH17" s="169">
        <v>1.0527426182352499</v>
      </c>
      <c r="BI17" s="169">
        <v>0.92468322315907403</v>
      </c>
      <c r="BJ17" s="169">
        <v>0.61536866742610796</v>
      </c>
      <c r="BK17" s="169">
        <v>54.2</v>
      </c>
      <c r="BL17" s="169">
        <v>50.5</v>
      </c>
      <c r="BM17" s="169" t="s">
        <v>14</v>
      </c>
      <c r="BN17" s="169" t="s">
        <v>14</v>
      </c>
      <c r="BO17" s="169">
        <v>0.98745594670131398</v>
      </c>
      <c r="BP17" s="169">
        <v>-8.4019800339829498</v>
      </c>
      <c r="BQ17" s="169">
        <v>1.0011550657064701</v>
      </c>
      <c r="BR17" s="169">
        <v>-9.0331534733320701E-2</v>
      </c>
      <c r="BS17" s="169">
        <v>0.44633906188113498</v>
      </c>
      <c r="BT17" s="169">
        <v>-4.68274130172881</v>
      </c>
      <c r="BU17" s="169" t="s">
        <v>1077</v>
      </c>
      <c r="BV17" s="187"/>
    </row>
    <row r="18" spans="1:74" s="27" customFormat="1" x14ac:dyDescent="0.25">
      <c r="A18" s="27" t="s">
        <v>643</v>
      </c>
      <c r="B18" s="27" t="s">
        <v>644</v>
      </c>
      <c r="C18" s="27">
        <v>20210302.16</v>
      </c>
      <c r="D18" s="228">
        <v>44257.666666666664</v>
      </c>
      <c r="E18" s="27" t="s">
        <v>620</v>
      </c>
      <c r="F18" s="27">
        <v>2937</v>
      </c>
      <c r="G18" s="27" t="s">
        <v>398</v>
      </c>
      <c r="H18" s="27" t="s">
        <v>460</v>
      </c>
      <c r="I18" s="27" t="s">
        <v>795</v>
      </c>
      <c r="J18" s="27" t="s">
        <v>400</v>
      </c>
      <c r="K18" s="27">
        <v>3500</v>
      </c>
      <c r="L18" s="27">
        <v>163.44999999999999</v>
      </c>
      <c r="M18" s="27">
        <v>21.413276230000001</v>
      </c>
      <c r="N18" s="229">
        <v>3.5199999999999999E-12</v>
      </c>
      <c r="O18" s="27">
        <v>1E-3</v>
      </c>
      <c r="P18" s="27">
        <v>0</v>
      </c>
      <c r="Q18" s="27">
        <v>-0.78</v>
      </c>
      <c r="R18" s="27">
        <v>0</v>
      </c>
      <c r="S18" s="27" t="b">
        <v>0</v>
      </c>
      <c r="T18" s="27" t="s">
        <v>404</v>
      </c>
      <c r="U18" s="27">
        <v>4</v>
      </c>
      <c r="V18" s="27">
        <v>20</v>
      </c>
      <c r="W18" s="27">
        <v>20</v>
      </c>
      <c r="X18" s="229">
        <v>7.8699999999999997E-8</v>
      </c>
      <c r="Y18" s="229">
        <v>7.8899999999999998E-8</v>
      </c>
      <c r="Z18" s="230">
        <v>5.737141437</v>
      </c>
      <c r="AA18" s="230">
        <v>5.7680999999999997E-4</v>
      </c>
      <c r="AB18" s="27">
        <v>0</v>
      </c>
      <c r="AC18" s="230">
        <v>5.4230557050000003</v>
      </c>
      <c r="AD18" s="230">
        <v>8.91332E-4</v>
      </c>
      <c r="AE18" s="231">
        <v>36.500682359999999</v>
      </c>
      <c r="AF18" s="27">
        <v>1</v>
      </c>
      <c r="AG18" s="27">
        <v>15.431705969999999</v>
      </c>
      <c r="AH18" s="27">
        <v>5.5627699999999999E-4</v>
      </c>
      <c r="AI18" s="27">
        <v>0</v>
      </c>
      <c r="AJ18" s="27">
        <v>5.3933739909999998</v>
      </c>
      <c r="AK18" s="27">
        <v>8.9019499999999998E-4</v>
      </c>
      <c r="AL18" s="27">
        <v>21.0248861</v>
      </c>
      <c r="AM18" s="27">
        <v>7.4772689999999999E-3</v>
      </c>
      <c r="AN18" s="27">
        <v>0</v>
      </c>
      <c r="AO18" s="27">
        <v>10.796097359999999</v>
      </c>
      <c r="AP18" s="27">
        <v>2.1709610000000001E-2</v>
      </c>
      <c r="AQ18" s="27">
        <v>0</v>
      </c>
      <c r="AR18" s="27">
        <v>11.536585759999999</v>
      </c>
      <c r="AS18" s="27">
        <v>0.88793749899999996</v>
      </c>
      <c r="AT18" s="27">
        <v>0</v>
      </c>
      <c r="AU18" s="27">
        <v>-0.28423151499999999</v>
      </c>
      <c r="AV18" s="27">
        <v>7.0305669999999997E-3</v>
      </c>
      <c r="AW18" s="27">
        <v>0</v>
      </c>
      <c r="AX18" s="27">
        <v>-2.1954339E-2</v>
      </c>
      <c r="AY18" s="27">
        <v>2.2068671000000002E-2</v>
      </c>
      <c r="AZ18" s="27">
        <v>0</v>
      </c>
      <c r="BA18" s="27">
        <v>-15.309551300000001</v>
      </c>
      <c r="BB18" s="27">
        <v>0.86473502899999999</v>
      </c>
      <c r="BC18" s="27">
        <v>0</v>
      </c>
      <c r="BD18" s="27">
        <v>2</v>
      </c>
      <c r="BE18" s="27">
        <v>1.7999914133756301E-3</v>
      </c>
      <c r="BF18" s="27">
        <v>-0.32207612944720099</v>
      </c>
      <c r="BG18" s="27" t="s">
        <v>14</v>
      </c>
      <c r="BH18" s="27">
        <v>1.0527426182352499</v>
      </c>
      <c r="BI18" s="27">
        <v>0.92468322315907403</v>
      </c>
      <c r="BJ18" s="27">
        <v>0.65161995537375295</v>
      </c>
      <c r="BK18" s="27">
        <v>38.799999999999997</v>
      </c>
      <c r="BL18" s="27">
        <v>35.799999999999997</v>
      </c>
      <c r="BM18" s="27" t="s">
        <v>14</v>
      </c>
      <c r="BN18" s="27" t="s">
        <v>14</v>
      </c>
      <c r="BO18" s="27">
        <v>0.98745594670131398</v>
      </c>
      <c r="BP18" s="27">
        <v>-8.4019800339829498</v>
      </c>
      <c r="BQ18" s="27">
        <v>1.0011550657064701</v>
      </c>
      <c r="BR18" s="27">
        <v>-9.0331534733320701E-2</v>
      </c>
      <c r="BS18" s="27">
        <v>5.6534366775937199</v>
      </c>
      <c r="BT18" s="27">
        <v>-3.0469514287882098</v>
      </c>
      <c r="BV18" s="231"/>
    </row>
    <row r="19" spans="1:74" s="27" customFormat="1" x14ac:dyDescent="0.25">
      <c r="A19" s="27" t="s">
        <v>678</v>
      </c>
      <c r="B19" s="27" t="s">
        <v>679</v>
      </c>
      <c r="C19" s="27">
        <v>20210311.109999999</v>
      </c>
      <c r="D19" s="228">
        <v>44266.486111111109</v>
      </c>
      <c r="E19" s="27" t="s">
        <v>654</v>
      </c>
      <c r="F19" s="27">
        <v>2970</v>
      </c>
      <c r="G19" s="27" t="s">
        <v>398</v>
      </c>
      <c r="H19" s="27" t="s">
        <v>460</v>
      </c>
      <c r="I19" s="27" t="s">
        <v>795</v>
      </c>
      <c r="J19" s="27" t="s">
        <v>400</v>
      </c>
      <c r="K19" s="27">
        <v>3800</v>
      </c>
      <c r="L19" s="27">
        <v>194.03</v>
      </c>
      <c r="M19" s="27">
        <v>19.58460032</v>
      </c>
      <c r="N19" s="229">
        <v>3.8100000000000001E-12</v>
      </c>
      <c r="O19" s="27">
        <v>1E-3</v>
      </c>
      <c r="P19" s="27">
        <v>0</v>
      </c>
      <c r="Q19" s="27">
        <v>-0.39</v>
      </c>
      <c r="R19" s="27">
        <v>0</v>
      </c>
      <c r="S19" s="27" t="b">
        <v>1</v>
      </c>
      <c r="T19" s="27" t="s">
        <v>404</v>
      </c>
      <c r="U19" s="27">
        <v>4</v>
      </c>
      <c r="V19" s="27">
        <v>20</v>
      </c>
      <c r="W19" s="27">
        <v>20</v>
      </c>
      <c r="X19" s="229">
        <v>7.9599999999999998E-8</v>
      </c>
      <c r="Y19" s="229">
        <v>7.9500000000000004E-8</v>
      </c>
      <c r="Z19" s="230">
        <v>2.7584132160000001</v>
      </c>
      <c r="AA19" s="230">
        <v>4.0110999999999999E-4</v>
      </c>
      <c r="AB19" s="27">
        <v>0</v>
      </c>
      <c r="AC19" s="230">
        <v>5.7202952509999996</v>
      </c>
      <c r="AD19" s="230">
        <v>1.0433580000000001E-3</v>
      </c>
      <c r="AE19" s="231">
        <v>36.807109580000002</v>
      </c>
      <c r="AF19" s="27">
        <v>0</v>
      </c>
      <c r="AG19" s="27">
        <v>12.631671259999999</v>
      </c>
      <c r="AH19" s="27">
        <v>3.7654300000000002E-4</v>
      </c>
      <c r="AI19" s="27">
        <v>0</v>
      </c>
      <c r="AJ19" s="27">
        <v>5.684035605</v>
      </c>
      <c r="AK19" s="27">
        <v>1.0422000000000001E-3</v>
      </c>
      <c r="AL19" s="27">
        <v>18.37209709</v>
      </c>
      <c r="AM19" s="27">
        <v>6.966379E-3</v>
      </c>
      <c r="AN19" s="27">
        <v>0</v>
      </c>
      <c r="AO19" s="27">
        <v>11.29739011</v>
      </c>
      <c r="AP19" s="27">
        <v>2.1762209000000001E-2</v>
      </c>
      <c r="AQ19" s="27">
        <v>0</v>
      </c>
      <c r="AR19" s="27">
        <v>-2.1952786290000001</v>
      </c>
      <c r="AS19" s="27">
        <v>0.79156683699999997</v>
      </c>
      <c r="AT19" s="27">
        <v>0</v>
      </c>
      <c r="AU19" s="27">
        <v>-0.31983233300000002</v>
      </c>
      <c r="AV19" s="27">
        <v>6.8474570000000004E-3</v>
      </c>
      <c r="AW19" s="27">
        <v>0</v>
      </c>
      <c r="AX19" s="27">
        <v>-0.10171548</v>
      </c>
      <c r="AY19" s="27">
        <v>2.1041502E-2</v>
      </c>
      <c r="AZ19" s="27">
        <v>0</v>
      </c>
      <c r="BA19" s="27">
        <v>-26.36490745</v>
      </c>
      <c r="BB19" s="27">
        <v>0.77251550800000002</v>
      </c>
      <c r="BC19" s="27">
        <v>0</v>
      </c>
      <c r="BD19" s="27">
        <v>3</v>
      </c>
      <c r="BE19" s="27">
        <v>9.7527688795384898E-4</v>
      </c>
      <c r="BF19" s="27">
        <v>-0.33775021467512101</v>
      </c>
      <c r="BG19" s="27" t="s">
        <v>14</v>
      </c>
      <c r="BH19" s="27">
        <v>1.03041305013492</v>
      </c>
      <c r="BI19" s="27">
        <v>0.95813512655848199</v>
      </c>
      <c r="BJ19" s="27">
        <v>0.67611289767136795</v>
      </c>
      <c r="BK19" s="27">
        <v>29.5</v>
      </c>
      <c r="BL19" s="27">
        <v>27</v>
      </c>
      <c r="BM19" s="27" t="s">
        <v>14</v>
      </c>
      <c r="BN19" s="27" t="s">
        <v>14</v>
      </c>
      <c r="BO19" s="27">
        <v>0.991313887977191</v>
      </c>
      <c r="BP19" s="27">
        <v>-8.7984187311849205</v>
      </c>
      <c r="BQ19" s="27">
        <v>1.00283345638313</v>
      </c>
      <c r="BR19" s="27">
        <v>-0.223052006392533</v>
      </c>
      <c r="BS19" s="27">
        <v>2.5431770531416502</v>
      </c>
      <c r="BT19" s="27">
        <v>-3.1278106055386501</v>
      </c>
      <c r="BV19" s="231"/>
    </row>
    <row r="20" spans="1:74" s="27" customFormat="1" x14ac:dyDescent="0.25">
      <c r="A20" s="27" t="s">
        <v>683</v>
      </c>
      <c r="B20" s="27" t="s">
        <v>684</v>
      </c>
      <c r="C20" s="27">
        <v>20210312.039999999</v>
      </c>
      <c r="D20" s="228">
        <v>44267.19027777778</v>
      </c>
      <c r="E20" s="27" t="s">
        <v>654</v>
      </c>
      <c r="F20" s="27">
        <v>2978</v>
      </c>
      <c r="G20" s="27" t="s">
        <v>398</v>
      </c>
      <c r="H20" s="27" t="s">
        <v>460</v>
      </c>
      <c r="I20" s="27" t="s">
        <v>795</v>
      </c>
      <c r="J20" s="27" t="s">
        <v>400</v>
      </c>
      <c r="K20" s="27">
        <v>3800</v>
      </c>
      <c r="L20" s="27">
        <v>184.57</v>
      </c>
      <c r="M20" s="27">
        <v>20.588394650000001</v>
      </c>
      <c r="N20" s="229">
        <v>3.6300000000000001E-12</v>
      </c>
      <c r="O20" s="27">
        <v>1E-3</v>
      </c>
      <c r="P20" s="27">
        <v>0</v>
      </c>
      <c r="Q20" s="27">
        <v>-0.03</v>
      </c>
      <c r="R20" s="27">
        <v>0</v>
      </c>
      <c r="S20" s="27" t="b">
        <v>1</v>
      </c>
      <c r="T20" s="27" t="s">
        <v>657</v>
      </c>
      <c r="U20" s="27">
        <v>4</v>
      </c>
      <c r="V20" s="27">
        <v>20</v>
      </c>
      <c r="W20" s="27">
        <v>20</v>
      </c>
      <c r="X20" s="229">
        <v>7.9599999999999998E-8</v>
      </c>
      <c r="Y20" s="229">
        <v>7.9500000000000004E-8</v>
      </c>
      <c r="Z20" s="230">
        <v>4.4372609010000001</v>
      </c>
      <c r="AA20" s="230">
        <v>4.9226200000000004E-4</v>
      </c>
      <c r="AB20" s="27">
        <v>0</v>
      </c>
      <c r="AC20" s="230">
        <v>5.1499177209999996</v>
      </c>
      <c r="AD20" s="230">
        <v>1.2199999999999999E-3</v>
      </c>
      <c r="AE20" s="231">
        <v>36.219101680000001</v>
      </c>
      <c r="AF20" s="27">
        <v>0</v>
      </c>
      <c r="AG20" s="27">
        <v>14.19570292</v>
      </c>
      <c r="AH20" s="27">
        <v>4.7319199999999999E-4</v>
      </c>
      <c r="AI20" s="27">
        <v>0</v>
      </c>
      <c r="AJ20" s="27">
        <v>5.1177797380000003</v>
      </c>
      <c r="AK20" s="27">
        <v>1.2189150000000001E-3</v>
      </c>
      <c r="AL20" s="27">
        <v>19.421757700000001</v>
      </c>
      <c r="AM20" s="27">
        <v>7.3084270000000002E-3</v>
      </c>
      <c r="AN20" s="27">
        <v>0</v>
      </c>
      <c r="AO20" s="27">
        <v>10.17587249</v>
      </c>
      <c r="AP20" s="27">
        <v>2.0997980999999999E-2</v>
      </c>
      <c r="AQ20" s="27">
        <v>0</v>
      </c>
      <c r="AR20" s="27">
        <v>-2.260344967</v>
      </c>
      <c r="AS20" s="27">
        <v>0.92129172500000001</v>
      </c>
      <c r="AT20" s="27">
        <v>0</v>
      </c>
      <c r="AU20" s="27">
        <v>-0.328227714</v>
      </c>
      <c r="AV20" s="27">
        <v>6.9081949999999998E-3</v>
      </c>
      <c r="AW20" s="27">
        <v>0</v>
      </c>
      <c r="AX20" s="27">
        <v>-8.4878533000000006E-2</v>
      </c>
      <c r="AY20" s="27">
        <v>2.0480531E-2</v>
      </c>
      <c r="AZ20" s="27">
        <v>0</v>
      </c>
      <c r="BA20" s="27">
        <v>-26.952279610000001</v>
      </c>
      <c r="BB20" s="27">
        <v>0.89856548700000005</v>
      </c>
      <c r="BC20" s="27">
        <v>0</v>
      </c>
      <c r="BD20" s="27">
        <v>3</v>
      </c>
      <c r="BE20" s="27">
        <v>9.7527688795384898E-4</v>
      </c>
      <c r="BF20" s="27">
        <v>-0.34716930540824997</v>
      </c>
      <c r="BG20" s="27" t="s">
        <v>14</v>
      </c>
      <c r="BH20" s="27">
        <v>1.03041305013492</v>
      </c>
      <c r="BI20" s="27">
        <v>0.95813512655848199</v>
      </c>
      <c r="BJ20" s="27">
        <v>0.66640734365954701</v>
      </c>
      <c r="BK20" s="27">
        <v>33.1</v>
      </c>
      <c r="BL20" s="27">
        <v>30.4</v>
      </c>
      <c r="BM20" s="27" t="s">
        <v>14</v>
      </c>
      <c r="BN20" s="27" t="s">
        <v>14</v>
      </c>
      <c r="BO20" s="27">
        <v>0.991313887977191</v>
      </c>
      <c r="BP20" s="27">
        <v>-8.7984187311849205</v>
      </c>
      <c r="BQ20" s="27">
        <v>1.00283345638313</v>
      </c>
      <c r="BR20" s="27">
        <v>-0.223052006392533</v>
      </c>
      <c r="BS20" s="27">
        <v>4.2267816798310198</v>
      </c>
      <c r="BT20" s="27">
        <v>-3.6932337724177802</v>
      </c>
      <c r="BV20" s="231"/>
    </row>
    <row r="21" spans="1:74" s="27" customFormat="1" x14ac:dyDescent="0.25">
      <c r="A21" s="27" t="s">
        <v>1095</v>
      </c>
      <c r="B21" s="27" t="s">
        <v>1096</v>
      </c>
      <c r="C21" s="27">
        <v>20210312.16</v>
      </c>
      <c r="D21" s="228">
        <v>44267.661805555559</v>
      </c>
      <c r="E21" s="27" t="s">
        <v>654</v>
      </c>
      <c r="F21" s="27">
        <v>2984</v>
      </c>
      <c r="G21" s="27" t="s">
        <v>398</v>
      </c>
      <c r="H21" s="27" t="s">
        <v>460</v>
      </c>
      <c r="I21" s="27" t="s">
        <v>795</v>
      </c>
      <c r="J21" s="27" t="s">
        <v>400</v>
      </c>
      <c r="K21" s="27">
        <v>3500</v>
      </c>
      <c r="L21" s="27">
        <v>177.8</v>
      </c>
      <c r="M21" s="27">
        <v>19.685039369999998</v>
      </c>
      <c r="N21" s="229">
        <v>3.7700000000000003E-12</v>
      </c>
      <c r="O21" s="27">
        <v>1E-3</v>
      </c>
      <c r="P21" s="27">
        <v>0</v>
      </c>
      <c r="Q21" s="27">
        <v>0.06</v>
      </c>
      <c r="R21" s="27">
        <v>0</v>
      </c>
      <c r="S21" s="27" t="b">
        <v>1</v>
      </c>
      <c r="T21" s="27" t="s">
        <v>657</v>
      </c>
      <c r="U21" s="27">
        <v>4</v>
      </c>
      <c r="V21" s="27">
        <v>20</v>
      </c>
      <c r="W21" s="27">
        <v>20</v>
      </c>
      <c r="X21" s="229">
        <v>7.9700000000000006E-8</v>
      </c>
      <c r="Y21" s="229">
        <v>7.9700000000000006E-8</v>
      </c>
      <c r="Z21" s="230">
        <v>1.7661177340000001</v>
      </c>
      <c r="AA21" s="230">
        <v>4.5759099999999998E-4</v>
      </c>
      <c r="AB21" s="27">
        <v>0</v>
      </c>
      <c r="AC21" s="230">
        <v>3.8948096209999998</v>
      </c>
      <c r="AD21" s="230">
        <v>1.537573E-3</v>
      </c>
      <c r="AE21" s="231">
        <v>34.925198190000003</v>
      </c>
      <c r="AF21" s="27">
        <v>0</v>
      </c>
      <c r="AG21" s="27">
        <v>11.631653930000001</v>
      </c>
      <c r="AH21" s="27">
        <v>4.3501100000000001E-4</v>
      </c>
      <c r="AI21" s="27">
        <v>0</v>
      </c>
      <c r="AJ21" s="27">
        <v>3.858340611</v>
      </c>
      <c r="AK21" s="27">
        <v>1.535989E-3</v>
      </c>
      <c r="AL21" s="27">
        <v>15.461301389999999</v>
      </c>
      <c r="AM21" s="27">
        <v>6.1761180000000004E-3</v>
      </c>
      <c r="AN21" s="27">
        <v>0</v>
      </c>
      <c r="AO21" s="27">
        <v>7.7049358359999998</v>
      </c>
      <c r="AP21" s="27">
        <v>2.5601338000000001E-2</v>
      </c>
      <c r="AQ21" s="27">
        <v>0</v>
      </c>
      <c r="AR21" s="27">
        <v>-6.4785997630000001</v>
      </c>
      <c r="AS21" s="27">
        <v>0.84171435500000003</v>
      </c>
      <c r="AT21" s="27">
        <v>1</v>
      </c>
      <c r="AU21" s="27">
        <v>-0.37643164400000001</v>
      </c>
      <c r="AV21" s="27">
        <v>6.065834E-3</v>
      </c>
      <c r="AW21" s="27">
        <v>0</v>
      </c>
      <c r="AX21" s="27">
        <v>-2.6322537E-2</v>
      </c>
      <c r="AY21" s="27">
        <v>2.5432343999999999E-2</v>
      </c>
      <c r="AZ21" s="27">
        <v>0</v>
      </c>
      <c r="BA21" s="27">
        <v>-26.051791120000001</v>
      </c>
      <c r="BB21" s="27">
        <v>0.82566262199999996</v>
      </c>
      <c r="BC21" s="27">
        <v>1</v>
      </c>
      <c r="BD21" s="27">
        <v>3</v>
      </c>
      <c r="BE21" s="27">
        <v>9.7527688795384898E-4</v>
      </c>
      <c r="BF21" s="27">
        <v>-0.39151069390335602</v>
      </c>
      <c r="BG21" s="27" t="s">
        <v>14</v>
      </c>
      <c r="BH21" s="27">
        <v>1.03041305013492</v>
      </c>
      <c r="BI21" s="27">
        <v>0.95813512655848199</v>
      </c>
      <c r="BJ21" s="27">
        <v>0.62071739829308803</v>
      </c>
      <c r="BK21" s="27">
        <v>51.8</v>
      </c>
      <c r="BL21" s="27">
        <v>48.2</v>
      </c>
      <c r="BM21" s="27" t="s">
        <v>14</v>
      </c>
      <c r="BN21" s="27" t="s">
        <v>14</v>
      </c>
      <c r="BO21" s="27">
        <v>0.991313887977191</v>
      </c>
      <c r="BP21" s="27">
        <v>-8.7984187311849205</v>
      </c>
      <c r="BQ21" s="27">
        <v>1.00283345638313</v>
      </c>
      <c r="BR21" s="27">
        <v>-0.223052006392533</v>
      </c>
      <c r="BS21" s="27">
        <v>1.5480699451742299</v>
      </c>
      <c r="BT21" s="27">
        <v>-4.9374398628604403</v>
      </c>
      <c r="BV21" s="231"/>
    </row>
    <row r="22" spans="1:74" s="27" customFormat="1" x14ac:dyDescent="0.25">
      <c r="A22" s="27" t="s">
        <v>690</v>
      </c>
      <c r="B22" s="27" t="s">
        <v>691</v>
      </c>
      <c r="C22" s="27">
        <v>20210312.210000001</v>
      </c>
      <c r="D22" s="228">
        <v>44267.881944444445</v>
      </c>
      <c r="E22" s="27" t="s">
        <v>654</v>
      </c>
      <c r="F22" s="27">
        <v>2987</v>
      </c>
      <c r="G22" s="27" t="s">
        <v>398</v>
      </c>
      <c r="H22" s="27" t="s">
        <v>460</v>
      </c>
      <c r="I22" s="27" t="s">
        <v>795</v>
      </c>
      <c r="J22" s="27" t="s">
        <v>400</v>
      </c>
      <c r="K22" s="27">
        <v>3900</v>
      </c>
      <c r="L22" s="27">
        <v>194.64</v>
      </c>
      <c r="M22" s="27">
        <v>20.036991369999999</v>
      </c>
      <c r="N22" s="229">
        <v>3.75E-12</v>
      </c>
      <c r="O22" s="27">
        <v>1E-3</v>
      </c>
      <c r="P22" s="27">
        <v>0</v>
      </c>
      <c r="Q22" s="27">
        <v>0.13</v>
      </c>
      <c r="R22" s="27">
        <v>0</v>
      </c>
      <c r="S22" s="27" t="b">
        <v>1</v>
      </c>
      <c r="T22" s="27" t="s">
        <v>657</v>
      </c>
      <c r="U22" s="27">
        <v>4</v>
      </c>
      <c r="V22" s="27">
        <v>20</v>
      </c>
      <c r="W22" s="27">
        <v>20</v>
      </c>
      <c r="X22" s="229">
        <v>7.9599999999999998E-8</v>
      </c>
      <c r="Y22" s="229">
        <v>7.9599999999999998E-8</v>
      </c>
      <c r="Z22" s="230">
        <v>5.4686894050000001</v>
      </c>
      <c r="AA22" s="230">
        <v>4.1978499999999999E-4</v>
      </c>
      <c r="AB22" s="27">
        <v>0</v>
      </c>
      <c r="AC22" s="230">
        <v>-1.1972152899999999</v>
      </c>
      <c r="AD22" s="230">
        <v>1.577878E-3</v>
      </c>
      <c r="AE22" s="231">
        <v>29.675778789999999</v>
      </c>
      <c r="AF22" s="27">
        <v>0</v>
      </c>
      <c r="AG22" s="27">
        <v>14.946694020000001</v>
      </c>
      <c r="AH22" s="27">
        <v>3.9530000000000001E-4</v>
      </c>
      <c r="AI22" s="27">
        <v>0</v>
      </c>
      <c r="AJ22" s="27">
        <v>-1.2208426530000001</v>
      </c>
      <c r="AK22" s="27">
        <v>1.5761849999999999E-3</v>
      </c>
      <c r="AL22" s="27">
        <v>13.73054576</v>
      </c>
      <c r="AM22" s="27">
        <v>6.1808419999999998E-3</v>
      </c>
      <c r="AN22" s="27">
        <v>0</v>
      </c>
      <c r="AO22" s="27">
        <v>-2.3160982470000002</v>
      </c>
      <c r="AP22" s="27">
        <v>2.4754377000000001E-2</v>
      </c>
      <c r="AQ22" s="27">
        <v>0</v>
      </c>
      <c r="AR22" s="27">
        <v>-14.663691269999999</v>
      </c>
      <c r="AS22" s="27">
        <v>0.91210173699999997</v>
      </c>
      <c r="AT22" s="27">
        <v>0</v>
      </c>
      <c r="AU22" s="27">
        <v>-0.470252159</v>
      </c>
      <c r="AV22" s="27">
        <v>6.1562489999999999E-3</v>
      </c>
      <c r="AW22" s="27">
        <v>0</v>
      </c>
      <c r="AX22" s="27">
        <v>0.124537884</v>
      </c>
      <c r="AY22" s="27">
        <v>2.5070321E-2</v>
      </c>
      <c r="AZ22" s="27">
        <v>0</v>
      </c>
      <c r="BA22" s="27">
        <v>-27.794754879999999</v>
      </c>
      <c r="BB22" s="27">
        <v>0.89963135400000005</v>
      </c>
      <c r="BC22" s="27">
        <v>0</v>
      </c>
      <c r="BD22" s="27">
        <v>3</v>
      </c>
      <c r="BE22" s="27">
        <v>9.7527688795384898E-4</v>
      </c>
      <c r="BF22" s="27">
        <v>-0.48364324293872102</v>
      </c>
      <c r="BG22" s="27" t="s">
        <v>14</v>
      </c>
      <c r="BH22" s="27">
        <v>1.03041305013492</v>
      </c>
      <c r="BI22" s="27">
        <v>0.95813512655848199</v>
      </c>
      <c r="BJ22" s="27">
        <v>0.525782817424853</v>
      </c>
      <c r="BK22" s="27">
        <v>105</v>
      </c>
      <c r="BL22" s="27">
        <v>98</v>
      </c>
      <c r="BM22" s="27" t="s">
        <v>14</v>
      </c>
      <c r="BN22" s="27" t="s">
        <v>14</v>
      </c>
      <c r="BO22" s="27">
        <v>0.991313887977191</v>
      </c>
      <c r="BP22" s="27">
        <v>-8.7984187311849205</v>
      </c>
      <c r="BQ22" s="27">
        <v>1.00283345638313</v>
      </c>
      <c r="BR22" s="27">
        <v>-0.223052006392533</v>
      </c>
      <c r="BS22" s="27">
        <v>5.2611326915094203</v>
      </c>
      <c r="BT22" s="27">
        <v>-9.9852348750605593</v>
      </c>
      <c r="BV22" s="231"/>
    </row>
    <row r="23" spans="1:74" s="27" customFormat="1" x14ac:dyDescent="0.25">
      <c r="A23" s="27" t="s">
        <v>694</v>
      </c>
      <c r="B23" s="27" t="s">
        <v>695</v>
      </c>
      <c r="C23" s="27">
        <v>20210313.09</v>
      </c>
      <c r="D23" s="228">
        <v>44268.408333333333</v>
      </c>
      <c r="E23" s="27" t="s">
        <v>654</v>
      </c>
      <c r="F23" s="27">
        <v>2993</v>
      </c>
      <c r="G23" s="27" t="s">
        <v>398</v>
      </c>
      <c r="H23" s="27" t="s">
        <v>460</v>
      </c>
      <c r="I23" s="27" t="s">
        <v>795</v>
      </c>
      <c r="J23" s="27" t="s">
        <v>400</v>
      </c>
      <c r="K23" s="27">
        <v>3700</v>
      </c>
      <c r="L23" s="27">
        <v>184.45</v>
      </c>
      <c r="M23" s="27">
        <v>20.05963676</v>
      </c>
      <c r="N23" s="229">
        <v>3.7100000000000001E-12</v>
      </c>
      <c r="O23" s="27">
        <v>1E-3</v>
      </c>
      <c r="P23" s="27">
        <v>0</v>
      </c>
      <c r="Q23" s="27">
        <v>-0.18</v>
      </c>
      <c r="R23" s="27">
        <v>0</v>
      </c>
      <c r="S23" s="27" t="b">
        <v>1</v>
      </c>
      <c r="T23" s="27" t="s">
        <v>657</v>
      </c>
      <c r="U23" s="27">
        <v>4</v>
      </c>
      <c r="V23" s="27">
        <v>20</v>
      </c>
      <c r="W23" s="27">
        <v>20</v>
      </c>
      <c r="X23" s="229">
        <v>7.9500000000000004E-8</v>
      </c>
      <c r="Y23" s="229">
        <v>7.9500000000000004E-8</v>
      </c>
      <c r="Z23" s="230">
        <v>3.4529238250000001</v>
      </c>
      <c r="AA23" s="230">
        <v>5.5449899999999996E-4</v>
      </c>
      <c r="AB23" s="27">
        <v>0</v>
      </c>
      <c r="AC23" s="230">
        <v>3.5656699230000002</v>
      </c>
      <c r="AD23" s="230">
        <v>1.149511E-3</v>
      </c>
      <c r="AE23" s="231">
        <v>34.585884780000001</v>
      </c>
      <c r="AF23" s="27">
        <v>0</v>
      </c>
      <c r="AG23" s="27">
        <v>13.21161431</v>
      </c>
      <c r="AH23" s="27">
        <v>5.3061500000000001E-4</v>
      </c>
      <c r="AI23" s="27">
        <v>0</v>
      </c>
      <c r="AJ23" s="27">
        <v>3.5330885360000002</v>
      </c>
      <c r="AK23" s="27">
        <v>1.1485029999999999E-3</v>
      </c>
      <c r="AL23" s="27">
        <v>16.798323700000001</v>
      </c>
      <c r="AM23" s="27">
        <v>7.5217590000000003E-3</v>
      </c>
      <c r="AN23" s="27">
        <v>1</v>
      </c>
      <c r="AO23" s="27">
        <v>7.0662485989999997</v>
      </c>
      <c r="AP23" s="27">
        <v>2.2834202000000001E-2</v>
      </c>
      <c r="AQ23" s="27">
        <v>0</v>
      </c>
      <c r="AR23" s="27">
        <v>-4.681856679</v>
      </c>
      <c r="AS23" s="27">
        <v>0.77116605199999999</v>
      </c>
      <c r="AT23" s="27">
        <v>0</v>
      </c>
      <c r="AU23" s="27">
        <v>-0.35219995300000001</v>
      </c>
      <c r="AV23" s="27">
        <v>7.4466289999999997E-3</v>
      </c>
      <c r="AW23" s="27">
        <v>1</v>
      </c>
      <c r="AX23" s="27">
        <v>-1.2203446E-2</v>
      </c>
      <c r="AY23" s="27">
        <v>2.3097652E-2</v>
      </c>
      <c r="AZ23" s="27">
        <v>0</v>
      </c>
      <c r="BA23" s="27">
        <v>-25.291582309999999</v>
      </c>
      <c r="BB23" s="27">
        <v>0.75507138200000001</v>
      </c>
      <c r="BC23" s="27">
        <v>0</v>
      </c>
      <c r="BD23" s="27">
        <v>3</v>
      </c>
      <c r="BE23" s="27">
        <v>9.7527688795384898E-4</v>
      </c>
      <c r="BF23" s="27">
        <v>-0.36858296986097699</v>
      </c>
      <c r="BG23" s="27" t="s">
        <v>14</v>
      </c>
      <c r="BH23" s="27">
        <v>1.03041305013492</v>
      </c>
      <c r="BI23" s="27">
        <v>0.95813512655848199</v>
      </c>
      <c r="BJ23" s="27">
        <v>0.644342424356247</v>
      </c>
      <c r="BK23" s="27">
        <v>41.7</v>
      </c>
      <c r="BL23" s="27">
        <v>38.6</v>
      </c>
      <c r="BM23" s="27" t="s">
        <v>14</v>
      </c>
      <c r="BN23" s="27" t="s">
        <v>14</v>
      </c>
      <c r="BO23" s="27">
        <v>0.991313887977191</v>
      </c>
      <c r="BP23" s="27">
        <v>-8.7984187311849205</v>
      </c>
      <c r="BQ23" s="27">
        <v>1.00283345638313</v>
      </c>
      <c r="BR23" s="27">
        <v>-0.223052006392533</v>
      </c>
      <c r="BS23" s="27">
        <v>3.23965552765987</v>
      </c>
      <c r="BT23" s="27">
        <v>-5.2637206165724599</v>
      </c>
      <c r="BV23" s="231"/>
    </row>
    <row r="24" spans="1:74" s="27" customFormat="1" x14ac:dyDescent="0.25">
      <c r="A24" s="27" t="s">
        <v>697</v>
      </c>
      <c r="B24" s="27" t="s">
        <v>698</v>
      </c>
      <c r="C24" s="27">
        <v>20210313.149999999</v>
      </c>
      <c r="D24" s="228">
        <v>44268.629861111112</v>
      </c>
      <c r="E24" s="27" t="s">
        <v>654</v>
      </c>
      <c r="F24" s="27">
        <v>2996</v>
      </c>
      <c r="G24" s="27" t="s">
        <v>398</v>
      </c>
      <c r="H24" s="27" t="s">
        <v>460</v>
      </c>
      <c r="I24" s="27" t="s">
        <v>795</v>
      </c>
      <c r="J24" s="27" t="s">
        <v>400</v>
      </c>
      <c r="K24" s="27">
        <v>3800</v>
      </c>
      <c r="L24" s="27">
        <v>185.21</v>
      </c>
      <c r="M24" s="27">
        <v>20.517250690000001</v>
      </c>
      <c r="N24" s="229">
        <v>3.6300000000000001E-12</v>
      </c>
      <c r="O24" s="27">
        <v>1E-3</v>
      </c>
      <c r="P24" s="27">
        <v>0</v>
      </c>
      <c r="Q24" s="27">
        <v>-0.2</v>
      </c>
      <c r="R24" s="27">
        <v>0</v>
      </c>
      <c r="S24" s="27" t="b">
        <v>1</v>
      </c>
      <c r="T24" s="27" t="s">
        <v>657</v>
      </c>
      <c r="U24" s="27">
        <v>4</v>
      </c>
      <c r="V24" s="27">
        <v>20</v>
      </c>
      <c r="W24" s="27">
        <v>20</v>
      </c>
      <c r="X24" s="229">
        <v>7.9500000000000004E-8</v>
      </c>
      <c r="Y24" s="229">
        <v>7.9500000000000004E-8</v>
      </c>
      <c r="Z24" s="230">
        <v>2.6468738890000001</v>
      </c>
      <c r="AA24" s="230">
        <v>4.3579099999999999E-4</v>
      </c>
      <c r="AB24" s="27">
        <v>0</v>
      </c>
      <c r="AC24" s="230">
        <v>4.2685565700000003</v>
      </c>
      <c r="AD24" s="230">
        <v>1.066069E-3</v>
      </c>
      <c r="AE24" s="231">
        <v>35.310497650000002</v>
      </c>
      <c r="AF24" s="27">
        <v>0</v>
      </c>
      <c r="AG24" s="27">
        <v>12.475698850000001</v>
      </c>
      <c r="AH24" s="27">
        <v>4.2183800000000001E-4</v>
      </c>
      <c r="AI24" s="27">
        <v>0</v>
      </c>
      <c r="AJ24" s="27">
        <v>4.2335560750000001</v>
      </c>
      <c r="AK24" s="27">
        <v>1.0651969999999999E-3</v>
      </c>
      <c r="AL24" s="27">
        <v>16.754909229999999</v>
      </c>
      <c r="AM24" s="27">
        <v>6.9577040000000003E-3</v>
      </c>
      <c r="AN24" s="27">
        <v>0</v>
      </c>
      <c r="AO24" s="27">
        <v>8.3840322250000003</v>
      </c>
      <c r="AP24" s="27">
        <v>2.2000539999999999E-2</v>
      </c>
      <c r="AQ24" s="27">
        <v>0</v>
      </c>
      <c r="AR24" s="27">
        <v>-5.2924113510000002</v>
      </c>
      <c r="AS24" s="27">
        <v>0.85702676899999997</v>
      </c>
      <c r="AT24" s="27">
        <v>0</v>
      </c>
      <c r="AU24" s="27">
        <v>-0.33121771799999999</v>
      </c>
      <c r="AV24" s="27">
        <v>6.8793910000000003E-3</v>
      </c>
      <c r="AW24" s="27">
        <v>0</v>
      </c>
      <c r="AX24" s="27">
        <v>-0.100040359</v>
      </c>
      <c r="AY24" s="27">
        <v>2.1812142E-2</v>
      </c>
      <c r="AZ24" s="27">
        <v>0</v>
      </c>
      <c r="BA24" s="27">
        <v>-26.470516270000001</v>
      </c>
      <c r="BB24" s="27">
        <v>0.83924493</v>
      </c>
      <c r="BC24" s="27">
        <v>0</v>
      </c>
      <c r="BD24" s="27">
        <v>3</v>
      </c>
      <c r="BE24" s="27">
        <v>9.7527688795384898E-4</v>
      </c>
      <c r="BF24" s="27">
        <v>-0.34755839373178399</v>
      </c>
      <c r="BG24" s="27" t="s">
        <v>14</v>
      </c>
      <c r="BH24" s="27">
        <v>1.03041305013492</v>
      </c>
      <c r="BI24" s="27">
        <v>0.95813512655848199</v>
      </c>
      <c r="BJ24" s="27">
        <v>0.66600642197332305</v>
      </c>
      <c r="BK24" s="27">
        <v>33.200000000000003</v>
      </c>
      <c r="BL24" s="27">
        <v>30.5</v>
      </c>
      <c r="BM24" s="27" t="s">
        <v>14</v>
      </c>
      <c r="BN24" s="27" t="s">
        <v>14</v>
      </c>
      <c r="BO24" s="27">
        <v>0.991313887977191</v>
      </c>
      <c r="BP24" s="27">
        <v>-8.7984187311849205</v>
      </c>
      <c r="BQ24" s="27">
        <v>1.00283345638313</v>
      </c>
      <c r="BR24" s="27">
        <v>-0.223052006392533</v>
      </c>
      <c r="BS24" s="27">
        <v>2.4313216843235899</v>
      </c>
      <c r="BT24" s="27">
        <v>-4.5669393217276397</v>
      </c>
      <c r="BV24" s="231"/>
    </row>
    <row r="25" spans="1:74" s="27" customFormat="1" x14ac:dyDescent="0.25">
      <c r="A25" s="27" t="s">
        <v>701</v>
      </c>
      <c r="B25" s="27" t="s">
        <v>702</v>
      </c>
      <c r="C25" s="27">
        <v>20210313.23</v>
      </c>
      <c r="D25" s="228">
        <v>44268.95208333333</v>
      </c>
      <c r="E25" s="27" t="s">
        <v>654</v>
      </c>
      <c r="F25" s="27">
        <v>3000</v>
      </c>
      <c r="G25" s="27" t="s">
        <v>398</v>
      </c>
      <c r="H25" s="27" t="s">
        <v>460</v>
      </c>
      <c r="I25" s="27" t="s">
        <v>795</v>
      </c>
      <c r="J25" s="27" t="s">
        <v>400</v>
      </c>
      <c r="K25" s="27">
        <v>3900</v>
      </c>
      <c r="L25" s="27">
        <v>200.74</v>
      </c>
      <c r="M25" s="27">
        <v>19.42811597</v>
      </c>
      <c r="N25" s="229">
        <v>3.9100000000000001E-12</v>
      </c>
      <c r="O25" s="27">
        <v>1E-3</v>
      </c>
      <c r="P25" s="27">
        <v>0</v>
      </c>
      <c r="Q25" s="27">
        <v>-0.08</v>
      </c>
      <c r="R25" s="27">
        <v>0</v>
      </c>
      <c r="S25" s="27" t="b">
        <v>1</v>
      </c>
      <c r="T25" s="27" t="s">
        <v>404</v>
      </c>
      <c r="U25" s="27">
        <v>4</v>
      </c>
      <c r="V25" s="27">
        <v>20</v>
      </c>
      <c r="W25" s="27">
        <v>20</v>
      </c>
      <c r="X25" s="229">
        <v>7.9700000000000006E-8</v>
      </c>
      <c r="Y25" s="229">
        <v>7.9599999999999998E-8</v>
      </c>
      <c r="Z25" s="230">
        <v>2.003290426</v>
      </c>
      <c r="AA25" s="230">
        <v>4.3810000000000002E-4</v>
      </c>
      <c r="AB25" s="27">
        <v>0</v>
      </c>
      <c r="AC25" s="230">
        <v>3.1969109229999999</v>
      </c>
      <c r="AD25" s="230">
        <v>8.6181199999999999E-4</v>
      </c>
      <c r="AE25" s="231">
        <v>34.205727439999997</v>
      </c>
      <c r="AF25" s="27">
        <v>0</v>
      </c>
      <c r="AG25" s="27">
        <v>11.831014359999999</v>
      </c>
      <c r="AH25" s="27">
        <v>4.21228E-4</v>
      </c>
      <c r="AI25" s="27">
        <v>0</v>
      </c>
      <c r="AJ25" s="27">
        <v>3.161659727</v>
      </c>
      <c r="AK25" s="27">
        <v>8.6113499999999996E-4</v>
      </c>
      <c r="AL25" s="27">
        <v>15.00696711</v>
      </c>
      <c r="AM25" s="27">
        <v>6.5545229999999996E-3</v>
      </c>
      <c r="AN25" s="27">
        <v>0</v>
      </c>
      <c r="AO25" s="27">
        <v>6.2150451069999999</v>
      </c>
      <c r="AP25" s="27">
        <v>2.0177008E-2</v>
      </c>
      <c r="AQ25" s="27">
        <v>0</v>
      </c>
      <c r="AR25" s="27">
        <v>-5.0196590429999999</v>
      </c>
      <c r="AS25" s="27">
        <v>1.1471713889999999</v>
      </c>
      <c r="AT25" s="27">
        <v>0</v>
      </c>
      <c r="AU25" s="27">
        <v>-0.34474364600000001</v>
      </c>
      <c r="AV25" s="27">
        <v>6.5981420000000004E-3</v>
      </c>
      <c r="AW25" s="27">
        <v>0</v>
      </c>
      <c r="AX25" s="27">
        <v>-0.117418983</v>
      </c>
      <c r="AY25" s="27">
        <v>2.0054367E-2</v>
      </c>
      <c r="AZ25" s="27">
        <v>0</v>
      </c>
      <c r="BA25" s="27">
        <v>-23.495220740000001</v>
      </c>
      <c r="BB25" s="27">
        <v>1.1258660890000001</v>
      </c>
      <c r="BC25" s="27">
        <v>0</v>
      </c>
      <c r="BD25" s="27">
        <v>3</v>
      </c>
      <c r="BE25" s="27">
        <v>9.7527688795384898E-4</v>
      </c>
      <c r="BF25" s="27">
        <v>-0.35937959418066701</v>
      </c>
      <c r="BG25" s="27" t="s">
        <v>14</v>
      </c>
      <c r="BH25" s="27">
        <v>1.03041305013492</v>
      </c>
      <c r="BI25" s="27">
        <v>0.95813512655848199</v>
      </c>
      <c r="BJ25" s="27">
        <v>0.65382570276253305</v>
      </c>
      <c r="BK25" s="27">
        <v>37.9</v>
      </c>
      <c r="BL25" s="27">
        <v>35</v>
      </c>
      <c r="BM25" s="27" t="s">
        <v>14</v>
      </c>
      <c r="BN25" s="27" t="s">
        <v>14</v>
      </c>
      <c r="BO25" s="27">
        <v>0.991313887977191</v>
      </c>
      <c r="BP25" s="27">
        <v>-8.7984187311849205</v>
      </c>
      <c r="BQ25" s="27">
        <v>1.00283345638313</v>
      </c>
      <c r="BR25" s="27">
        <v>-0.223052006392533</v>
      </c>
      <c r="BS25" s="27">
        <v>1.78591465565228</v>
      </c>
      <c r="BT25" s="27">
        <v>-5.6292765345890396</v>
      </c>
      <c r="BV25" s="231"/>
    </row>
    <row r="26" spans="1:74" s="27" customFormat="1" x14ac:dyDescent="0.25">
      <c r="A26" s="27" t="s">
        <v>703</v>
      </c>
      <c r="B26" s="27" t="s">
        <v>704</v>
      </c>
      <c r="C26" s="27">
        <v>20210314.050000001</v>
      </c>
      <c r="D26" s="228">
        <v>44269.212500000001</v>
      </c>
      <c r="E26" s="27" t="s">
        <v>654</v>
      </c>
      <c r="F26" s="27">
        <v>3002</v>
      </c>
      <c r="G26" s="27" t="s">
        <v>398</v>
      </c>
      <c r="H26" s="27" t="s">
        <v>460</v>
      </c>
      <c r="I26" s="27" t="s">
        <v>795</v>
      </c>
      <c r="J26" s="27" t="s">
        <v>400</v>
      </c>
      <c r="K26" s="27">
        <v>3600</v>
      </c>
      <c r="L26" s="27">
        <v>165.77</v>
      </c>
      <c r="M26" s="27">
        <v>21.716836579999999</v>
      </c>
      <c r="N26" s="229">
        <v>3.3899999999999999E-12</v>
      </c>
      <c r="O26" s="27">
        <v>1E-3</v>
      </c>
      <c r="P26" s="27">
        <v>0</v>
      </c>
      <c r="Q26" s="27">
        <v>-0.28999999999999998</v>
      </c>
      <c r="R26" s="27">
        <v>0</v>
      </c>
      <c r="S26" s="27" t="b">
        <v>1</v>
      </c>
      <c r="T26" s="27" t="s">
        <v>657</v>
      </c>
      <c r="U26" s="27">
        <v>4</v>
      </c>
      <c r="V26" s="27">
        <v>20</v>
      </c>
      <c r="W26" s="27">
        <v>20</v>
      </c>
      <c r="X26" s="229">
        <v>7.7499999999999999E-8</v>
      </c>
      <c r="Y26" s="229">
        <v>7.7700000000000001E-8</v>
      </c>
      <c r="Z26" s="230">
        <v>1.7259546889999999</v>
      </c>
      <c r="AA26" s="230">
        <v>5.2859399999999996E-4</v>
      </c>
      <c r="AB26" s="27">
        <v>0</v>
      </c>
      <c r="AC26" s="230">
        <v>5.8761694039999997</v>
      </c>
      <c r="AD26" s="230">
        <v>1.597951E-3</v>
      </c>
      <c r="AE26" s="231">
        <v>36.967801799999997</v>
      </c>
      <c r="AF26" s="27">
        <v>0</v>
      </c>
      <c r="AG26" s="27">
        <v>11.663011340000001</v>
      </c>
      <c r="AH26" s="27">
        <v>5.08407E-4</v>
      </c>
      <c r="AI26" s="27">
        <v>0</v>
      </c>
      <c r="AJ26" s="27">
        <v>5.8375747440000003</v>
      </c>
      <c r="AK26" s="27">
        <v>1.5964379999999999E-3</v>
      </c>
      <c r="AL26" s="27">
        <v>17.5117659</v>
      </c>
      <c r="AM26" s="27">
        <v>6.5192009999999996E-3</v>
      </c>
      <c r="AN26" s="27">
        <v>1</v>
      </c>
      <c r="AO26" s="27">
        <v>11.58677516</v>
      </c>
      <c r="AP26" s="27">
        <v>2.2783667000000001E-2</v>
      </c>
      <c r="AQ26" s="27">
        <v>0</v>
      </c>
      <c r="AR26" s="27">
        <v>-3.2794763310000001</v>
      </c>
      <c r="AS26" s="27">
        <v>0.866804935</v>
      </c>
      <c r="AT26" s="27">
        <v>0</v>
      </c>
      <c r="AU26" s="27">
        <v>-0.32485616899999997</v>
      </c>
      <c r="AV26" s="27">
        <v>6.8904700000000001E-3</v>
      </c>
      <c r="AW26" s="27">
        <v>0</v>
      </c>
      <c r="AX26" s="27">
        <v>-0.120930039</v>
      </c>
      <c r="AY26" s="27">
        <v>2.2138926999999999E-2</v>
      </c>
      <c r="AZ26" s="27">
        <v>0</v>
      </c>
      <c r="BA26" s="27">
        <v>-26.722159099999999</v>
      </c>
      <c r="BB26" s="27">
        <v>0.84628278899999998</v>
      </c>
      <c r="BC26" s="27">
        <v>0</v>
      </c>
      <c r="BD26" s="27">
        <v>3</v>
      </c>
      <c r="BE26" s="27">
        <v>9.7527688795384898E-4</v>
      </c>
      <c r="BF26" s="27">
        <v>-0.341934989549528</v>
      </c>
      <c r="BG26" s="27" t="s">
        <v>14</v>
      </c>
      <c r="BH26" s="27">
        <v>1.03041305013492</v>
      </c>
      <c r="BI26" s="27">
        <v>0.95813512655848199</v>
      </c>
      <c r="BJ26" s="27">
        <v>0.67180085102890197</v>
      </c>
      <c r="BK26" s="27">
        <v>31.1</v>
      </c>
      <c r="BL26" s="27">
        <v>28.5</v>
      </c>
      <c r="BM26" s="27" t="s">
        <v>14</v>
      </c>
      <c r="BN26" s="27" t="s">
        <v>14</v>
      </c>
      <c r="BO26" s="27">
        <v>0.991313887977191</v>
      </c>
      <c r="BP26" s="27">
        <v>-8.7984187311849205</v>
      </c>
      <c r="BQ26" s="27">
        <v>1.00283345638313</v>
      </c>
      <c r="BR26" s="27">
        <v>-0.223052006392533</v>
      </c>
      <c r="BS26" s="27">
        <v>1.50779309993801</v>
      </c>
      <c r="BT26" s="27">
        <v>-2.9732903928930701</v>
      </c>
      <c r="BV26" s="231"/>
    </row>
    <row r="27" spans="1:74" s="27" customFormat="1" x14ac:dyDescent="0.25">
      <c r="A27" s="27" t="s">
        <v>714</v>
      </c>
      <c r="B27" s="27" t="s">
        <v>715</v>
      </c>
      <c r="C27" s="27">
        <v>20210315</v>
      </c>
      <c r="D27" s="228">
        <v>44270.027083333334</v>
      </c>
      <c r="E27" s="27" t="s">
        <v>706</v>
      </c>
      <c r="F27" s="27">
        <v>3011</v>
      </c>
      <c r="G27" s="27" t="s">
        <v>398</v>
      </c>
      <c r="H27" s="27" t="s">
        <v>460</v>
      </c>
      <c r="I27" s="27" t="s">
        <v>795</v>
      </c>
      <c r="J27" s="27" t="s">
        <v>400</v>
      </c>
      <c r="K27" s="27">
        <v>3900</v>
      </c>
      <c r="L27" s="27">
        <v>196.87</v>
      </c>
      <c r="M27" s="27">
        <v>19.810026919999999</v>
      </c>
      <c r="N27" s="229">
        <v>3.8200000000000003E-12</v>
      </c>
      <c r="O27" s="27">
        <v>1E-3</v>
      </c>
      <c r="P27" s="27">
        <v>0</v>
      </c>
      <c r="Q27" s="27">
        <v>-0.2</v>
      </c>
      <c r="R27" s="27">
        <v>0</v>
      </c>
      <c r="S27" s="27" t="b">
        <v>0</v>
      </c>
      <c r="T27" s="27" t="s">
        <v>404</v>
      </c>
      <c r="U27" s="27">
        <v>4</v>
      </c>
      <c r="V27" s="27">
        <v>20</v>
      </c>
      <c r="W27" s="27">
        <v>20</v>
      </c>
      <c r="X27" s="229">
        <v>7.9599999999999998E-8</v>
      </c>
      <c r="Y27" s="229">
        <v>7.9599999999999998E-8</v>
      </c>
      <c r="Z27" s="230">
        <v>4.5279325889999997</v>
      </c>
      <c r="AA27" s="230">
        <v>5.8687599999999996E-4</v>
      </c>
      <c r="AB27" s="27">
        <v>0</v>
      </c>
      <c r="AC27" s="230">
        <v>4.988436664</v>
      </c>
      <c r="AD27" s="230">
        <v>9.2049299999999998E-4</v>
      </c>
      <c r="AE27" s="231">
        <v>36.052629240000002</v>
      </c>
      <c r="AF27" s="27">
        <v>0</v>
      </c>
      <c r="AG27" s="27">
        <v>14.275606549999999</v>
      </c>
      <c r="AH27" s="27">
        <v>5.6308499999999995E-4</v>
      </c>
      <c r="AI27" s="27">
        <v>0</v>
      </c>
      <c r="AJ27" s="27">
        <v>4.9566554399999996</v>
      </c>
      <c r="AK27" s="27">
        <v>9.1987500000000001E-4</v>
      </c>
      <c r="AL27" s="27">
        <v>19.343825949999999</v>
      </c>
      <c r="AM27" s="27">
        <v>6.1870029999999999E-3</v>
      </c>
      <c r="AN27" s="27">
        <v>0</v>
      </c>
      <c r="AO27" s="27">
        <v>9.8989011859999998</v>
      </c>
      <c r="AP27" s="27">
        <v>2.3048274000000001E-2</v>
      </c>
      <c r="AQ27" s="27">
        <v>0</v>
      </c>
      <c r="AR27" s="27">
        <v>0.90745199700000001</v>
      </c>
      <c r="AS27" s="27">
        <v>0.90451018400000005</v>
      </c>
      <c r="AT27" s="27">
        <v>0</v>
      </c>
      <c r="AU27" s="27">
        <v>-0.32834122900000001</v>
      </c>
      <c r="AV27" s="27">
        <v>6.2345079999999997E-3</v>
      </c>
      <c r="AW27" s="27">
        <v>0</v>
      </c>
      <c r="AX27" s="27">
        <v>-3.8465764E-2</v>
      </c>
      <c r="AY27" s="27">
        <v>2.2695415E-2</v>
      </c>
      <c r="AZ27" s="27">
        <v>0</v>
      </c>
      <c r="BA27" s="27">
        <v>-23.637319470000001</v>
      </c>
      <c r="BB27" s="27">
        <v>0.88214735799999999</v>
      </c>
      <c r="BC27" s="27">
        <v>0</v>
      </c>
      <c r="BD27" s="27">
        <v>3</v>
      </c>
      <c r="BE27" s="27">
        <v>9.7527688795384898E-4</v>
      </c>
      <c r="BF27" s="27">
        <v>-0.34720681537363701</v>
      </c>
      <c r="BG27" s="27" t="s">
        <v>14</v>
      </c>
      <c r="BH27" s="27">
        <v>1.03041305013492</v>
      </c>
      <c r="BI27" s="27">
        <v>0.95813512655848199</v>
      </c>
      <c r="BJ27" s="27">
        <v>0.66636869290170198</v>
      </c>
      <c r="BK27" s="27">
        <v>33.1</v>
      </c>
      <c r="BL27" s="27">
        <v>30.4</v>
      </c>
      <c r="BM27" s="27" t="s">
        <v>14</v>
      </c>
      <c r="BN27" s="27" t="s">
        <v>14</v>
      </c>
      <c r="BO27" s="27">
        <v>0.991313887977191</v>
      </c>
      <c r="BP27" s="27">
        <v>-8.7984187311849205</v>
      </c>
      <c r="BQ27" s="27">
        <v>1.00283345638313</v>
      </c>
      <c r="BR27" s="27">
        <v>-0.223052006392533</v>
      </c>
      <c r="BS27" s="27">
        <v>4.3177102821041498</v>
      </c>
      <c r="BT27" s="27">
        <v>-3.8533121868671198</v>
      </c>
      <c r="BV27" s="231"/>
    </row>
    <row r="28" spans="1:74" s="27" customFormat="1" x14ac:dyDescent="0.25">
      <c r="A28" s="27" t="s">
        <v>717</v>
      </c>
      <c r="B28" s="27" t="s">
        <v>718</v>
      </c>
      <c r="C28" s="27">
        <v>20210315.059999999</v>
      </c>
      <c r="D28" s="228">
        <v>44270.277777777781</v>
      </c>
      <c r="E28" s="27" t="s">
        <v>706</v>
      </c>
      <c r="F28" s="27">
        <v>3014</v>
      </c>
      <c r="G28" s="27" t="s">
        <v>398</v>
      </c>
      <c r="H28" s="27" t="s">
        <v>460</v>
      </c>
      <c r="I28" s="27" t="s">
        <v>795</v>
      </c>
      <c r="J28" s="27" t="s">
        <v>400</v>
      </c>
      <c r="K28" s="27">
        <v>3900</v>
      </c>
      <c r="L28" s="27">
        <v>198.73</v>
      </c>
      <c r="M28" s="27">
        <v>19.62461631</v>
      </c>
      <c r="N28" s="229">
        <v>3.85E-12</v>
      </c>
      <c r="O28" s="27">
        <v>1E-3</v>
      </c>
      <c r="P28" s="27">
        <v>0</v>
      </c>
      <c r="Q28" s="27">
        <v>-0.17</v>
      </c>
      <c r="R28" s="27">
        <v>0</v>
      </c>
      <c r="S28" s="27" t="b">
        <v>0</v>
      </c>
      <c r="T28" s="27" t="s">
        <v>404</v>
      </c>
      <c r="U28" s="27">
        <v>4</v>
      </c>
      <c r="V28" s="27">
        <v>20</v>
      </c>
      <c r="W28" s="27">
        <v>20</v>
      </c>
      <c r="X28" s="229">
        <v>7.9599999999999998E-8</v>
      </c>
      <c r="Y28" s="229">
        <v>7.9599999999999998E-8</v>
      </c>
      <c r="Z28" s="230">
        <v>4.9307566769999998</v>
      </c>
      <c r="AA28" s="230">
        <v>4.7348699999999997E-4</v>
      </c>
      <c r="AB28" s="27">
        <v>0</v>
      </c>
      <c r="AC28" s="230">
        <v>4.2476726109999996</v>
      </c>
      <c r="AD28" s="230">
        <v>8.1221899999999998E-4</v>
      </c>
      <c r="AE28" s="231">
        <v>35.288968169999997</v>
      </c>
      <c r="AF28" s="27">
        <v>0</v>
      </c>
      <c r="AG28" s="27">
        <v>14.629769939999999</v>
      </c>
      <c r="AH28" s="27">
        <v>4.5437599999999999E-4</v>
      </c>
      <c r="AI28" s="27">
        <v>0</v>
      </c>
      <c r="AJ28" s="27">
        <v>4.2174999509999997</v>
      </c>
      <c r="AK28" s="27">
        <v>8.1162499999999995E-4</v>
      </c>
      <c r="AL28" s="27">
        <v>18.94614894</v>
      </c>
      <c r="AM28" s="27">
        <v>5.9343410000000001E-3</v>
      </c>
      <c r="AN28" s="27">
        <v>0</v>
      </c>
      <c r="AO28" s="27">
        <v>8.4313886759999992</v>
      </c>
      <c r="AP28" s="27">
        <v>2.2600166000000001E-2</v>
      </c>
      <c r="AQ28" s="27">
        <v>0</v>
      </c>
      <c r="AR28" s="27">
        <v>-1.7357745929999999</v>
      </c>
      <c r="AS28" s="27">
        <v>0.86335902099999995</v>
      </c>
      <c r="AT28" s="27">
        <v>0</v>
      </c>
      <c r="AU28" s="27">
        <v>-0.35532731400000001</v>
      </c>
      <c r="AV28" s="27">
        <v>5.7512429999999996E-3</v>
      </c>
      <c r="AW28" s="27">
        <v>0</v>
      </c>
      <c r="AX28" s="27">
        <v>-2.1086319999999999E-2</v>
      </c>
      <c r="AY28" s="27">
        <v>2.2612625000000001E-2</v>
      </c>
      <c r="AZ28" s="27">
        <v>0</v>
      </c>
      <c r="BA28" s="27">
        <v>-25.169536369999999</v>
      </c>
      <c r="BB28" s="27">
        <v>0.842857737</v>
      </c>
      <c r="BC28" s="27">
        <v>0</v>
      </c>
      <c r="BD28" s="27">
        <v>3</v>
      </c>
      <c r="BE28" s="27">
        <v>9.7527688795384898E-4</v>
      </c>
      <c r="BF28" s="27">
        <v>-0.37380505517691298</v>
      </c>
      <c r="BG28" s="27" t="s">
        <v>14</v>
      </c>
      <c r="BH28" s="27">
        <v>1.03041305013492</v>
      </c>
      <c r="BI28" s="27">
        <v>0.95813512655848199</v>
      </c>
      <c r="BJ28" s="27">
        <v>0.63896151949778801</v>
      </c>
      <c r="BK28" s="27">
        <v>43.9</v>
      </c>
      <c r="BL28" s="27">
        <v>40.700000000000003</v>
      </c>
      <c r="BM28" s="27" t="s">
        <v>14</v>
      </c>
      <c r="BN28" s="27" t="s">
        <v>14</v>
      </c>
      <c r="BO28" s="27">
        <v>0.991313887977191</v>
      </c>
      <c r="BP28" s="27">
        <v>-8.7984187311849205</v>
      </c>
      <c r="BQ28" s="27">
        <v>1.00283345638313</v>
      </c>
      <c r="BR28" s="27">
        <v>-0.223052006392533</v>
      </c>
      <c r="BS28" s="27">
        <v>4.7216757545875696</v>
      </c>
      <c r="BT28" s="27">
        <v>-4.5876418803202901</v>
      </c>
      <c r="BV28" s="231"/>
    </row>
    <row r="29" spans="1:74" s="27" customFormat="1" x14ac:dyDescent="0.25">
      <c r="A29" s="27" t="s">
        <v>723</v>
      </c>
      <c r="B29" s="27" t="s">
        <v>724</v>
      </c>
      <c r="C29" s="27">
        <v>20210315.18</v>
      </c>
      <c r="D29" s="228">
        <v>44270.761111111111</v>
      </c>
      <c r="E29" s="27" t="s">
        <v>706</v>
      </c>
      <c r="F29" s="27">
        <v>3020</v>
      </c>
      <c r="G29" s="27" t="s">
        <v>398</v>
      </c>
      <c r="H29" s="27" t="s">
        <v>460</v>
      </c>
      <c r="I29" s="27" t="s">
        <v>795</v>
      </c>
      <c r="J29" s="27" t="s">
        <v>400</v>
      </c>
      <c r="K29" s="27">
        <v>3600</v>
      </c>
      <c r="L29" s="27">
        <v>191.04</v>
      </c>
      <c r="M29" s="27">
        <v>18.844221109999999</v>
      </c>
      <c r="N29" s="229">
        <v>3.9899999999999998E-12</v>
      </c>
      <c r="O29" s="27">
        <v>1E-3</v>
      </c>
      <c r="P29" s="27">
        <v>0</v>
      </c>
      <c r="Q29" s="27">
        <v>-0.15</v>
      </c>
      <c r="R29" s="27">
        <v>0</v>
      </c>
      <c r="S29" s="27" t="b">
        <v>0</v>
      </c>
      <c r="T29" s="27" t="s">
        <v>404</v>
      </c>
      <c r="U29" s="27">
        <v>4</v>
      </c>
      <c r="V29" s="27">
        <v>20</v>
      </c>
      <c r="W29" s="27">
        <v>20</v>
      </c>
      <c r="X29" s="229">
        <v>7.9599999999999998E-8</v>
      </c>
      <c r="Y29" s="229">
        <v>7.9500000000000004E-8</v>
      </c>
      <c r="Z29" s="230">
        <v>5.7944806800000004</v>
      </c>
      <c r="AA29" s="230">
        <v>4.7699800000000002E-4</v>
      </c>
      <c r="AB29" s="27">
        <v>0</v>
      </c>
      <c r="AC29" s="230">
        <v>5.1927586520000002</v>
      </c>
      <c r="AD29" s="230">
        <v>1.1670890000000001E-3</v>
      </c>
      <c r="AE29" s="231">
        <v>36.263266819999998</v>
      </c>
      <c r="AF29" s="27">
        <v>0</v>
      </c>
      <c r="AG29" s="27">
        <v>15.47771185</v>
      </c>
      <c r="AH29" s="27">
        <v>4.62034E-4</v>
      </c>
      <c r="AI29" s="27">
        <v>0</v>
      </c>
      <c r="AJ29" s="27">
        <v>5.163434294</v>
      </c>
      <c r="AK29" s="27">
        <v>1.166147E-3</v>
      </c>
      <c r="AL29" s="27">
        <v>20.787889239999998</v>
      </c>
      <c r="AM29" s="27">
        <v>6.3151830000000003E-3</v>
      </c>
      <c r="AN29" s="27">
        <v>0</v>
      </c>
      <c r="AO29" s="27">
        <v>10.295953709999999</v>
      </c>
      <c r="AP29" s="27">
        <v>2.0991972000000001E-2</v>
      </c>
      <c r="AQ29" s="27">
        <v>0</v>
      </c>
      <c r="AR29" s="27">
        <v>-1.771784298</v>
      </c>
      <c r="AS29" s="27">
        <v>0.96019628499999998</v>
      </c>
      <c r="AT29" s="27">
        <v>0</v>
      </c>
      <c r="AU29" s="27">
        <v>-0.33695356999999998</v>
      </c>
      <c r="AV29" s="27">
        <v>6.2509239999999997E-3</v>
      </c>
      <c r="AW29" s="27">
        <v>0</v>
      </c>
      <c r="AX29" s="27">
        <v>-5.6845594999999999E-2</v>
      </c>
      <c r="AY29" s="27">
        <v>2.0954422E-2</v>
      </c>
      <c r="AZ29" s="27">
        <v>0</v>
      </c>
      <c r="BA29" s="27">
        <v>-27.872348639999998</v>
      </c>
      <c r="BB29" s="27">
        <v>0.93520599900000001</v>
      </c>
      <c r="BC29" s="27">
        <v>0</v>
      </c>
      <c r="BD29" s="27">
        <v>3</v>
      </c>
      <c r="BE29" s="27">
        <v>9.7527688795384898E-4</v>
      </c>
      <c r="BF29" s="27">
        <v>-0.35722751792511598</v>
      </c>
      <c r="BG29" s="27" t="s">
        <v>14</v>
      </c>
      <c r="BH29" s="27">
        <v>1.03041305013492</v>
      </c>
      <c r="BI29" s="27">
        <v>0.95813512655848199</v>
      </c>
      <c r="BJ29" s="27">
        <v>0.65604323022113697</v>
      </c>
      <c r="BK29" s="27">
        <v>37</v>
      </c>
      <c r="BL29" s="27">
        <v>34.200000000000003</v>
      </c>
      <c r="BM29" s="27" t="s">
        <v>14</v>
      </c>
      <c r="BN29" s="27" t="s">
        <v>14</v>
      </c>
      <c r="BO29" s="27">
        <v>0.991313887977191</v>
      </c>
      <c r="BP29" s="27">
        <v>-8.7984187311849205</v>
      </c>
      <c r="BQ29" s="27">
        <v>1.00283345638313</v>
      </c>
      <c r="BR29" s="27">
        <v>-0.223052006392533</v>
      </c>
      <c r="BS29" s="27">
        <v>5.5878470818771397</v>
      </c>
      <c r="BT29" s="27">
        <v>-3.6507649625436098</v>
      </c>
      <c r="BV29" s="231"/>
    </row>
    <row r="30" spans="1:74" s="27" customFormat="1" x14ac:dyDescent="0.25">
      <c r="A30" s="27" t="s">
        <v>1097</v>
      </c>
      <c r="B30" s="27" t="s">
        <v>1098</v>
      </c>
      <c r="C30" s="27">
        <v>20210316.210000001</v>
      </c>
      <c r="D30" s="228">
        <v>44271.884027777778</v>
      </c>
      <c r="E30" s="27" t="s">
        <v>706</v>
      </c>
      <c r="F30" s="27">
        <v>3034</v>
      </c>
      <c r="G30" s="27" t="s">
        <v>398</v>
      </c>
      <c r="H30" s="27" t="s">
        <v>460</v>
      </c>
      <c r="I30" s="27" t="s">
        <v>795</v>
      </c>
      <c r="J30" s="27" t="s">
        <v>400</v>
      </c>
      <c r="K30" s="27">
        <v>3900</v>
      </c>
      <c r="L30" s="27">
        <v>194.55</v>
      </c>
      <c r="M30" s="27">
        <v>20.0462606</v>
      </c>
      <c r="N30" s="229">
        <v>3.7399999999999998E-12</v>
      </c>
      <c r="O30" s="27">
        <v>1E-3</v>
      </c>
      <c r="P30" s="27">
        <v>0</v>
      </c>
      <c r="Q30" s="27">
        <v>-0.27</v>
      </c>
      <c r="R30" s="27">
        <v>0</v>
      </c>
      <c r="S30" s="27" t="b">
        <v>0</v>
      </c>
      <c r="T30" s="27" t="s">
        <v>404</v>
      </c>
      <c r="U30" s="27">
        <v>4</v>
      </c>
      <c r="V30" s="27">
        <v>20</v>
      </c>
      <c r="W30" s="27">
        <v>20</v>
      </c>
      <c r="X30" s="229">
        <v>7.9599999999999998E-8</v>
      </c>
      <c r="Y30" s="229">
        <v>7.9500000000000004E-8</v>
      </c>
      <c r="Z30" s="230">
        <v>1.336783638</v>
      </c>
      <c r="AA30" s="230">
        <v>5.3574000000000004E-4</v>
      </c>
      <c r="AB30" s="27">
        <v>0</v>
      </c>
      <c r="AC30" s="230">
        <v>3.8312126599999998</v>
      </c>
      <c r="AD30" s="230">
        <v>7.6748599999999995E-4</v>
      </c>
      <c r="AE30" s="231">
        <v>34.859635439999998</v>
      </c>
      <c r="AF30" s="27">
        <v>0</v>
      </c>
      <c r="AG30" s="27">
        <v>11.224361289999999</v>
      </c>
      <c r="AH30" s="27">
        <v>5.0798200000000003E-4</v>
      </c>
      <c r="AI30" s="27">
        <v>0</v>
      </c>
      <c r="AJ30" s="27">
        <v>3.793905847</v>
      </c>
      <c r="AK30" s="27">
        <v>7.6677199999999998E-4</v>
      </c>
      <c r="AL30" s="27">
        <v>14.9944402</v>
      </c>
      <c r="AM30" s="27">
        <v>5.5725649999999998E-3</v>
      </c>
      <c r="AN30" s="27">
        <v>0</v>
      </c>
      <c r="AO30" s="27">
        <v>7.5622121350000002</v>
      </c>
      <c r="AP30" s="27">
        <v>2.3014209000000001E-2</v>
      </c>
      <c r="AQ30" s="27">
        <v>0</v>
      </c>
      <c r="AR30" s="27">
        <v>-1.886169969</v>
      </c>
      <c r="AS30" s="27">
        <v>0.91075317700000002</v>
      </c>
      <c r="AT30" s="27">
        <v>0</v>
      </c>
      <c r="AU30" s="27">
        <v>-0.35770605999999999</v>
      </c>
      <c r="AV30" s="27">
        <v>5.7258600000000002E-3</v>
      </c>
      <c r="AW30" s="27">
        <v>0</v>
      </c>
      <c r="AX30" s="27">
        <v>-3.9589673999999998E-2</v>
      </c>
      <c r="AY30" s="27">
        <v>2.3090788000000001E-2</v>
      </c>
      <c r="AZ30" s="27">
        <v>0</v>
      </c>
      <c r="BA30" s="27">
        <v>-21.006256390000001</v>
      </c>
      <c r="BB30" s="27">
        <v>0.89353509200000003</v>
      </c>
      <c r="BC30" s="27">
        <v>0</v>
      </c>
      <c r="BD30" s="27">
        <v>3</v>
      </c>
      <c r="BE30" s="27">
        <v>9.7527688795384898E-4</v>
      </c>
      <c r="BF30" s="27">
        <v>-0.37232979097486602</v>
      </c>
      <c r="BG30" s="27" t="s">
        <v>14</v>
      </c>
      <c r="BH30" s="27">
        <v>1.03041305013492</v>
      </c>
      <c r="BI30" s="27">
        <v>0.95813512655848199</v>
      </c>
      <c r="BJ30" s="27">
        <v>0.64048165098397503</v>
      </c>
      <c r="BK30" s="27">
        <v>43.3</v>
      </c>
      <c r="BL30" s="27">
        <v>40.1</v>
      </c>
      <c r="BM30" s="27" t="s">
        <v>14</v>
      </c>
      <c r="BN30" s="27" t="s">
        <v>14</v>
      </c>
      <c r="BO30" s="27">
        <v>0.991313887977191</v>
      </c>
      <c r="BP30" s="27">
        <v>-8.7984187311849205</v>
      </c>
      <c r="BQ30" s="27">
        <v>1.00283345638313</v>
      </c>
      <c r="BR30" s="27">
        <v>-0.223052006392533</v>
      </c>
      <c r="BS30" s="27">
        <v>1.11751934973942</v>
      </c>
      <c r="BT30" s="27">
        <v>-5.0004844135328899</v>
      </c>
      <c r="BV30" s="231"/>
    </row>
    <row r="31" spans="1:74" s="169" customFormat="1" x14ac:dyDescent="0.25">
      <c r="A31" s="169" t="s">
        <v>732</v>
      </c>
      <c r="B31" s="169" t="s">
        <v>792</v>
      </c>
      <c r="C31" s="169">
        <v>20210317.039999999</v>
      </c>
      <c r="D31" s="190">
        <v>44272.181250000001</v>
      </c>
      <c r="E31" s="169" t="s">
        <v>706</v>
      </c>
      <c r="F31" s="169">
        <v>3038</v>
      </c>
      <c r="G31" s="169" t="s">
        <v>398</v>
      </c>
      <c r="H31" s="169" t="s">
        <v>460</v>
      </c>
      <c r="I31" s="169" t="s">
        <v>795</v>
      </c>
      <c r="J31" s="169" t="s">
        <v>400</v>
      </c>
      <c r="K31" s="169">
        <v>3800</v>
      </c>
      <c r="L31" s="169">
        <v>190.03</v>
      </c>
      <c r="M31" s="169">
        <v>19.996842600000001</v>
      </c>
      <c r="N31" s="191">
        <v>3.7399999999999998E-12</v>
      </c>
      <c r="O31" s="169">
        <v>1E-3</v>
      </c>
      <c r="P31" s="169">
        <v>0</v>
      </c>
      <c r="Q31" s="169">
        <v>-0.19</v>
      </c>
      <c r="R31" s="169">
        <v>0</v>
      </c>
      <c r="S31" s="169" t="b">
        <v>0</v>
      </c>
      <c r="T31" s="169" t="s">
        <v>404</v>
      </c>
      <c r="U31" s="169">
        <v>4</v>
      </c>
      <c r="V31" s="169">
        <v>20</v>
      </c>
      <c r="W31" s="169">
        <v>20</v>
      </c>
      <c r="X31" s="191">
        <v>7.9500000000000004E-8</v>
      </c>
      <c r="Y31" s="191">
        <v>7.9500000000000004E-8</v>
      </c>
      <c r="Z31" s="189">
        <v>0.68272592099999996</v>
      </c>
      <c r="AA31" s="189">
        <v>4.4828100000000003E-4</v>
      </c>
      <c r="AB31" s="169">
        <v>0</v>
      </c>
      <c r="AC31" s="189">
        <v>4.1592934420000001</v>
      </c>
      <c r="AD31" s="189">
        <v>7.4729099999999997E-4</v>
      </c>
      <c r="AE31" s="187">
        <v>35.197857200000001</v>
      </c>
      <c r="AF31" s="169">
        <v>0</v>
      </c>
      <c r="AG31" s="169">
        <v>10.61874147</v>
      </c>
      <c r="AH31" s="169">
        <v>4.2237600000000002E-4</v>
      </c>
      <c r="AI31" s="169">
        <v>0</v>
      </c>
      <c r="AJ31" s="169">
        <v>4.120272119</v>
      </c>
      <c r="AK31" s="169">
        <v>7.4647099999999996E-4</v>
      </c>
      <c r="AL31" s="169">
        <v>14.67781796</v>
      </c>
      <c r="AM31" s="169">
        <v>5.930472E-3</v>
      </c>
      <c r="AN31" s="169">
        <v>0</v>
      </c>
      <c r="AO31" s="169">
        <v>8.1315362249999996</v>
      </c>
      <c r="AP31" s="169">
        <v>2.2335496999999999E-2</v>
      </c>
      <c r="AQ31" s="169">
        <v>0</v>
      </c>
      <c r="AR31" s="169">
        <v>-6.6720039980000001</v>
      </c>
      <c r="AS31" s="169">
        <v>0.99965690699999998</v>
      </c>
      <c r="AT31" s="169">
        <v>0</v>
      </c>
      <c r="AU31" s="169">
        <v>-0.37115422300000001</v>
      </c>
      <c r="AV31" s="169">
        <v>5.7087010000000001E-3</v>
      </c>
      <c r="AW31" s="169">
        <v>0</v>
      </c>
      <c r="AX31" s="169">
        <v>-0.12485676699999999</v>
      </c>
      <c r="AY31" s="169">
        <v>2.2335462E-2</v>
      </c>
      <c r="AZ31" s="169">
        <v>0</v>
      </c>
      <c r="BA31" s="169">
        <v>-25.70058817</v>
      </c>
      <c r="BB31" s="169">
        <v>0.980342088</v>
      </c>
      <c r="BC31" s="169">
        <v>0</v>
      </c>
      <c r="BD31" s="169">
        <v>3</v>
      </c>
      <c r="BE31" s="169">
        <v>9.7527688795384898E-4</v>
      </c>
      <c r="BF31" s="169">
        <v>-0.38546915962198203</v>
      </c>
      <c r="BG31" s="169" t="s">
        <v>14</v>
      </c>
      <c r="BH31" s="169">
        <v>1.03041305013492</v>
      </c>
      <c r="BI31" s="169">
        <v>0.95813512655848199</v>
      </c>
      <c r="BJ31" s="169">
        <v>0.62694267405945303</v>
      </c>
      <c r="BK31" s="169">
        <v>49</v>
      </c>
      <c r="BL31" s="169">
        <v>45.6</v>
      </c>
      <c r="BM31" s="169" t="s">
        <v>14</v>
      </c>
      <c r="BN31" s="169" t="s">
        <v>14</v>
      </c>
      <c r="BO31" s="169">
        <v>0.991313887977191</v>
      </c>
      <c r="BP31" s="169">
        <v>-8.7984187311849205</v>
      </c>
      <c r="BQ31" s="169">
        <v>1.00283345638313</v>
      </c>
      <c r="BR31" s="169">
        <v>-0.223052006392533</v>
      </c>
      <c r="BS31" s="169">
        <v>0.46160838872625298</v>
      </c>
      <c r="BT31" s="169">
        <v>-4.67525337795787</v>
      </c>
      <c r="BU31" s="169" t="s">
        <v>1076</v>
      </c>
      <c r="BV31" s="187"/>
    </row>
    <row r="32" spans="1:74" s="27" customFormat="1" x14ac:dyDescent="0.25">
      <c r="A32" s="27" t="s">
        <v>734</v>
      </c>
      <c r="B32" s="27" t="s">
        <v>735</v>
      </c>
      <c r="C32" s="27">
        <v>20210317.079999998</v>
      </c>
      <c r="D32" s="228">
        <v>44272.329861111109</v>
      </c>
      <c r="E32" s="27" t="s">
        <v>706</v>
      </c>
      <c r="F32" s="27">
        <v>3040</v>
      </c>
      <c r="G32" s="27" t="s">
        <v>398</v>
      </c>
      <c r="H32" s="27" t="s">
        <v>460</v>
      </c>
      <c r="I32" s="27" t="s">
        <v>795</v>
      </c>
      <c r="J32" s="27" t="s">
        <v>400</v>
      </c>
      <c r="K32" s="27">
        <v>3500</v>
      </c>
      <c r="L32" s="27">
        <v>184.14</v>
      </c>
      <c r="M32" s="27">
        <v>19.007277070000001</v>
      </c>
      <c r="N32" s="229">
        <v>3.9100000000000001E-12</v>
      </c>
      <c r="O32" s="27">
        <v>1E-3</v>
      </c>
      <c r="P32" s="27">
        <v>0</v>
      </c>
      <c r="Q32" s="27">
        <v>-0.27</v>
      </c>
      <c r="R32" s="27">
        <v>0</v>
      </c>
      <c r="S32" s="27" t="b">
        <v>0</v>
      </c>
      <c r="T32" s="27" t="s">
        <v>404</v>
      </c>
      <c r="U32" s="27">
        <v>4</v>
      </c>
      <c r="V32" s="27">
        <v>20</v>
      </c>
      <c r="W32" s="27">
        <v>20</v>
      </c>
      <c r="X32" s="229">
        <v>7.9599999999999998E-8</v>
      </c>
      <c r="Y32" s="229">
        <v>7.9500000000000004E-8</v>
      </c>
      <c r="Z32" s="230">
        <v>1.7086332660000001</v>
      </c>
      <c r="AA32" s="230">
        <v>4.6834900000000001E-4</v>
      </c>
      <c r="AB32" s="27">
        <v>0</v>
      </c>
      <c r="AC32" s="230">
        <v>5.7497849680000002</v>
      </c>
      <c r="AD32" s="230">
        <v>8.1188400000000002E-4</v>
      </c>
      <c r="AE32" s="231">
        <v>36.837510819999999</v>
      </c>
      <c r="AF32" s="27">
        <v>0</v>
      </c>
      <c r="AG32" s="27">
        <v>11.64225356</v>
      </c>
      <c r="AH32" s="27">
        <v>4.49467E-4</v>
      </c>
      <c r="AI32" s="27">
        <v>0</v>
      </c>
      <c r="AJ32" s="27">
        <v>5.7112840189999998</v>
      </c>
      <c r="AK32" s="27">
        <v>8.1128299999999999E-4</v>
      </c>
      <c r="AL32" s="27">
        <v>17.39825811</v>
      </c>
      <c r="AM32" s="27">
        <v>5.9144130000000003E-3</v>
      </c>
      <c r="AN32" s="27">
        <v>0</v>
      </c>
      <c r="AO32" s="27">
        <v>11.41618736</v>
      </c>
      <c r="AP32" s="27">
        <v>2.4715060000000001E-2</v>
      </c>
      <c r="AQ32" s="27">
        <v>0</v>
      </c>
      <c r="AR32" s="27">
        <v>2.6435743760000001</v>
      </c>
      <c r="AS32" s="27">
        <v>0.87732088600000002</v>
      </c>
      <c r="AT32" s="27">
        <v>1</v>
      </c>
      <c r="AU32" s="27">
        <v>-0.29457916499999998</v>
      </c>
      <c r="AV32" s="27">
        <v>5.7872269999999998E-3</v>
      </c>
      <c r="AW32" s="27">
        <v>0</v>
      </c>
      <c r="AX32" s="27">
        <v>-3.8452369E-2</v>
      </c>
      <c r="AY32" s="27">
        <v>2.4770647E-2</v>
      </c>
      <c r="AZ32" s="27">
        <v>0</v>
      </c>
      <c r="BA32" s="27">
        <v>-20.67558653</v>
      </c>
      <c r="BB32" s="27">
        <v>0.85681523500000001</v>
      </c>
      <c r="BC32" s="27">
        <v>1</v>
      </c>
      <c r="BD32" s="27">
        <v>3</v>
      </c>
      <c r="BE32" s="27">
        <v>9.7527688795384898E-4</v>
      </c>
      <c r="BF32" s="27">
        <v>-0.31154728402533899</v>
      </c>
      <c r="BG32" s="27" t="s">
        <v>14</v>
      </c>
      <c r="BH32" s="27">
        <v>1.03041305013492</v>
      </c>
      <c r="BI32" s="27">
        <v>0.95813512655848199</v>
      </c>
      <c r="BJ32" s="27">
        <v>0.70311273936468399</v>
      </c>
      <c r="BK32" s="27">
        <v>20.2</v>
      </c>
      <c r="BL32" s="27">
        <v>18</v>
      </c>
      <c r="BM32" s="27" t="s">
        <v>14</v>
      </c>
      <c r="BN32" s="27" t="s">
        <v>14</v>
      </c>
      <c r="BO32" s="27">
        <v>0.991313887977191</v>
      </c>
      <c r="BP32" s="27">
        <v>-8.7984187311849205</v>
      </c>
      <c r="BQ32" s="27">
        <v>1.00283345638313</v>
      </c>
      <c r="BR32" s="27">
        <v>-0.223052006392533</v>
      </c>
      <c r="BS32" s="27">
        <v>1.49042259744144</v>
      </c>
      <c r="BT32" s="27">
        <v>-3.09857703952403</v>
      </c>
      <c r="BV32" s="231"/>
    </row>
    <row r="33" spans="1:74" s="27" customFormat="1" x14ac:dyDescent="0.25">
      <c r="A33" s="27" t="s">
        <v>736</v>
      </c>
      <c r="B33" s="27" t="s">
        <v>737</v>
      </c>
      <c r="C33" s="27">
        <v>20210317.109999999</v>
      </c>
      <c r="D33" s="228">
        <v>44272.475694444445</v>
      </c>
      <c r="E33" s="27" t="s">
        <v>706</v>
      </c>
      <c r="F33" s="27">
        <v>3042</v>
      </c>
      <c r="G33" s="27" t="s">
        <v>398</v>
      </c>
      <c r="H33" s="27" t="s">
        <v>460</v>
      </c>
      <c r="I33" s="27" t="s">
        <v>795</v>
      </c>
      <c r="J33" s="27" t="s">
        <v>400</v>
      </c>
      <c r="K33" s="27">
        <v>3800</v>
      </c>
      <c r="L33" s="27">
        <v>192.38</v>
      </c>
      <c r="M33" s="27">
        <v>19.752573030000001</v>
      </c>
      <c r="N33" s="229">
        <v>3.8100000000000001E-12</v>
      </c>
      <c r="O33" s="27">
        <v>1E-3</v>
      </c>
      <c r="P33" s="27">
        <v>0</v>
      </c>
      <c r="Q33" s="27">
        <v>0</v>
      </c>
      <c r="R33" s="27">
        <v>0</v>
      </c>
      <c r="S33" s="27" t="b">
        <v>0</v>
      </c>
      <c r="T33" s="27" t="s">
        <v>657</v>
      </c>
      <c r="U33" s="27">
        <v>4</v>
      </c>
      <c r="V33" s="27">
        <v>20</v>
      </c>
      <c r="W33" s="27">
        <v>20</v>
      </c>
      <c r="X33" s="229">
        <v>7.9599999999999998E-8</v>
      </c>
      <c r="Y33" s="229">
        <v>7.9500000000000004E-8</v>
      </c>
      <c r="Z33" s="230">
        <v>3.5459050859999999</v>
      </c>
      <c r="AA33" s="230">
        <v>4.2425500000000001E-4</v>
      </c>
      <c r="AB33" s="27">
        <v>0</v>
      </c>
      <c r="AC33" s="230">
        <v>3.7587572319999998</v>
      </c>
      <c r="AD33" s="230">
        <v>6.4313E-4</v>
      </c>
      <c r="AE33" s="231">
        <v>34.784940419999998</v>
      </c>
      <c r="AF33" s="27">
        <v>0</v>
      </c>
      <c r="AG33" s="27">
        <v>13.30609288</v>
      </c>
      <c r="AH33" s="27">
        <v>4.0765400000000002E-4</v>
      </c>
      <c r="AI33" s="27">
        <v>0</v>
      </c>
      <c r="AJ33" s="27">
        <v>3.7261729130000001</v>
      </c>
      <c r="AK33" s="27">
        <v>6.4273900000000003E-4</v>
      </c>
      <c r="AL33" s="27">
        <v>17.090022439999998</v>
      </c>
      <c r="AM33" s="27">
        <v>5.8389669999999996E-3</v>
      </c>
      <c r="AN33" s="27">
        <v>0</v>
      </c>
      <c r="AO33" s="27">
        <v>7.3971978949999997</v>
      </c>
      <c r="AP33" s="27">
        <v>2.2412735E-2</v>
      </c>
      <c r="AQ33" s="27">
        <v>0</v>
      </c>
      <c r="AR33" s="27">
        <v>-6.8683723270000003</v>
      </c>
      <c r="AS33" s="27">
        <v>0.93953408100000002</v>
      </c>
      <c r="AT33" s="27">
        <v>0</v>
      </c>
      <c r="AU33" s="27">
        <v>-0.35065997900000001</v>
      </c>
      <c r="AV33" s="27">
        <v>5.7833759999999998E-3</v>
      </c>
      <c r="AW33" s="27">
        <v>0</v>
      </c>
      <c r="AX33" s="27">
        <v>-6.8400226999999994E-2</v>
      </c>
      <c r="AY33" s="27">
        <v>2.2254263999999999E-2</v>
      </c>
      <c r="AZ33" s="27">
        <v>0</v>
      </c>
      <c r="BA33" s="27">
        <v>-27.897034179999999</v>
      </c>
      <c r="BB33" s="27">
        <v>0.91955373900000004</v>
      </c>
      <c r="BC33" s="27">
        <v>0</v>
      </c>
      <c r="BD33" s="27">
        <v>3</v>
      </c>
      <c r="BE33" s="27">
        <v>9.7527688795384898E-4</v>
      </c>
      <c r="BF33" s="27">
        <v>-0.367327482900345</v>
      </c>
      <c r="BG33" s="27" t="s">
        <v>14</v>
      </c>
      <c r="BH33" s="27">
        <v>1.03041305013492</v>
      </c>
      <c r="BI33" s="27">
        <v>0.95813512655848199</v>
      </c>
      <c r="BJ33" s="27">
        <v>0.64563609450475701</v>
      </c>
      <c r="BK33" s="27">
        <v>41.2</v>
      </c>
      <c r="BL33" s="27">
        <v>38.1</v>
      </c>
      <c r="BM33" s="27" t="s">
        <v>14</v>
      </c>
      <c r="BN33" s="27" t="s">
        <v>14</v>
      </c>
      <c r="BO33" s="27">
        <v>0.991313887977191</v>
      </c>
      <c r="BP33" s="27">
        <v>-8.7984187311849205</v>
      </c>
      <c r="BQ33" s="27">
        <v>1.00283345638313</v>
      </c>
      <c r="BR33" s="27">
        <v>-0.223052006392533</v>
      </c>
      <c r="BS33" s="27">
        <v>3.3329002470073701</v>
      </c>
      <c r="BT33" s="27">
        <v>-5.0723104855686199</v>
      </c>
      <c r="BV33" s="231"/>
    </row>
    <row r="34" spans="1:74" s="27" customFormat="1" x14ac:dyDescent="0.25">
      <c r="A34" s="27" t="s">
        <v>743</v>
      </c>
      <c r="B34" s="27" t="s">
        <v>744</v>
      </c>
      <c r="C34" s="27">
        <v>20210317.23</v>
      </c>
      <c r="D34" s="228">
        <v>44272.992361111108</v>
      </c>
      <c r="E34" s="27" t="s">
        <v>706</v>
      </c>
      <c r="F34" s="27">
        <v>3049</v>
      </c>
      <c r="G34" s="27" t="s">
        <v>398</v>
      </c>
      <c r="H34" s="27" t="s">
        <v>460</v>
      </c>
      <c r="I34" s="27" t="s">
        <v>795</v>
      </c>
      <c r="J34" s="27" t="s">
        <v>400</v>
      </c>
      <c r="K34" s="27">
        <v>3700</v>
      </c>
      <c r="L34" s="27">
        <v>181.79</v>
      </c>
      <c r="M34" s="27">
        <v>20.353154740000001</v>
      </c>
      <c r="N34" s="229">
        <v>3.6300000000000001E-12</v>
      </c>
      <c r="O34" s="27">
        <v>1E-3</v>
      </c>
      <c r="P34" s="27">
        <v>0</v>
      </c>
      <c r="Q34" s="27">
        <v>-0.17</v>
      </c>
      <c r="R34" s="27">
        <v>0</v>
      </c>
      <c r="S34" s="27" t="b">
        <v>0</v>
      </c>
      <c r="T34" s="27" t="s">
        <v>404</v>
      </c>
      <c r="U34" s="27">
        <v>4</v>
      </c>
      <c r="V34" s="27">
        <v>20</v>
      </c>
      <c r="W34" s="27">
        <v>20</v>
      </c>
      <c r="X34" s="229">
        <v>7.9599999999999998E-8</v>
      </c>
      <c r="Y34" s="229">
        <v>7.9599999999999998E-8</v>
      </c>
      <c r="Z34" s="230">
        <v>5.4790035340000003</v>
      </c>
      <c r="AA34" s="230">
        <v>4.5019500000000002E-4</v>
      </c>
      <c r="AB34" s="27">
        <v>0</v>
      </c>
      <c r="AC34" s="230">
        <v>-1.151142691</v>
      </c>
      <c r="AD34" s="230">
        <v>7.6880500000000001E-4</v>
      </c>
      <c r="AE34" s="231">
        <v>29.723275489999999</v>
      </c>
      <c r="AF34" s="27">
        <v>0</v>
      </c>
      <c r="AG34" s="27">
        <v>14.9580401</v>
      </c>
      <c r="AH34" s="27">
        <v>4.2880000000000001E-4</v>
      </c>
      <c r="AI34" s="27">
        <v>0</v>
      </c>
      <c r="AJ34" s="27">
        <v>-1.1747956959999999</v>
      </c>
      <c r="AK34" s="27">
        <v>7.6812899999999999E-4</v>
      </c>
      <c r="AL34" s="27">
        <v>13.80434224</v>
      </c>
      <c r="AM34" s="27">
        <v>7.1163989999999998E-3</v>
      </c>
      <c r="AN34" s="27">
        <v>1</v>
      </c>
      <c r="AO34" s="27">
        <v>-1.957543298</v>
      </c>
      <c r="AP34" s="27">
        <v>2.4578585E-2</v>
      </c>
      <c r="AQ34" s="27">
        <v>0</v>
      </c>
      <c r="AR34" s="27">
        <v>-6.3255241760000001</v>
      </c>
      <c r="AS34" s="27">
        <v>0.83046490500000003</v>
      </c>
      <c r="AT34" s="27">
        <v>0</v>
      </c>
      <c r="AU34" s="27">
        <v>-0.45433657399999999</v>
      </c>
      <c r="AV34" s="27">
        <v>7.0924849999999999E-3</v>
      </c>
      <c r="AW34" s="27">
        <v>1</v>
      </c>
      <c r="AX34" s="27">
        <v>0.39172434499999997</v>
      </c>
      <c r="AY34" s="27">
        <v>2.4487274E-2</v>
      </c>
      <c r="AZ34" s="27">
        <v>0</v>
      </c>
      <c r="BA34" s="27">
        <v>-19.668182170000001</v>
      </c>
      <c r="BB34" s="27">
        <v>0.81934283200000002</v>
      </c>
      <c r="BC34" s="27">
        <v>0</v>
      </c>
      <c r="BD34" s="27">
        <v>3</v>
      </c>
      <c r="BE34" s="27">
        <v>9.7527688795384898E-4</v>
      </c>
      <c r="BF34" s="27">
        <v>-0.46779962994007701</v>
      </c>
      <c r="BG34" s="27" t="s">
        <v>14</v>
      </c>
      <c r="BH34" s="27">
        <v>1.03041305013492</v>
      </c>
      <c r="BI34" s="27">
        <v>0.95813512655848199</v>
      </c>
      <c r="BJ34" s="27">
        <v>0.54210828301994196</v>
      </c>
      <c r="BK34" s="27">
        <v>94</v>
      </c>
      <c r="BL34" s="27">
        <v>87.8</v>
      </c>
      <c r="BM34" s="27" t="s">
        <v>14</v>
      </c>
      <c r="BN34" s="27" t="s">
        <v>14</v>
      </c>
      <c r="BO34" s="27">
        <v>0.991313887977191</v>
      </c>
      <c r="BP34" s="27">
        <v>-8.7984187311849205</v>
      </c>
      <c r="BQ34" s="27">
        <v>1.00283345638313</v>
      </c>
      <c r="BR34" s="27">
        <v>-0.223052006392533</v>
      </c>
      <c r="BS34" s="27">
        <v>5.2714760451440696</v>
      </c>
      <c r="BT34" s="27">
        <v>-9.9395624678166605</v>
      </c>
      <c r="BV34" s="231"/>
    </row>
    <row r="35" spans="1:74" s="27" customFormat="1" x14ac:dyDescent="0.25">
      <c r="A35" s="27" t="s">
        <v>745</v>
      </c>
      <c r="B35" s="27" t="s">
        <v>746</v>
      </c>
      <c r="C35" s="27">
        <v>20210318.030000001</v>
      </c>
      <c r="D35" s="228">
        <v>44273.137499999997</v>
      </c>
      <c r="E35" s="27" t="s">
        <v>706</v>
      </c>
      <c r="F35" s="27">
        <v>3051</v>
      </c>
      <c r="G35" s="27" t="s">
        <v>398</v>
      </c>
      <c r="H35" s="27" t="s">
        <v>460</v>
      </c>
      <c r="I35" s="27" t="s">
        <v>795</v>
      </c>
      <c r="J35" s="27" t="s">
        <v>400</v>
      </c>
      <c r="K35" s="27">
        <v>3900</v>
      </c>
      <c r="L35" s="27">
        <v>196.84</v>
      </c>
      <c r="M35" s="27">
        <v>19.81304613</v>
      </c>
      <c r="N35" s="229">
        <v>3.8E-12</v>
      </c>
      <c r="O35" s="27">
        <v>1E-3</v>
      </c>
      <c r="P35" s="27">
        <v>0</v>
      </c>
      <c r="Q35" s="27">
        <v>-0.12</v>
      </c>
      <c r="R35" s="27">
        <v>0</v>
      </c>
      <c r="S35" s="27" t="b">
        <v>0</v>
      </c>
      <c r="T35" s="27" t="s">
        <v>657</v>
      </c>
      <c r="U35" s="27">
        <v>4</v>
      </c>
      <c r="V35" s="27">
        <v>20</v>
      </c>
      <c r="W35" s="27">
        <v>20</v>
      </c>
      <c r="X35" s="229">
        <v>7.9599999999999998E-8</v>
      </c>
      <c r="Y35" s="229">
        <v>7.9500000000000004E-8</v>
      </c>
      <c r="Z35" s="230">
        <v>5.8248274579999997</v>
      </c>
      <c r="AA35" s="230">
        <v>5.42692E-4</v>
      </c>
      <c r="AB35" s="27">
        <v>0</v>
      </c>
      <c r="AC35" s="230">
        <v>5.5496199270000002</v>
      </c>
      <c r="AD35" s="230">
        <v>7.0092500000000003E-4</v>
      </c>
      <c r="AE35" s="231">
        <v>36.631158679999999</v>
      </c>
      <c r="AF35" s="27">
        <v>0</v>
      </c>
      <c r="AG35" s="27">
        <v>15.51881328</v>
      </c>
      <c r="AH35" s="27">
        <v>5.1801199999999999E-4</v>
      </c>
      <c r="AI35" s="27">
        <v>0</v>
      </c>
      <c r="AJ35" s="27">
        <v>5.5199934549999998</v>
      </c>
      <c r="AK35" s="27">
        <v>7.0046099999999999E-4</v>
      </c>
      <c r="AL35" s="27">
        <v>21.200825129999998</v>
      </c>
      <c r="AM35" s="27">
        <v>6.7952230000000004E-3</v>
      </c>
      <c r="AN35" s="27">
        <v>0</v>
      </c>
      <c r="AO35" s="27">
        <v>10.961191980000001</v>
      </c>
      <c r="AP35" s="27">
        <v>1.9338724000000002E-2</v>
      </c>
      <c r="AQ35" s="27">
        <v>0</v>
      </c>
      <c r="AR35" s="27">
        <v>0.15703857399999999</v>
      </c>
      <c r="AS35" s="27">
        <v>0.89694090199999998</v>
      </c>
      <c r="AT35" s="27">
        <v>0</v>
      </c>
      <c r="AU35" s="27">
        <v>-0.32296452199999998</v>
      </c>
      <c r="AV35" s="27">
        <v>6.703662E-3</v>
      </c>
      <c r="AW35" s="27">
        <v>0</v>
      </c>
      <c r="AX35" s="27">
        <v>-0.10792842599999999</v>
      </c>
      <c r="AY35" s="27">
        <v>1.9276748999999999E-2</v>
      </c>
      <c r="AZ35" s="27">
        <v>0</v>
      </c>
      <c r="BA35" s="27">
        <v>-26.71454559</v>
      </c>
      <c r="BB35" s="27">
        <v>0.87277891500000004</v>
      </c>
      <c r="BC35" s="27">
        <v>0</v>
      </c>
      <c r="BD35" s="27">
        <v>3</v>
      </c>
      <c r="BE35" s="27">
        <v>9.7527688795384898E-4</v>
      </c>
      <c r="BF35" s="27">
        <v>-0.34364119675484001</v>
      </c>
      <c r="BG35" s="27" t="s">
        <v>14</v>
      </c>
      <c r="BH35" s="27">
        <v>1.03041305013492</v>
      </c>
      <c r="BI35" s="27">
        <v>0.95813512655848199</v>
      </c>
      <c r="BJ35" s="27">
        <v>0.67004275285831405</v>
      </c>
      <c r="BK35" s="27">
        <v>31.7</v>
      </c>
      <c r="BL35" s="27">
        <v>29.1</v>
      </c>
      <c r="BM35" s="27" t="s">
        <v>14</v>
      </c>
      <c r="BN35" s="27" t="s">
        <v>14</v>
      </c>
      <c r="BO35" s="27">
        <v>0.991313887977191</v>
      </c>
      <c r="BP35" s="27">
        <v>-8.7984187311849205</v>
      </c>
      <c r="BQ35" s="27">
        <v>1.00283345638313</v>
      </c>
      <c r="BR35" s="27">
        <v>-0.223052006392533</v>
      </c>
      <c r="BS35" s="27">
        <v>5.6182798461489698</v>
      </c>
      <c r="BT35" s="27">
        <v>-3.2970034245548598</v>
      </c>
      <c r="BV35" s="231"/>
    </row>
    <row r="36" spans="1:74" s="27" customFormat="1" x14ac:dyDescent="0.25">
      <c r="A36" s="27" t="s">
        <v>749</v>
      </c>
      <c r="B36" s="27" t="s">
        <v>750</v>
      </c>
      <c r="C36" s="27">
        <v>20210318.100000001</v>
      </c>
      <c r="D36" s="228">
        <v>44273.43472222222</v>
      </c>
      <c r="E36" s="27" t="s">
        <v>706</v>
      </c>
      <c r="F36" s="27">
        <v>3055</v>
      </c>
      <c r="G36" s="27" t="s">
        <v>398</v>
      </c>
      <c r="H36" s="27" t="s">
        <v>460</v>
      </c>
      <c r="I36" s="27" t="s">
        <v>795</v>
      </c>
      <c r="J36" s="27" t="s">
        <v>400</v>
      </c>
      <c r="K36" s="27">
        <v>3700</v>
      </c>
      <c r="L36" s="27">
        <v>189.18</v>
      </c>
      <c r="M36" s="27">
        <v>19.558092819999999</v>
      </c>
      <c r="N36" s="229">
        <v>3.8100000000000001E-12</v>
      </c>
      <c r="O36" s="27">
        <v>1E-3</v>
      </c>
      <c r="P36" s="27">
        <v>0</v>
      </c>
      <c r="Q36" s="27">
        <v>-0.18</v>
      </c>
      <c r="R36" s="27">
        <v>0</v>
      </c>
      <c r="S36" s="27" t="b">
        <v>0</v>
      </c>
      <c r="T36" s="27" t="s">
        <v>404</v>
      </c>
      <c r="U36" s="27">
        <v>4</v>
      </c>
      <c r="V36" s="27">
        <v>20</v>
      </c>
      <c r="W36" s="27">
        <v>20</v>
      </c>
      <c r="X36" s="229">
        <v>7.9500000000000004E-8</v>
      </c>
      <c r="Y36" s="229">
        <v>7.9500000000000004E-8</v>
      </c>
      <c r="Z36" s="230">
        <v>2.6724255800000001</v>
      </c>
      <c r="AA36" s="230">
        <v>4.4809800000000002E-4</v>
      </c>
      <c r="AB36" s="27">
        <v>0</v>
      </c>
      <c r="AC36" s="230">
        <v>4.3737184329999996</v>
      </c>
      <c r="AD36" s="230">
        <v>6.8070999999999995E-4</v>
      </c>
      <c r="AE36" s="231">
        <v>35.418910070000003</v>
      </c>
      <c r="AF36" s="27">
        <v>0</v>
      </c>
      <c r="AG36" s="27">
        <v>12.503482890000001</v>
      </c>
      <c r="AH36" s="27">
        <v>4.28403E-4</v>
      </c>
      <c r="AI36" s="27">
        <v>0</v>
      </c>
      <c r="AJ36" s="27">
        <v>4.3386634839999996</v>
      </c>
      <c r="AK36" s="27">
        <v>6.8020799999999996E-4</v>
      </c>
      <c r="AL36" s="27">
        <v>16.90718875</v>
      </c>
      <c r="AM36" s="27">
        <v>6.2375829999999997E-3</v>
      </c>
      <c r="AN36" s="27">
        <v>0</v>
      </c>
      <c r="AO36" s="27">
        <v>8.6199989939999995</v>
      </c>
      <c r="AP36" s="27">
        <v>2.0875653000000001E-2</v>
      </c>
      <c r="AQ36" s="27">
        <v>0</v>
      </c>
      <c r="AR36" s="27">
        <v>2.2529546030000001</v>
      </c>
      <c r="AS36" s="27">
        <v>0.881070778</v>
      </c>
      <c r="AT36" s="27">
        <v>0</v>
      </c>
      <c r="AU36" s="27">
        <v>-0.31266976099999999</v>
      </c>
      <c r="AV36" s="27">
        <v>6.1041380000000003E-3</v>
      </c>
      <c r="AW36" s="27">
        <v>0</v>
      </c>
      <c r="AX36" s="27">
        <v>-7.5382287000000006E-2</v>
      </c>
      <c r="AY36" s="27">
        <v>2.083088E-2</v>
      </c>
      <c r="AZ36" s="27">
        <v>0</v>
      </c>
      <c r="BA36" s="27">
        <v>-19.316222249999999</v>
      </c>
      <c r="BB36" s="27">
        <v>0.86207330999999998</v>
      </c>
      <c r="BC36" s="27">
        <v>0</v>
      </c>
      <c r="BD36" s="27">
        <v>3</v>
      </c>
      <c r="BE36" s="27">
        <v>9.7527688795384898E-4</v>
      </c>
      <c r="BF36" s="27">
        <v>-0.32915895142814799</v>
      </c>
      <c r="BG36" s="27" t="s">
        <v>14</v>
      </c>
      <c r="BH36" s="27">
        <v>1.03041305013492</v>
      </c>
      <c r="BI36" s="27">
        <v>0.95813512655848199</v>
      </c>
      <c r="BJ36" s="27">
        <v>0.68496544743819299</v>
      </c>
      <c r="BK36" s="27">
        <v>26.4</v>
      </c>
      <c r="BL36" s="27">
        <v>24</v>
      </c>
      <c r="BM36" s="27" t="s">
        <v>14</v>
      </c>
      <c r="BN36" s="27" t="s">
        <v>14</v>
      </c>
      <c r="BO36" s="27">
        <v>0.991313887977191</v>
      </c>
      <c r="BP36" s="27">
        <v>-8.7984187311849205</v>
      </c>
      <c r="BQ36" s="27">
        <v>1.00283345638313</v>
      </c>
      <c r="BR36" s="27">
        <v>-0.223052006392533</v>
      </c>
      <c r="BS36" s="27">
        <v>2.4569457749255599</v>
      </c>
      <c r="BT36" s="27">
        <v>-4.4626909064501898</v>
      </c>
      <c r="BV36" s="231"/>
    </row>
    <row r="37" spans="1:74" s="27" customFormat="1" x14ac:dyDescent="0.25">
      <c r="A37" s="27" t="s">
        <v>754</v>
      </c>
      <c r="B37" s="27" t="s">
        <v>755</v>
      </c>
      <c r="C37" s="27">
        <v>20210318.199999999</v>
      </c>
      <c r="D37" s="228">
        <v>44273.831250000003</v>
      </c>
      <c r="E37" s="27" t="s">
        <v>706</v>
      </c>
      <c r="F37" s="27">
        <v>3060</v>
      </c>
      <c r="G37" s="27" t="s">
        <v>398</v>
      </c>
      <c r="H37" s="27" t="s">
        <v>460</v>
      </c>
      <c r="I37" s="27" t="s">
        <v>795</v>
      </c>
      <c r="J37" s="27" t="s">
        <v>400</v>
      </c>
      <c r="K37" s="27">
        <v>3700</v>
      </c>
      <c r="L37" s="27">
        <v>183.56</v>
      </c>
      <c r="M37" s="27">
        <v>20.156896929999998</v>
      </c>
      <c r="N37" s="229">
        <v>3.7E-12</v>
      </c>
      <c r="O37" s="27">
        <v>1E-3</v>
      </c>
      <c r="P37" s="27">
        <v>0</v>
      </c>
      <c r="Q37" s="27">
        <v>-0.08</v>
      </c>
      <c r="R37" s="27">
        <v>0</v>
      </c>
      <c r="S37" s="27" t="b">
        <v>0</v>
      </c>
      <c r="T37" s="27" t="s">
        <v>657</v>
      </c>
      <c r="U37" s="27">
        <v>4</v>
      </c>
      <c r="V37" s="27">
        <v>20</v>
      </c>
      <c r="W37" s="27">
        <v>20</v>
      </c>
      <c r="X37" s="229">
        <v>7.9599999999999998E-8</v>
      </c>
      <c r="Y37" s="229">
        <v>7.9500000000000004E-8</v>
      </c>
      <c r="Z37" s="230">
        <v>4.9078158509999996</v>
      </c>
      <c r="AA37" s="230">
        <v>4.5629600000000002E-4</v>
      </c>
      <c r="AB37" s="27">
        <v>0</v>
      </c>
      <c r="AC37" s="230">
        <v>4.324862574</v>
      </c>
      <c r="AD37" s="230">
        <v>1.0395339999999999E-3</v>
      </c>
      <c r="AE37" s="231">
        <v>35.368544079999999</v>
      </c>
      <c r="AF37" s="27">
        <v>0</v>
      </c>
      <c r="AG37" s="27">
        <v>14.610824320000001</v>
      </c>
      <c r="AH37" s="27">
        <v>4.3653499999999999E-4</v>
      </c>
      <c r="AI37" s="27">
        <v>0</v>
      </c>
      <c r="AJ37" s="27">
        <v>4.294562386</v>
      </c>
      <c r="AK37" s="27">
        <v>1.0385870000000001E-3</v>
      </c>
      <c r="AL37" s="27">
        <v>19.006804949999999</v>
      </c>
      <c r="AM37" s="27">
        <v>5.9233350000000001E-3</v>
      </c>
      <c r="AN37" s="27">
        <v>0</v>
      </c>
      <c r="AO37" s="27">
        <v>8.575229319</v>
      </c>
      <c r="AP37" s="27">
        <v>2.4686889E-2</v>
      </c>
      <c r="AQ37" s="27">
        <v>0</v>
      </c>
      <c r="AR37" s="27">
        <v>-3.4549594799999999</v>
      </c>
      <c r="AS37" s="27">
        <v>0.95831597099999999</v>
      </c>
      <c r="AT37" s="27">
        <v>0</v>
      </c>
      <c r="AU37" s="27">
        <v>-0.35198200200000002</v>
      </c>
      <c r="AV37" s="27">
        <v>6.0374959999999998E-3</v>
      </c>
      <c r="AW37" s="27">
        <v>0</v>
      </c>
      <c r="AX37" s="27">
        <v>-3.1930671000000001E-2</v>
      </c>
      <c r="AY37" s="27">
        <v>2.4341517999999999E-2</v>
      </c>
      <c r="AZ37" s="27">
        <v>0</v>
      </c>
      <c r="BA37" s="27">
        <v>-26.975705659999999</v>
      </c>
      <c r="BB37" s="27">
        <v>0.93585538599999996</v>
      </c>
      <c r="BC37" s="27">
        <v>0</v>
      </c>
      <c r="BD37" s="27">
        <v>3</v>
      </c>
      <c r="BE37" s="27">
        <v>9.7527688795384898E-4</v>
      </c>
      <c r="BF37" s="27">
        <v>-0.37051889958158202</v>
      </c>
      <c r="BG37" s="27" t="s">
        <v>14</v>
      </c>
      <c r="BH37" s="27">
        <v>1.03041305013492</v>
      </c>
      <c r="BI37" s="27">
        <v>0.95813512655848199</v>
      </c>
      <c r="BJ37" s="27">
        <v>0.64234761710799204</v>
      </c>
      <c r="BK37" s="27">
        <v>42.5</v>
      </c>
      <c r="BL37" s="27">
        <v>39.4</v>
      </c>
      <c r="BM37" s="27" t="s">
        <v>14</v>
      </c>
      <c r="BN37" s="27" t="s">
        <v>14</v>
      </c>
      <c r="BO37" s="27">
        <v>0.991313887977191</v>
      </c>
      <c r="BP37" s="27">
        <v>-8.7984187311849205</v>
      </c>
      <c r="BQ37" s="27">
        <v>1.00283345638313</v>
      </c>
      <c r="BR37" s="27">
        <v>-0.223052006392533</v>
      </c>
      <c r="BS37" s="27">
        <v>4.6986699267577103</v>
      </c>
      <c r="BT37" s="27">
        <v>-4.5111223979859396</v>
      </c>
      <c r="BV37" s="231"/>
    </row>
    <row r="38" spans="1:74" s="27" customFormat="1" x14ac:dyDescent="0.25">
      <c r="A38" s="27" t="s">
        <v>759</v>
      </c>
      <c r="B38" s="27" t="s">
        <v>684</v>
      </c>
      <c r="C38" s="27">
        <v>20210319.079999998</v>
      </c>
      <c r="D38" s="228">
        <v>44274.351388888892</v>
      </c>
      <c r="E38" s="27" t="s">
        <v>706</v>
      </c>
      <c r="F38" s="27">
        <v>3067</v>
      </c>
      <c r="G38" s="27" t="s">
        <v>398</v>
      </c>
      <c r="H38" s="27" t="s">
        <v>460</v>
      </c>
      <c r="I38" s="27" t="s">
        <v>795</v>
      </c>
      <c r="J38" s="27" t="s">
        <v>400</v>
      </c>
      <c r="K38" s="27">
        <v>3500</v>
      </c>
      <c r="L38" s="27">
        <v>169.49</v>
      </c>
      <c r="M38" s="27">
        <v>20.65018585</v>
      </c>
      <c r="N38" s="229">
        <v>3.55E-12</v>
      </c>
      <c r="O38" s="27">
        <v>1E-3</v>
      </c>
      <c r="P38" s="27">
        <v>0</v>
      </c>
      <c r="Q38" s="27">
        <v>-0.25</v>
      </c>
      <c r="R38" s="27">
        <v>0</v>
      </c>
      <c r="S38" s="27" t="b">
        <v>0</v>
      </c>
      <c r="T38" s="27" t="s">
        <v>404</v>
      </c>
      <c r="U38" s="27">
        <v>4</v>
      </c>
      <c r="V38" s="27">
        <v>20</v>
      </c>
      <c r="W38" s="27">
        <v>20</v>
      </c>
      <c r="X38" s="229">
        <v>7.91E-8</v>
      </c>
      <c r="Y38" s="229">
        <v>7.9199999999999995E-8</v>
      </c>
      <c r="Z38" s="230">
        <v>4.4558949270000001</v>
      </c>
      <c r="AA38" s="230">
        <v>4.7943900000000002E-4</v>
      </c>
      <c r="AB38" s="27">
        <v>0</v>
      </c>
      <c r="AC38" s="230">
        <v>5.1988598359999996</v>
      </c>
      <c r="AD38" s="230">
        <v>7.6052599999999998E-4</v>
      </c>
      <c r="AE38" s="231">
        <v>36.269556590000001</v>
      </c>
      <c r="AF38" s="27">
        <v>0</v>
      </c>
      <c r="AG38" s="27">
        <v>14.214994129999999</v>
      </c>
      <c r="AH38" s="27">
        <v>4.5497099999999998E-4</v>
      </c>
      <c r="AI38" s="27">
        <v>0</v>
      </c>
      <c r="AJ38" s="27">
        <v>5.1667108160000002</v>
      </c>
      <c r="AK38" s="27">
        <v>7.5981599999999996E-4</v>
      </c>
      <c r="AL38" s="27">
        <v>19.516601659999999</v>
      </c>
      <c r="AM38" s="27">
        <v>6.423275E-3</v>
      </c>
      <c r="AN38" s="27">
        <v>0</v>
      </c>
      <c r="AO38" s="27">
        <v>10.33253938</v>
      </c>
      <c r="AP38" s="27">
        <v>2.3447058999999999E-2</v>
      </c>
      <c r="AQ38" s="27">
        <v>0</v>
      </c>
      <c r="AR38" s="27">
        <v>5.8687841360000004</v>
      </c>
      <c r="AS38" s="27">
        <v>1.1316170489999999</v>
      </c>
      <c r="AT38" s="27">
        <v>0</v>
      </c>
      <c r="AU38" s="27">
        <v>-0.30268723199999997</v>
      </c>
      <c r="AV38" s="27">
        <v>6.3738370000000003E-3</v>
      </c>
      <c r="AW38" s="27">
        <v>0</v>
      </c>
      <c r="AX38" s="27">
        <v>-2.7166223999999999E-2</v>
      </c>
      <c r="AY38" s="27">
        <v>2.3069855E-2</v>
      </c>
      <c r="AZ38" s="27">
        <v>0</v>
      </c>
      <c r="BA38" s="27">
        <v>-19.138063519999999</v>
      </c>
      <c r="BB38" s="27">
        <v>1.1033629170000001</v>
      </c>
      <c r="BC38" s="27">
        <v>0</v>
      </c>
      <c r="BD38" s="27">
        <v>3</v>
      </c>
      <c r="BE38" s="27">
        <v>9.7527688795384898E-4</v>
      </c>
      <c r="BF38" s="27">
        <v>-0.32172132253039998</v>
      </c>
      <c r="BG38" s="27" t="s">
        <v>14</v>
      </c>
      <c r="BH38" s="27">
        <v>1.03041305013492</v>
      </c>
      <c r="BI38" s="27">
        <v>0.95813512655848199</v>
      </c>
      <c r="BJ38" s="27">
        <v>0.69262927731649404</v>
      </c>
      <c r="BK38" s="27">
        <v>23.7</v>
      </c>
      <c r="BL38" s="27">
        <v>21.4</v>
      </c>
      <c r="BM38" s="27" t="s">
        <v>14</v>
      </c>
      <c r="BN38" s="27" t="s">
        <v>14</v>
      </c>
      <c r="BO38" s="27">
        <v>0.991313887977191</v>
      </c>
      <c r="BP38" s="27">
        <v>-8.7984187311849205</v>
      </c>
      <c r="BQ38" s="27">
        <v>1.00283345638313</v>
      </c>
      <c r="BR38" s="27">
        <v>-0.223052006392533</v>
      </c>
      <c r="BS38" s="27">
        <v>4.2454685045309297</v>
      </c>
      <c r="BT38" s="27">
        <v>-3.6447167741112998</v>
      </c>
      <c r="BV38" s="231"/>
    </row>
    <row r="39" spans="1:74" s="27" customFormat="1" x14ac:dyDescent="0.25">
      <c r="A39" s="27" t="s">
        <v>1099</v>
      </c>
      <c r="B39" s="27" t="s">
        <v>1100</v>
      </c>
      <c r="C39" s="27">
        <v>20210319.16</v>
      </c>
      <c r="D39" s="228">
        <v>44274.675694444442</v>
      </c>
      <c r="E39" s="27" t="s">
        <v>706</v>
      </c>
      <c r="F39" s="27">
        <v>3071</v>
      </c>
      <c r="G39" s="27" t="s">
        <v>398</v>
      </c>
      <c r="H39" s="27" t="s">
        <v>460</v>
      </c>
      <c r="I39" s="27" t="s">
        <v>795</v>
      </c>
      <c r="J39" s="27" t="s">
        <v>400</v>
      </c>
      <c r="K39" s="27">
        <v>3600</v>
      </c>
      <c r="L39" s="27">
        <v>181.34</v>
      </c>
      <c r="M39" s="27">
        <v>19.852211319999999</v>
      </c>
      <c r="N39" s="229">
        <v>3.75E-12</v>
      </c>
      <c r="O39" s="27">
        <v>1E-3</v>
      </c>
      <c r="P39" s="27">
        <v>0</v>
      </c>
      <c r="Q39" s="27">
        <v>-0.18</v>
      </c>
      <c r="R39" s="27">
        <v>0</v>
      </c>
      <c r="S39" s="27" t="b">
        <v>0</v>
      </c>
      <c r="T39" s="27" t="s">
        <v>404</v>
      </c>
      <c r="U39" s="27">
        <v>4</v>
      </c>
      <c r="V39" s="27">
        <v>20</v>
      </c>
      <c r="W39" s="27">
        <v>20</v>
      </c>
      <c r="X39" s="229">
        <v>7.9599999999999998E-8</v>
      </c>
      <c r="Y39" s="229">
        <v>7.9500000000000004E-8</v>
      </c>
      <c r="Z39" s="230">
        <v>4.8594721080000003</v>
      </c>
      <c r="AA39" s="230">
        <v>4.4345000000000002E-4</v>
      </c>
      <c r="AB39" s="27">
        <v>0</v>
      </c>
      <c r="AC39" s="230">
        <v>5.1410042149999997</v>
      </c>
      <c r="AD39" s="230">
        <v>6.8152200000000005E-4</v>
      </c>
      <c r="AE39" s="231">
        <v>36.20991265</v>
      </c>
      <c r="AF39" s="27">
        <v>0</v>
      </c>
      <c r="AG39" s="27">
        <v>14.593739899999999</v>
      </c>
      <c r="AH39" s="27">
        <v>4.2235999999999999E-4</v>
      </c>
      <c r="AI39" s="27">
        <v>0</v>
      </c>
      <c r="AJ39" s="27">
        <v>5.10976433</v>
      </c>
      <c r="AK39" s="27">
        <v>6.8095299999999998E-4</v>
      </c>
      <c r="AL39" s="27">
        <v>19.786013069999999</v>
      </c>
      <c r="AM39" s="27">
        <v>6.6491900000000001E-3</v>
      </c>
      <c r="AN39" s="27">
        <v>0</v>
      </c>
      <c r="AO39" s="27">
        <v>10.17803565</v>
      </c>
      <c r="AP39" s="27">
        <v>2.6579246000000001E-2</v>
      </c>
      <c r="AQ39" s="27">
        <v>0</v>
      </c>
      <c r="AR39" s="27">
        <v>1.973464398</v>
      </c>
      <c r="AS39" s="27">
        <v>1.0439320700000001</v>
      </c>
      <c r="AT39" s="27">
        <v>0</v>
      </c>
      <c r="AU39" s="27">
        <v>-0.36794527999999999</v>
      </c>
      <c r="AV39" s="27">
        <v>6.558978E-3</v>
      </c>
      <c r="AW39" s="27">
        <v>0</v>
      </c>
      <c r="AX39" s="27">
        <v>-6.6784355000000004E-2</v>
      </c>
      <c r="AY39" s="27">
        <v>2.6723073E-2</v>
      </c>
      <c r="AZ39" s="27">
        <v>0</v>
      </c>
      <c r="BA39" s="27">
        <v>-23.21652117</v>
      </c>
      <c r="BB39" s="27">
        <v>1.01753597</v>
      </c>
      <c r="BC39" s="27">
        <v>0</v>
      </c>
      <c r="BD39" s="27">
        <v>3</v>
      </c>
      <c r="BE39" s="27">
        <v>9.7527688795384898E-4</v>
      </c>
      <c r="BF39" s="27">
        <v>-0.38724212125192398</v>
      </c>
      <c r="BG39" s="27" t="s">
        <v>14</v>
      </c>
      <c r="BH39" s="27">
        <v>1.03041305013492</v>
      </c>
      <c r="BI39" s="27">
        <v>0.95813512655848199</v>
      </c>
      <c r="BJ39" s="27">
        <v>0.62511579125857197</v>
      </c>
      <c r="BK39" s="27">
        <v>49.8</v>
      </c>
      <c r="BL39" s="27">
        <v>46.3</v>
      </c>
      <c r="BM39" s="27" t="s">
        <v>14</v>
      </c>
      <c r="BN39" s="27" t="s">
        <v>14</v>
      </c>
      <c r="BO39" s="27">
        <v>0.991313887977191</v>
      </c>
      <c r="BP39" s="27">
        <v>-8.7984187311849205</v>
      </c>
      <c r="BQ39" s="27">
        <v>1.00283345638313</v>
      </c>
      <c r="BR39" s="27">
        <v>-0.223052006392533</v>
      </c>
      <c r="BS39" s="27">
        <v>4.6501892038705197</v>
      </c>
      <c r="BT39" s="27">
        <v>-3.7020698547061501</v>
      </c>
      <c r="BV39" s="231"/>
    </row>
    <row r="40" spans="1:74" s="71" customFormat="1" x14ac:dyDescent="0.25">
      <c r="A40" s="71" t="s">
        <v>771</v>
      </c>
      <c r="B40" s="71" t="s">
        <v>772</v>
      </c>
      <c r="C40" s="71">
        <v>20210322.010000002</v>
      </c>
      <c r="D40" s="232">
        <v>44277.054861111108</v>
      </c>
      <c r="E40" s="71" t="s">
        <v>764</v>
      </c>
      <c r="F40" s="71">
        <v>3081</v>
      </c>
      <c r="G40" s="71" t="s">
        <v>398</v>
      </c>
      <c r="H40" s="71" t="s">
        <v>460</v>
      </c>
      <c r="I40" s="71" t="s">
        <v>795</v>
      </c>
      <c r="J40" s="71" t="s">
        <v>400</v>
      </c>
      <c r="K40" s="71">
        <v>3600</v>
      </c>
      <c r="L40" s="71">
        <v>176.12</v>
      </c>
      <c r="M40" s="71">
        <v>20.44060868</v>
      </c>
      <c r="N40" s="233">
        <v>3.6399999999999998E-12</v>
      </c>
      <c r="O40" s="71">
        <v>1E-3</v>
      </c>
      <c r="P40" s="71">
        <v>0</v>
      </c>
      <c r="Q40" s="71">
        <v>-0.23</v>
      </c>
      <c r="R40" s="71">
        <v>0</v>
      </c>
      <c r="S40" s="71" t="b">
        <v>0</v>
      </c>
      <c r="T40" s="71" t="s">
        <v>404</v>
      </c>
      <c r="U40" s="71">
        <v>4</v>
      </c>
      <c r="V40" s="71">
        <v>20</v>
      </c>
      <c r="W40" s="71">
        <v>20</v>
      </c>
      <c r="X40" s="233">
        <v>7.9700000000000006E-8</v>
      </c>
      <c r="Y40" s="233">
        <v>7.9599999999999998E-8</v>
      </c>
      <c r="Z40" s="234">
        <v>4.5373548699999997</v>
      </c>
      <c r="AA40" s="234">
        <v>4.8703E-4</v>
      </c>
      <c r="AB40" s="71">
        <v>0</v>
      </c>
      <c r="AC40" s="234">
        <v>5.0845378429999997</v>
      </c>
      <c r="AD40" s="234">
        <v>8.8099200000000004E-4</v>
      </c>
      <c r="AE40" s="235">
        <v>36.151700910000002</v>
      </c>
      <c r="AF40" s="71">
        <v>0</v>
      </c>
      <c r="AG40" s="71">
        <v>14.28785489</v>
      </c>
      <c r="AH40" s="71">
        <v>4.6762600000000001E-4</v>
      </c>
      <c r="AI40" s="71">
        <v>0</v>
      </c>
      <c r="AJ40" s="71">
        <v>5.0526777530000002</v>
      </c>
      <c r="AK40" s="71">
        <v>8.8032599999999996E-4</v>
      </c>
      <c r="AL40" s="71">
        <v>19.43127484</v>
      </c>
      <c r="AM40" s="71">
        <v>6.7642259999999999E-3</v>
      </c>
      <c r="AN40" s="71">
        <v>0</v>
      </c>
      <c r="AO40" s="71">
        <v>10.07976227</v>
      </c>
      <c r="AP40" s="71">
        <v>2.4080318999999999E-2</v>
      </c>
      <c r="AQ40" s="71">
        <v>0</v>
      </c>
      <c r="AR40" s="71">
        <v>-2.8127024760000001</v>
      </c>
      <c r="AS40" s="71">
        <v>0.88344616099999995</v>
      </c>
      <c r="AT40" s="71">
        <v>0</v>
      </c>
      <c r="AU40" s="71">
        <v>-0.34894145399999998</v>
      </c>
      <c r="AV40" s="71">
        <v>6.6799659999999999E-3</v>
      </c>
      <c r="AW40" s="71">
        <v>0</v>
      </c>
      <c r="AX40" s="71">
        <v>-5.0480767000000003E-2</v>
      </c>
      <c r="AY40" s="71">
        <v>2.3931336000000001E-2</v>
      </c>
      <c r="AZ40" s="71">
        <v>0</v>
      </c>
      <c r="BA40" s="71">
        <v>-27.461348560000001</v>
      </c>
      <c r="BB40" s="71">
        <v>0.86181228799999998</v>
      </c>
      <c r="BC40" s="71">
        <v>0</v>
      </c>
      <c r="BD40" s="71">
        <v>3</v>
      </c>
      <c r="BE40" s="71">
        <v>9.7527688795384898E-4</v>
      </c>
      <c r="BF40" s="71">
        <v>-0.36789232725493098</v>
      </c>
      <c r="BG40" s="71" t="s">
        <v>14</v>
      </c>
      <c r="BH40" s="71">
        <v>1.03041305013492</v>
      </c>
      <c r="BI40" s="71">
        <v>0.95813512655848199</v>
      </c>
      <c r="BJ40" s="71">
        <v>0.64505407151049599</v>
      </c>
      <c r="BK40" s="71">
        <v>41.4</v>
      </c>
      <c r="BL40" s="71">
        <v>38.299999999999997</v>
      </c>
      <c r="BM40" s="71" t="s">
        <v>14</v>
      </c>
      <c r="BN40" s="71" t="s">
        <v>14</v>
      </c>
      <c r="BO40" s="71">
        <v>0.991313887977191</v>
      </c>
      <c r="BP40" s="71">
        <v>-8.7984187311849205</v>
      </c>
      <c r="BQ40" s="71">
        <v>1.00283345638313</v>
      </c>
      <c r="BR40" s="71">
        <v>-0.223052006392533</v>
      </c>
      <c r="BS40" s="71">
        <v>4.3271592607263898</v>
      </c>
      <c r="BT40" s="71">
        <v>-3.75804575347343</v>
      </c>
      <c r="BV40" s="231"/>
    </row>
    <row r="41" spans="1:74" s="71" customFormat="1" x14ac:dyDescent="0.25">
      <c r="A41" s="71" t="s">
        <v>774</v>
      </c>
      <c r="B41" s="71" t="s">
        <v>775</v>
      </c>
      <c r="C41" s="71">
        <v>20210322.109999999</v>
      </c>
      <c r="D41" s="232">
        <v>44277.480555555558</v>
      </c>
      <c r="E41" s="71" t="s">
        <v>764</v>
      </c>
      <c r="F41" s="71">
        <v>3086</v>
      </c>
      <c r="G41" s="71" t="s">
        <v>398</v>
      </c>
      <c r="H41" s="71" t="s">
        <v>460</v>
      </c>
      <c r="I41" s="71" t="s">
        <v>795</v>
      </c>
      <c r="J41" s="71" t="s">
        <v>400</v>
      </c>
      <c r="K41" s="71">
        <v>3800</v>
      </c>
      <c r="L41" s="71">
        <v>187.35</v>
      </c>
      <c r="M41" s="71">
        <v>20.28289298</v>
      </c>
      <c r="N41" s="233">
        <v>3.6600000000000002E-12</v>
      </c>
      <c r="O41" s="71">
        <v>1E-3</v>
      </c>
      <c r="P41" s="71">
        <v>0</v>
      </c>
      <c r="Q41" s="71">
        <v>-0.22</v>
      </c>
      <c r="R41" s="71">
        <v>0</v>
      </c>
      <c r="S41" s="71" t="b">
        <v>0</v>
      </c>
      <c r="T41" s="71" t="s">
        <v>404</v>
      </c>
      <c r="U41" s="71">
        <v>4</v>
      </c>
      <c r="V41" s="71">
        <v>20</v>
      </c>
      <c r="W41" s="71">
        <v>20</v>
      </c>
      <c r="X41" s="233">
        <v>7.9500000000000004E-8</v>
      </c>
      <c r="Y41" s="233">
        <v>7.9500000000000004E-8</v>
      </c>
      <c r="Z41" s="234">
        <v>5.9653345819999997</v>
      </c>
      <c r="AA41" s="234">
        <v>4.8233100000000001E-4</v>
      </c>
      <c r="AB41" s="71">
        <v>0</v>
      </c>
      <c r="AC41" s="234">
        <v>5.3805648210000001</v>
      </c>
      <c r="AD41" s="234">
        <v>8.5662499999999996E-4</v>
      </c>
      <c r="AE41" s="235">
        <v>36.456878080000003</v>
      </c>
      <c r="AF41" s="71">
        <v>0</v>
      </c>
      <c r="AG41" s="71">
        <v>15.645472120000001</v>
      </c>
      <c r="AH41" s="71">
        <v>4.5793800000000002E-4</v>
      </c>
      <c r="AI41" s="71">
        <v>0</v>
      </c>
      <c r="AJ41" s="71">
        <v>5.3514076040000003</v>
      </c>
      <c r="AK41" s="71">
        <v>8.5581100000000005E-4</v>
      </c>
      <c r="AL41" s="71">
        <v>21.15949917</v>
      </c>
      <c r="AM41" s="71">
        <v>6.9836550000000001E-3</v>
      </c>
      <c r="AN41" s="71">
        <v>0</v>
      </c>
      <c r="AO41" s="71">
        <v>10.620313189999999</v>
      </c>
      <c r="AP41" s="71">
        <v>2.0807541999999998E-2</v>
      </c>
      <c r="AQ41" s="71">
        <v>0</v>
      </c>
      <c r="AR41" s="71">
        <v>-0.131457936</v>
      </c>
      <c r="AS41" s="71">
        <v>0.81495000299999998</v>
      </c>
      <c r="AT41" s="71">
        <v>0</v>
      </c>
      <c r="AU41" s="71">
        <v>-0.32724250399999999</v>
      </c>
      <c r="AV41" s="71">
        <v>6.7682280000000003E-3</v>
      </c>
      <c r="AW41" s="71">
        <v>0</v>
      </c>
      <c r="AX41" s="71">
        <v>-0.109817857</v>
      </c>
      <c r="AY41" s="71">
        <v>2.0734927E-2</v>
      </c>
      <c r="AZ41" s="71">
        <v>0</v>
      </c>
      <c r="BA41" s="71">
        <v>-26.803979810000001</v>
      </c>
      <c r="BB41" s="71">
        <v>0.79332396699999996</v>
      </c>
      <c r="BC41" s="71">
        <v>0</v>
      </c>
      <c r="BD41" s="71">
        <v>3</v>
      </c>
      <c r="BE41" s="71">
        <v>9.7527688795384898E-4</v>
      </c>
      <c r="BF41" s="71">
        <v>-0.34787887450117999</v>
      </c>
      <c r="BG41" s="71" t="s">
        <v>14</v>
      </c>
      <c r="BH41" s="71">
        <v>1.03041305013492</v>
      </c>
      <c r="BI41" s="71">
        <v>0.95813512655848199</v>
      </c>
      <c r="BJ41" s="71">
        <v>0.66567619440621995</v>
      </c>
      <c r="BK41" s="71">
        <v>33.4</v>
      </c>
      <c r="BL41" s="71">
        <v>30.6</v>
      </c>
      <c r="BM41" s="71" t="s">
        <v>14</v>
      </c>
      <c r="BN41" s="71" t="s">
        <v>14</v>
      </c>
      <c r="BO41" s="71">
        <v>0.991313887977191</v>
      </c>
      <c r="BP41" s="71">
        <v>-8.7984187311849205</v>
      </c>
      <c r="BQ41" s="71">
        <v>1.00283345638313</v>
      </c>
      <c r="BR41" s="71">
        <v>-0.223052006392533</v>
      </c>
      <c r="BS41" s="71">
        <v>5.7591850909563398</v>
      </c>
      <c r="BT41" s="71">
        <v>-3.4645900989661098</v>
      </c>
      <c r="BV41" s="231"/>
    </row>
    <row r="42" spans="1:74" s="71" customFormat="1" x14ac:dyDescent="0.25">
      <c r="A42" s="71" t="s">
        <v>780</v>
      </c>
      <c r="B42" s="71" t="s">
        <v>781</v>
      </c>
      <c r="C42" s="71">
        <v>20210322.210000001</v>
      </c>
      <c r="D42" s="232">
        <v>44277.87777777778</v>
      </c>
      <c r="E42" s="71" t="s">
        <v>764</v>
      </c>
      <c r="F42" s="71">
        <v>3091</v>
      </c>
      <c r="G42" s="71" t="s">
        <v>398</v>
      </c>
      <c r="H42" s="71" t="s">
        <v>460</v>
      </c>
      <c r="I42" s="71" t="s">
        <v>795</v>
      </c>
      <c r="J42" s="71" t="s">
        <v>400</v>
      </c>
      <c r="K42" s="71">
        <v>4000</v>
      </c>
      <c r="L42" s="71">
        <v>198.15</v>
      </c>
      <c r="M42" s="71">
        <v>20.186727229999999</v>
      </c>
      <c r="N42" s="233">
        <v>3.7600000000000001E-12</v>
      </c>
      <c r="O42" s="71">
        <v>1E-3</v>
      </c>
      <c r="P42" s="71">
        <v>0</v>
      </c>
      <c r="Q42" s="71">
        <v>0.2</v>
      </c>
      <c r="R42" s="71">
        <v>0</v>
      </c>
      <c r="S42" s="71" t="b">
        <v>0</v>
      </c>
      <c r="T42" s="71" t="s">
        <v>657</v>
      </c>
      <c r="U42" s="71">
        <v>4</v>
      </c>
      <c r="V42" s="71">
        <v>20</v>
      </c>
      <c r="W42" s="71">
        <v>20</v>
      </c>
      <c r="X42" s="233">
        <v>7.9599999999999998E-8</v>
      </c>
      <c r="Y42" s="233">
        <v>7.9599999999999998E-8</v>
      </c>
      <c r="Z42" s="234">
        <v>2.2102737060000002</v>
      </c>
      <c r="AA42" s="234">
        <v>5.6119500000000001E-4</v>
      </c>
      <c r="AB42" s="71">
        <v>0</v>
      </c>
      <c r="AC42" s="234">
        <v>3.2163944120000001</v>
      </c>
      <c r="AD42" s="234">
        <v>8.8311300000000004E-4</v>
      </c>
      <c r="AE42" s="235">
        <v>34.225813160000001</v>
      </c>
      <c r="AF42" s="71">
        <v>0</v>
      </c>
      <c r="AG42" s="71">
        <v>12.02698077</v>
      </c>
      <c r="AH42" s="71">
        <v>5.4090200000000001E-4</v>
      </c>
      <c r="AI42" s="71">
        <v>0</v>
      </c>
      <c r="AJ42" s="71">
        <v>3.1815585020000001</v>
      </c>
      <c r="AK42" s="71">
        <v>8.8261100000000005E-4</v>
      </c>
      <c r="AL42" s="71">
        <v>15.21147966</v>
      </c>
      <c r="AM42" s="71">
        <v>7.3355010000000003E-3</v>
      </c>
      <c r="AN42" s="71">
        <v>0</v>
      </c>
      <c r="AO42" s="71">
        <v>6.3049279580000004</v>
      </c>
      <c r="AP42" s="71">
        <v>2.7359465999999999E-2</v>
      </c>
      <c r="AQ42" s="71">
        <v>0</v>
      </c>
      <c r="AR42" s="71">
        <v>-9.3440695280000003</v>
      </c>
      <c r="AS42" s="71">
        <v>0.84667178700000001</v>
      </c>
      <c r="AT42" s="71">
        <v>1</v>
      </c>
      <c r="AU42" s="71">
        <v>-0.36257367499999998</v>
      </c>
      <c r="AV42" s="71">
        <v>7.0948210000000003E-3</v>
      </c>
      <c r="AW42" s="71">
        <v>0</v>
      </c>
      <c r="AX42" s="71">
        <v>-6.7769752000000003E-2</v>
      </c>
      <c r="AY42" s="71">
        <v>2.7221410000000001E-2</v>
      </c>
      <c r="AZ42" s="71">
        <v>0</v>
      </c>
      <c r="BA42" s="71">
        <v>-27.978471389999999</v>
      </c>
      <c r="BB42" s="71">
        <v>0.83031513899999998</v>
      </c>
      <c r="BC42" s="71">
        <v>1</v>
      </c>
      <c r="BD42" s="71">
        <v>3</v>
      </c>
      <c r="BE42" s="71">
        <v>9.7527688795384898E-4</v>
      </c>
      <c r="BF42" s="71">
        <v>-0.37740907954397801</v>
      </c>
      <c r="BG42" s="71" t="s">
        <v>14</v>
      </c>
      <c r="BH42" s="71">
        <v>1.03041305013492</v>
      </c>
      <c r="BI42" s="71">
        <v>0.95813512655848199</v>
      </c>
      <c r="BJ42" s="71">
        <v>0.63524788575696101</v>
      </c>
      <c r="BK42" s="71">
        <v>45.5</v>
      </c>
      <c r="BL42" s="71">
        <v>42.2</v>
      </c>
      <c r="BM42" s="71" t="s">
        <v>14</v>
      </c>
      <c r="BN42" s="71" t="s">
        <v>14</v>
      </c>
      <c r="BO42" s="71">
        <v>0.991313887977191</v>
      </c>
      <c r="BP42" s="71">
        <v>-8.7984187311849205</v>
      </c>
      <c r="BQ42" s="71">
        <v>1.00283345638313</v>
      </c>
      <c r="BR42" s="71">
        <v>-0.223052006392533</v>
      </c>
      <c r="BS42" s="71">
        <v>1.9934844137482</v>
      </c>
      <c r="BT42" s="71">
        <v>-5.60996228135709</v>
      </c>
      <c r="BV42" s="231"/>
    </row>
    <row r="43" spans="1:74" s="27" customFormat="1" x14ac:dyDescent="0.25">
      <c r="A43" s="27" t="s">
        <v>783</v>
      </c>
      <c r="B43" s="27" t="s">
        <v>784</v>
      </c>
      <c r="C43" s="27">
        <v>20210323.050000001</v>
      </c>
      <c r="D43" s="228">
        <v>44278.231249999997</v>
      </c>
      <c r="E43" s="27" t="s">
        <v>764</v>
      </c>
      <c r="F43" s="27">
        <v>3095</v>
      </c>
      <c r="G43" s="27" t="s">
        <v>398</v>
      </c>
      <c r="H43" s="27" t="s">
        <v>460</v>
      </c>
      <c r="I43" s="27" t="s">
        <v>795</v>
      </c>
      <c r="J43" s="27" t="s">
        <v>400</v>
      </c>
      <c r="K43" s="27">
        <v>4000</v>
      </c>
      <c r="L43" s="27">
        <v>194.89</v>
      </c>
      <c r="M43" s="27">
        <v>20.524398380000001</v>
      </c>
      <c r="N43" s="229">
        <v>3.6700000000000003E-12</v>
      </c>
      <c r="O43" s="27">
        <v>1E-3</v>
      </c>
      <c r="P43" s="27">
        <v>0</v>
      </c>
      <c r="Q43" s="27">
        <v>0.13</v>
      </c>
      <c r="R43" s="27">
        <v>0</v>
      </c>
      <c r="S43" s="27" t="b">
        <v>0</v>
      </c>
      <c r="T43" s="27" t="s">
        <v>404</v>
      </c>
      <c r="U43" s="27">
        <v>4</v>
      </c>
      <c r="V43" s="27">
        <v>20</v>
      </c>
      <c r="W43" s="27">
        <v>20</v>
      </c>
      <c r="X43" s="229">
        <v>7.9599999999999998E-8</v>
      </c>
      <c r="Y43" s="229">
        <v>7.9500000000000004E-8</v>
      </c>
      <c r="Z43" s="230">
        <v>2.8290523799999998</v>
      </c>
      <c r="AA43" s="230">
        <v>4.41979E-4</v>
      </c>
      <c r="AB43" s="27">
        <v>0</v>
      </c>
      <c r="AC43" s="230">
        <v>5.7232474279999996</v>
      </c>
      <c r="AD43" s="230">
        <v>7.7268400000000004E-4</v>
      </c>
      <c r="AE43" s="231">
        <v>36.810153010000001</v>
      </c>
      <c r="AF43" s="27">
        <v>0</v>
      </c>
      <c r="AG43" s="27">
        <v>12.69842115</v>
      </c>
      <c r="AH43" s="27">
        <v>4.2236800000000001E-4</v>
      </c>
      <c r="AI43" s="27">
        <v>0</v>
      </c>
      <c r="AJ43" s="27">
        <v>5.6871335170000004</v>
      </c>
      <c r="AK43" s="27">
        <v>7.7204499999999996E-4</v>
      </c>
      <c r="AL43" s="27">
        <v>18.460673010000001</v>
      </c>
      <c r="AM43" s="27">
        <v>7.1380890000000002E-3</v>
      </c>
      <c r="AN43" s="27">
        <v>1</v>
      </c>
      <c r="AO43" s="27">
        <v>11.344142489999999</v>
      </c>
      <c r="AP43" s="27">
        <v>2.2853775999999999E-2</v>
      </c>
      <c r="AQ43" s="27">
        <v>0</v>
      </c>
      <c r="AR43" s="27">
        <v>0.134525225</v>
      </c>
      <c r="AS43" s="27">
        <v>1.086637788</v>
      </c>
      <c r="AT43" s="27">
        <v>1</v>
      </c>
      <c r="AU43" s="27">
        <v>-0.30411557299999997</v>
      </c>
      <c r="AV43" s="27">
        <v>6.9140470000000004E-3</v>
      </c>
      <c r="AW43" s="27">
        <v>1</v>
      </c>
      <c r="AX43" s="27">
        <v>-6.1648568000000001E-2</v>
      </c>
      <c r="AY43" s="27">
        <v>2.2911562999999999E-2</v>
      </c>
      <c r="AZ43" s="27">
        <v>0</v>
      </c>
      <c r="BA43" s="27">
        <v>-24.166391409999999</v>
      </c>
      <c r="BB43" s="27">
        <v>1.060338885</v>
      </c>
      <c r="BC43" s="27">
        <v>1</v>
      </c>
      <c r="BD43" s="27">
        <v>3</v>
      </c>
      <c r="BE43" s="27">
        <v>9.7527688795384898E-4</v>
      </c>
      <c r="BF43" s="27">
        <v>-0.32211984072272598</v>
      </c>
      <c r="BG43" s="27" t="s">
        <v>14</v>
      </c>
      <c r="BH43" s="27">
        <v>1.03041305013492</v>
      </c>
      <c r="BI43" s="27">
        <v>0.95813512655848199</v>
      </c>
      <c r="BJ43" s="27">
        <v>0.69221863897040403</v>
      </c>
      <c r="BK43" s="27">
        <v>23.8</v>
      </c>
      <c r="BL43" s="27">
        <v>21.5</v>
      </c>
      <c r="BM43" s="27" t="s">
        <v>14</v>
      </c>
      <c r="BN43" s="27" t="s">
        <v>14</v>
      </c>
      <c r="BO43" s="27">
        <v>0.991313887977191</v>
      </c>
      <c r="BP43" s="27">
        <v>-8.7984187311849205</v>
      </c>
      <c r="BQ43" s="27">
        <v>1.00283345638313</v>
      </c>
      <c r="BR43" s="27">
        <v>-0.223052006392533</v>
      </c>
      <c r="BS43" s="27">
        <v>2.61401637013179</v>
      </c>
      <c r="BT43" s="27">
        <v>-3.1248840714787902</v>
      </c>
      <c r="BV43" s="231"/>
    </row>
    <row r="46" spans="1:74" x14ac:dyDescent="0.25">
      <c r="A46" s="264" t="s">
        <v>1107</v>
      </c>
    </row>
    <row r="47" spans="1:74" s="4" customFormat="1" x14ac:dyDescent="0.25">
      <c r="A47" s="4" t="s">
        <v>337</v>
      </c>
      <c r="B47" s="4" t="s">
        <v>338</v>
      </c>
      <c r="C47" s="4" t="s">
        <v>238</v>
      </c>
      <c r="D47" s="4" t="s">
        <v>339</v>
      </c>
      <c r="E47" s="4" t="s">
        <v>340</v>
      </c>
      <c r="F47" s="4" t="s">
        <v>341</v>
      </c>
      <c r="G47" s="4" t="s">
        <v>342</v>
      </c>
      <c r="H47" s="4" t="s">
        <v>343</v>
      </c>
      <c r="I47" s="4" t="s">
        <v>793</v>
      </c>
      <c r="J47" s="4" t="s">
        <v>344</v>
      </c>
      <c r="K47" s="4" t="s">
        <v>798</v>
      </c>
      <c r="L47" s="4" t="s">
        <v>345</v>
      </c>
      <c r="M47" s="4" t="s">
        <v>346</v>
      </c>
      <c r="N47" s="4" t="s">
        <v>347</v>
      </c>
      <c r="O47" s="4" t="s">
        <v>348</v>
      </c>
      <c r="P47" s="4" t="s">
        <v>349</v>
      </c>
      <c r="Q47" s="4" t="s">
        <v>350</v>
      </c>
      <c r="R47" s="4" t="s">
        <v>351</v>
      </c>
      <c r="S47" s="4" t="s">
        <v>352</v>
      </c>
      <c r="T47" s="4" t="s">
        <v>353</v>
      </c>
      <c r="U47" s="4" t="s">
        <v>354</v>
      </c>
      <c r="V47" s="4" t="s">
        <v>355</v>
      </c>
      <c r="W47" s="4" t="s">
        <v>356</v>
      </c>
      <c r="X47" s="4" t="s">
        <v>357</v>
      </c>
      <c r="Y47" s="4" t="s">
        <v>358</v>
      </c>
      <c r="Z47" s="4" t="s">
        <v>359</v>
      </c>
      <c r="AA47" s="4" t="s">
        <v>360</v>
      </c>
      <c r="AB47" s="4" t="s">
        <v>361</v>
      </c>
      <c r="AC47" s="4" t="s">
        <v>362</v>
      </c>
      <c r="AD47" s="4" t="s">
        <v>363</v>
      </c>
      <c r="AE47" s="4" t="s">
        <v>364</v>
      </c>
      <c r="AF47" s="4" t="s">
        <v>365</v>
      </c>
      <c r="AG47" s="4" t="s">
        <v>246</v>
      </c>
      <c r="AH47" s="4" t="s">
        <v>366</v>
      </c>
      <c r="AI47" s="4" t="s">
        <v>367</v>
      </c>
      <c r="AJ47" s="4" t="s">
        <v>247</v>
      </c>
      <c r="AK47" s="4" t="s">
        <v>368</v>
      </c>
      <c r="AL47" s="4" t="s">
        <v>248</v>
      </c>
      <c r="AM47" s="4" t="s">
        <v>369</v>
      </c>
      <c r="AN47" s="4" t="s">
        <v>370</v>
      </c>
      <c r="AO47" s="4" t="s">
        <v>249</v>
      </c>
      <c r="AP47" s="4" t="s">
        <v>371</v>
      </c>
      <c r="AQ47" s="4" t="s">
        <v>372</v>
      </c>
      <c r="AR47" s="4" t="s">
        <v>250</v>
      </c>
      <c r="AS47" s="4" t="s">
        <v>373</v>
      </c>
      <c r="AT47" s="4" t="s">
        <v>374</v>
      </c>
      <c r="AU47" s="4" t="s">
        <v>291</v>
      </c>
      <c r="AV47" s="4" t="s">
        <v>375</v>
      </c>
      <c r="AW47" s="4" t="s">
        <v>376</v>
      </c>
      <c r="AX47" s="4" t="s">
        <v>377</v>
      </c>
      <c r="AY47" s="4" t="s">
        <v>378</v>
      </c>
      <c r="AZ47" s="4" t="s">
        <v>379</v>
      </c>
      <c r="BA47" s="4" t="s">
        <v>380</v>
      </c>
      <c r="BB47" s="4" t="s">
        <v>381</v>
      </c>
      <c r="BC47" s="4" t="s">
        <v>382</v>
      </c>
      <c r="BD47" s="4" t="s">
        <v>255</v>
      </c>
      <c r="BE47" s="4" t="s">
        <v>383</v>
      </c>
      <c r="BF47" s="4" t="s">
        <v>384</v>
      </c>
      <c r="BG47" s="4" t="s">
        <v>385</v>
      </c>
      <c r="BH47" s="4" t="s">
        <v>386</v>
      </c>
      <c r="BI47" s="4" t="s">
        <v>387</v>
      </c>
      <c r="BJ47" s="4" t="s">
        <v>388</v>
      </c>
      <c r="BK47" s="4" t="s">
        <v>840</v>
      </c>
      <c r="BL47" s="4" t="s">
        <v>841</v>
      </c>
      <c r="BM47" s="4" t="s">
        <v>389</v>
      </c>
      <c r="BN47" s="4" t="s">
        <v>390</v>
      </c>
      <c r="BO47" s="4" t="s">
        <v>391</v>
      </c>
      <c r="BP47" s="4" t="s">
        <v>392</v>
      </c>
      <c r="BQ47" s="4" t="s">
        <v>393</v>
      </c>
      <c r="BR47" s="4" t="s">
        <v>394</v>
      </c>
      <c r="BS47" s="4" t="s">
        <v>395</v>
      </c>
      <c r="BT47" s="4" t="s">
        <v>396</v>
      </c>
    </row>
    <row r="48" spans="1:74" s="4" customFormat="1" x14ac:dyDescent="0.25">
      <c r="A48" s="4" t="s">
        <v>1113</v>
      </c>
    </row>
    <row r="49" spans="1:72" x14ac:dyDescent="0.25">
      <c r="A49" t="s">
        <v>498</v>
      </c>
      <c r="B49" t="s">
        <v>499</v>
      </c>
      <c r="C49">
        <v>20210208.23</v>
      </c>
      <c r="D49" s="89">
        <v>44235.972916666666</v>
      </c>
      <c r="E49" t="s">
        <v>492</v>
      </c>
      <c r="F49">
        <v>2732</v>
      </c>
      <c r="G49" t="s">
        <v>500</v>
      </c>
      <c r="H49" t="s">
        <v>501</v>
      </c>
      <c r="I49" t="s">
        <v>797</v>
      </c>
      <c r="J49" t="s">
        <v>400</v>
      </c>
      <c r="K49">
        <v>1924</v>
      </c>
      <c r="L49">
        <v>286.38</v>
      </c>
      <c r="M49">
        <v>6.718346253</v>
      </c>
      <c r="N49" s="90">
        <v>1.25E-11</v>
      </c>
      <c r="O49">
        <v>1E-3</v>
      </c>
      <c r="P49">
        <v>0</v>
      </c>
      <c r="Q49">
        <v>-0.92</v>
      </c>
      <c r="R49">
        <v>0</v>
      </c>
      <c r="S49" t="b">
        <v>0</v>
      </c>
      <c r="T49" t="s">
        <v>502</v>
      </c>
      <c r="U49">
        <v>4</v>
      </c>
      <c r="V49">
        <v>20</v>
      </c>
      <c r="W49">
        <v>20</v>
      </c>
      <c r="X49" s="90">
        <v>7.9899999999999994E-8</v>
      </c>
      <c r="Y49" s="90">
        <v>7.9899999999999994E-8</v>
      </c>
      <c r="Z49">
        <v>-10.618348020000001</v>
      </c>
      <c r="AA49">
        <v>4.62361E-4</v>
      </c>
      <c r="AB49">
        <v>0</v>
      </c>
      <c r="AC49">
        <v>8.1312748030000002</v>
      </c>
      <c r="AD49">
        <v>2.143561E-3</v>
      </c>
      <c r="AE49">
        <v>39.292612509999998</v>
      </c>
      <c r="AF49">
        <v>0</v>
      </c>
      <c r="AG49">
        <v>9.5129652999999995E-2</v>
      </c>
      <c r="AH49">
        <v>4.4926999999999999E-4</v>
      </c>
      <c r="AI49">
        <v>0</v>
      </c>
      <c r="AJ49">
        <v>8.0643262680000003</v>
      </c>
      <c r="AK49">
        <v>2.141413E-3</v>
      </c>
      <c r="AL49">
        <v>8.0101234629999993</v>
      </c>
      <c r="AM49">
        <v>6.4055880000000003E-3</v>
      </c>
      <c r="AN49">
        <v>1</v>
      </c>
      <c r="AO49">
        <v>16.112904050000001</v>
      </c>
      <c r="AP49">
        <v>2.2840929999999999E-2</v>
      </c>
      <c r="AQ49">
        <v>0</v>
      </c>
      <c r="AR49">
        <v>-1.4569161859999999</v>
      </c>
      <c r="AS49">
        <v>0.78422387000000005</v>
      </c>
      <c r="AT49">
        <v>1</v>
      </c>
      <c r="AU49">
        <v>-1.1526275000000001E-2</v>
      </c>
      <c r="AV49">
        <v>6.6001790000000003E-3</v>
      </c>
      <c r="AW49">
        <v>0</v>
      </c>
      <c r="AX49">
        <v>-7.9495844999999996E-2</v>
      </c>
      <c r="AY49">
        <v>2.1776275000000001E-2</v>
      </c>
      <c r="AZ49">
        <v>0</v>
      </c>
      <c r="BA49">
        <v>-17.188788580000001</v>
      </c>
      <c r="BB49">
        <v>0.772443043</v>
      </c>
      <c r="BC49">
        <v>1</v>
      </c>
      <c r="BD49">
        <v>1</v>
      </c>
      <c r="BE49">
        <v>1.1455587806516001E-3</v>
      </c>
      <c r="BF49">
        <v>-2.0702342267143001E-2</v>
      </c>
      <c r="BG49">
        <v>0.91979999999999995</v>
      </c>
      <c r="BH49">
        <v>1.0480701949795299</v>
      </c>
      <c r="BI49">
        <v>0.92834701850286605</v>
      </c>
      <c r="BJ49">
        <v>0.97264951060640803</v>
      </c>
      <c r="BK49">
        <v>-41.6</v>
      </c>
      <c r="BL49">
        <v>-41.8</v>
      </c>
      <c r="BM49" t="s">
        <v>14</v>
      </c>
      <c r="BN49" t="s">
        <v>14</v>
      </c>
      <c r="BO49">
        <v>0.99204347388102798</v>
      </c>
      <c r="BP49">
        <v>-8.5923055076467492</v>
      </c>
      <c r="BQ49">
        <v>1.00274049232456</v>
      </c>
      <c r="BR49">
        <v>-0.17605673290549201</v>
      </c>
      <c r="BS49">
        <v>-10.8235042541538</v>
      </c>
      <c r="BT49">
        <v>-0.52572740499736303</v>
      </c>
    </row>
    <row r="50" spans="1:72" x14ac:dyDescent="0.25">
      <c r="A50" t="s">
        <v>523</v>
      </c>
      <c r="B50" t="s">
        <v>524</v>
      </c>
      <c r="C50">
        <v>20210211.23</v>
      </c>
      <c r="D50" s="89">
        <v>44238.98541666667</v>
      </c>
      <c r="E50" t="s">
        <v>492</v>
      </c>
      <c r="F50">
        <v>2769</v>
      </c>
      <c r="G50" t="s">
        <v>500</v>
      </c>
      <c r="H50" t="s">
        <v>501</v>
      </c>
      <c r="I50" t="s">
        <v>797</v>
      </c>
      <c r="J50" t="s">
        <v>400</v>
      </c>
      <c r="K50">
        <v>1208</v>
      </c>
      <c r="L50">
        <v>162.93</v>
      </c>
      <c r="M50">
        <v>7.4142269689999996</v>
      </c>
      <c r="N50" s="90">
        <v>1.0099999999999999E-11</v>
      </c>
      <c r="O50">
        <v>1E-3</v>
      </c>
      <c r="P50">
        <v>0</v>
      </c>
      <c r="Q50">
        <v>-1.2</v>
      </c>
      <c r="R50">
        <v>0</v>
      </c>
      <c r="S50" t="b">
        <v>0</v>
      </c>
      <c r="T50" t="s">
        <v>502</v>
      </c>
      <c r="U50">
        <v>4</v>
      </c>
      <c r="V50">
        <v>20</v>
      </c>
      <c r="W50">
        <v>20</v>
      </c>
      <c r="X50" s="90">
        <v>7.8199999999999999E-8</v>
      </c>
      <c r="Y50" s="90">
        <v>7.8400000000000001E-8</v>
      </c>
      <c r="Z50">
        <v>-10.565607910000001</v>
      </c>
      <c r="AA50">
        <v>4.74986E-4</v>
      </c>
      <c r="AB50">
        <v>0</v>
      </c>
      <c r="AC50">
        <v>3.335368903</v>
      </c>
      <c r="AD50">
        <v>1.1116940000000001E-3</v>
      </c>
      <c r="AE50">
        <v>34.348465160000003</v>
      </c>
      <c r="AF50">
        <v>0</v>
      </c>
      <c r="AG50">
        <v>-2.2666103E-2</v>
      </c>
      <c r="AH50">
        <v>4.6091099999999999E-4</v>
      </c>
      <c r="AI50">
        <v>0</v>
      </c>
      <c r="AJ50">
        <v>3.273536993</v>
      </c>
      <c r="AK50">
        <v>1.1108240000000001E-3</v>
      </c>
      <c r="AL50">
        <v>3.124417555</v>
      </c>
      <c r="AM50">
        <v>6.0396499999999997E-3</v>
      </c>
      <c r="AN50">
        <v>1</v>
      </c>
      <c r="AO50">
        <v>6.5738113980000001</v>
      </c>
      <c r="AP50">
        <v>2.4329341000000001E-2</v>
      </c>
      <c r="AQ50">
        <v>0</v>
      </c>
      <c r="AR50">
        <v>-9.0431812150000006</v>
      </c>
      <c r="AS50">
        <v>0.81335706900000004</v>
      </c>
      <c r="AT50">
        <v>1</v>
      </c>
      <c r="AU50">
        <v>-6.9397555E-2</v>
      </c>
      <c r="AV50">
        <v>6.1424089999999997E-3</v>
      </c>
      <c r="AW50">
        <v>1</v>
      </c>
      <c r="AX50">
        <v>1.5917173999999999E-2</v>
      </c>
      <c r="AY50">
        <v>2.4613505000000001E-2</v>
      </c>
      <c r="AZ50">
        <v>0</v>
      </c>
      <c r="BA50">
        <v>-15.361422859999999</v>
      </c>
      <c r="BB50">
        <v>0.80817671400000002</v>
      </c>
      <c r="BC50">
        <v>1</v>
      </c>
      <c r="BD50">
        <v>1</v>
      </c>
      <c r="BE50">
        <v>1.1455587806516001E-3</v>
      </c>
      <c r="BF50">
        <v>-7.2976758964552205E-2</v>
      </c>
      <c r="BG50">
        <v>0.91979999999999995</v>
      </c>
      <c r="BH50">
        <v>1.0480701949795299</v>
      </c>
      <c r="BI50">
        <v>0.92834701850286605</v>
      </c>
      <c r="BJ50">
        <v>0.91786225250591302</v>
      </c>
      <c r="BK50">
        <v>-32.200000000000003</v>
      </c>
      <c r="BL50">
        <v>-32.6</v>
      </c>
      <c r="BM50" t="s">
        <v>14</v>
      </c>
      <c r="BN50" t="s">
        <v>14</v>
      </c>
      <c r="BO50">
        <v>0.99204347388102798</v>
      </c>
      <c r="BP50">
        <v>-8.5923055076467492</v>
      </c>
      <c r="BQ50">
        <v>1.00274049232456</v>
      </c>
      <c r="BR50">
        <v>-0.17605673290549201</v>
      </c>
      <c r="BS50">
        <v>-10.7706196102872</v>
      </c>
      <c r="BT50">
        <v>-5.2834745544398798</v>
      </c>
    </row>
    <row r="51" spans="1:72" x14ac:dyDescent="0.25">
      <c r="A51" t="s">
        <v>547</v>
      </c>
      <c r="B51" t="s">
        <v>548</v>
      </c>
      <c r="C51">
        <v>20210215.23</v>
      </c>
      <c r="D51" s="89">
        <v>44242.974305555559</v>
      </c>
      <c r="E51" t="s">
        <v>535</v>
      </c>
      <c r="F51">
        <v>2810</v>
      </c>
      <c r="G51" t="s">
        <v>500</v>
      </c>
      <c r="H51" t="s">
        <v>501</v>
      </c>
      <c r="I51" t="s">
        <v>797</v>
      </c>
      <c r="J51" t="s">
        <v>400</v>
      </c>
      <c r="K51">
        <v>1720</v>
      </c>
      <c r="L51">
        <v>229.86</v>
      </c>
      <c r="M51">
        <v>7.4828156269999999</v>
      </c>
      <c r="N51" s="90">
        <v>1.0699999999999999E-11</v>
      </c>
      <c r="O51">
        <v>1E-3</v>
      </c>
      <c r="P51">
        <v>0</v>
      </c>
      <c r="Q51">
        <v>-0.88</v>
      </c>
      <c r="R51">
        <v>0</v>
      </c>
      <c r="S51" t="b">
        <v>0</v>
      </c>
      <c r="T51" t="s">
        <v>502</v>
      </c>
      <c r="U51">
        <v>4</v>
      </c>
      <c r="V51">
        <v>20</v>
      </c>
      <c r="W51">
        <v>20</v>
      </c>
      <c r="X51" s="90">
        <v>7.98E-8</v>
      </c>
      <c r="Y51" s="90">
        <v>7.98E-8</v>
      </c>
      <c r="Z51">
        <v>-10.589818559999999</v>
      </c>
      <c r="AA51">
        <v>4.4589100000000002E-4</v>
      </c>
      <c r="AB51">
        <v>0</v>
      </c>
      <c r="AC51">
        <v>14.797162419999999</v>
      </c>
      <c r="AD51">
        <v>2.6217369999999999E-3</v>
      </c>
      <c r="AE51">
        <v>46.164542709999999</v>
      </c>
      <c r="AF51">
        <v>3</v>
      </c>
      <c r="AG51">
        <v>0.35447667399999999</v>
      </c>
      <c r="AH51">
        <v>4.5099400000000003E-4</v>
      </c>
      <c r="AI51">
        <v>0</v>
      </c>
      <c r="AJ51">
        <v>14.72326198</v>
      </c>
      <c r="AK51">
        <v>2.619077E-3</v>
      </c>
      <c r="AL51">
        <v>14.8427077</v>
      </c>
      <c r="AM51">
        <v>6.4900660000000001E-3</v>
      </c>
      <c r="AN51">
        <v>0</v>
      </c>
      <c r="AO51">
        <v>29.58651261</v>
      </c>
      <c r="AP51">
        <v>2.3161931E-2</v>
      </c>
      <c r="AQ51">
        <v>0</v>
      </c>
      <c r="AR51">
        <v>14.00642408</v>
      </c>
      <c r="AS51">
        <v>0.900368842</v>
      </c>
      <c r="AT51">
        <v>0</v>
      </c>
      <c r="AU51">
        <v>-2.118834E-3</v>
      </c>
      <c r="AV51">
        <v>5.5023160000000002E-3</v>
      </c>
      <c r="AW51">
        <v>0</v>
      </c>
      <c r="AX51">
        <v>-8.4013886999999995E-2</v>
      </c>
      <c r="AY51">
        <v>2.0814152999999998E-2</v>
      </c>
      <c r="AZ51">
        <v>0</v>
      </c>
      <c r="BA51">
        <v>-15.074900700000001</v>
      </c>
      <c r="BB51">
        <v>0.87465015999999995</v>
      </c>
      <c r="BC51">
        <v>0</v>
      </c>
      <c r="BD51">
        <v>1</v>
      </c>
      <c r="BE51">
        <v>1.1455587806516001E-3</v>
      </c>
      <c r="BF51">
        <v>-1.91220281343801E-2</v>
      </c>
      <c r="BG51">
        <v>0.91979999999999995</v>
      </c>
      <c r="BH51">
        <v>1.0480701949795299</v>
      </c>
      <c r="BI51">
        <v>0.92834701850286605</v>
      </c>
      <c r="BJ51">
        <v>0.97430579074766199</v>
      </c>
      <c r="BK51">
        <v>-41.9</v>
      </c>
      <c r="BL51">
        <v>-42.1</v>
      </c>
      <c r="BM51" t="s">
        <v>14</v>
      </c>
      <c r="BN51" t="s">
        <v>14</v>
      </c>
      <c r="BO51">
        <v>0.99204347388102798</v>
      </c>
      <c r="BP51">
        <v>-8.5923055076467492</v>
      </c>
      <c r="BQ51">
        <v>1.00274049232456</v>
      </c>
      <c r="BR51">
        <v>-0.17605673290549201</v>
      </c>
      <c r="BS51">
        <v>-10.7948966093876</v>
      </c>
      <c r="BT51">
        <v>6.0871229030718403</v>
      </c>
    </row>
    <row r="52" spans="1:72" x14ac:dyDescent="0.25">
      <c r="A52" t="s">
        <v>573</v>
      </c>
      <c r="B52" t="s">
        <v>574</v>
      </c>
      <c r="C52">
        <v>20210222.129999999</v>
      </c>
      <c r="D52" s="89">
        <v>44249.572222222225</v>
      </c>
      <c r="E52" t="s">
        <v>565</v>
      </c>
      <c r="F52">
        <v>2850</v>
      </c>
      <c r="G52" t="s">
        <v>500</v>
      </c>
      <c r="H52" t="s">
        <v>501</v>
      </c>
      <c r="I52" t="s">
        <v>797</v>
      </c>
      <c r="J52" t="s">
        <v>400</v>
      </c>
      <c r="K52">
        <v>1637</v>
      </c>
      <c r="L52">
        <v>217.38</v>
      </c>
      <c r="M52">
        <v>7.5305915910000003</v>
      </c>
      <c r="N52" s="90">
        <v>1.0499999999999999E-11</v>
      </c>
      <c r="O52">
        <v>1E-3</v>
      </c>
      <c r="P52">
        <v>0</v>
      </c>
      <c r="Q52">
        <v>-0.74</v>
      </c>
      <c r="R52">
        <v>0</v>
      </c>
      <c r="S52" t="b">
        <v>0</v>
      </c>
      <c r="T52" t="s">
        <v>502</v>
      </c>
      <c r="U52">
        <v>4</v>
      </c>
      <c r="V52">
        <v>20</v>
      </c>
      <c r="W52">
        <v>20</v>
      </c>
      <c r="X52" s="90">
        <v>7.98E-8</v>
      </c>
      <c r="Y52" s="90">
        <v>7.98E-8</v>
      </c>
      <c r="Z52">
        <v>-10.75931031</v>
      </c>
      <c r="AA52">
        <v>4.3913300000000003E-4</v>
      </c>
      <c r="AB52">
        <v>0</v>
      </c>
      <c r="AC52">
        <v>12.88588785</v>
      </c>
      <c r="AD52">
        <v>2.2750240000000001E-3</v>
      </c>
      <c r="AE52">
        <v>44.194190640000002</v>
      </c>
      <c r="AF52">
        <v>1</v>
      </c>
      <c r="AG52">
        <v>0.12793255100000001</v>
      </c>
      <c r="AH52">
        <v>4.3268400000000002E-4</v>
      </c>
      <c r="AI52">
        <v>0</v>
      </c>
      <c r="AJ52">
        <v>12.813696970000001</v>
      </c>
      <c r="AK52">
        <v>2.2726529999999999E-3</v>
      </c>
      <c r="AL52">
        <v>12.70966883</v>
      </c>
      <c r="AM52">
        <v>6.919311E-3</v>
      </c>
      <c r="AN52">
        <v>1</v>
      </c>
      <c r="AO52">
        <v>25.676867130000002</v>
      </c>
      <c r="AP52">
        <v>2.5156089E-2</v>
      </c>
      <c r="AQ52">
        <v>1</v>
      </c>
      <c r="AR52">
        <v>6.5143839269999999</v>
      </c>
      <c r="AS52">
        <v>0.86565418100000002</v>
      </c>
      <c r="AT52">
        <v>0</v>
      </c>
      <c r="AU52">
        <v>-2.0725843000000001E-2</v>
      </c>
      <c r="AV52">
        <v>6.4896759999999998E-3</v>
      </c>
      <c r="AW52">
        <v>0</v>
      </c>
      <c r="AX52">
        <v>-0.104780897</v>
      </c>
      <c r="AY52">
        <v>2.4741185999999998E-2</v>
      </c>
      <c r="AZ52">
        <v>0</v>
      </c>
      <c r="BA52">
        <v>-18.484809179999999</v>
      </c>
      <c r="BB52">
        <v>0.84584627700000004</v>
      </c>
      <c r="BC52">
        <v>0</v>
      </c>
      <c r="BD52">
        <v>2</v>
      </c>
      <c r="BE52">
        <v>1.7999914133756301E-3</v>
      </c>
      <c r="BF52">
        <v>-4.3603137760848003E-2</v>
      </c>
      <c r="BG52">
        <v>0.91979999999999995</v>
      </c>
      <c r="BH52">
        <v>1.0527426182352499</v>
      </c>
      <c r="BI52">
        <v>0.92468322315907403</v>
      </c>
      <c r="BJ52">
        <v>0.94478034174944603</v>
      </c>
      <c r="BK52">
        <v>-37</v>
      </c>
      <c r="BL52">
        <v>-37.299999999999997</v>
      </c>
      <c r="BM52" t="s">
        <v>14</v>
      </c>
      <c r="BN52" t="s">
        <v>14</v>
      </c>
      <c r="BO52">
        <v>0.98745594670131398</v>
      </c>
      <c r="BP52">
        <v>-8.4019800339829498</v>
      </c>
      <c r="BQ52">
        <v>1.0011550657064701</v>
      </c>
      <c r="BR52">
        <v>-9.0331534733320701E-2</v>
      </c>
      <c r="BS52">
        <v>-10.862069555097699</v>
      </c>
      <c r="BT52">
        <v>4.3222665520257602</v>
      </c>
    </row>
    <row r="53" spans="1:72" x14ac:dyDescent="0.25">
      <c r="A53" t="s">
        <v>592</v>
      </c>
      <c r="B53" t="s">
        <v>593</v>
      </c>
      <c r="C53">
        <v>20210224.210000001</v>
      </c>
      <c r="D53" s="89">
        <v>44251.897222222222</v>
      </c>
      <c r="E53" t="s">
        <v>565</v>
      </c>
      <c r="F53">
        <v>2880</v>
      </c>
      <c r="G53" t="s">
        <v>500</v>
      </c>
      <c r="H53" t="s">
        <v>501</v>
      </c>
      <c r="I53" t="s">
        <v>797</v>
      </c>
      <c r="J53" t="s">
        <v>400</v>
      </c>
      <c r="K53">
        <v>1186</v>
      </c>
      <c r="L53">
        <v>176.64</v>
      </c>
      <c r="M53">
        <v>6.7142210139999996</v>
      </c>
      <c r="N53" s="90">
        <v>1.1300000000000001E-11</v>
      </c>
      <c r="O53">
        <v>1E-3</v>
      </c>
      <c r="P53">
        <v>0</v>
      </c>
      <c r="Q53">
        <v>-0.78</v>
      </c>
      <c r="R53">
        <v>0</v>
      </c>
      <c r="S53" t="b">
        <v>0</v>
      </c>
      <c r="T53" t="s">
        <v>502</v>
      </c>
      <c r="U53">
        <v>4</v>
      </c>
      <c r="V53">
        <v>20</v>
      </c>
      <c r="W53">
        <v>20</v>
      </c>
      <c r="X53" s="90">
        <v>7.9599999999999998E-8</v>
      </c>
      <c r="Y53" s="90">
        <v>7.9500000000000004E-8</v>
      </c>
      <c r="Z53">
        <v>-10.64133178</v>
      </c>
      <c r="AA53">
        <v>4.1163000000000001E-4</v>
      </c>
      <c r="AB53">
        <v>0</v>
      </c>
      <c r="AC53">
        <v>8.0562539060000002</v>
      </c>
      <c r="AD53">
        <v>1.0746169999999999E-3</v>
      </c>
      <c r="AE53">
        <v>39.215272710000001</v>
      </c>
      <c r="AF53">
        <v>0</v>
      </c>
      <c r="AG53">
        <v>7.0826789000000001E-2</v>
      </c>
      <c r="AH53">
        <v>3.9751499999999998E-4</v>
      </c>
      <c r="AI53">
        <v>0</v>
      </c>
      <c r="AJ53">
        <v>7.9893352000000002</v>
      </c>
      <c r="AK53">
        <v>1.0736680000000001E-3</v>
      </c>
      <c r="AL53">
        <v>7.8968321020000003</v>
      </c>
      <c r="AM53">
        <v>5.5567739999999996E-3</v>
      </c>
      <c r="AN53">
        <v>0</v>
      </c>
      <c r="AO53">
        <v>16.061968310000001</v>
      </c>
      <c r="AP53">
        <v>2.5826440999999999E-2</v>
      </c>
      <c r="AQ53">
        <v>0</v>
      </c>
      <c r="AR53">
        <v>2.9601130879999999</v>
      </c>
      <c r="AS53">
        <v>1.0314033419999999</v>
      </c>
      <c r="AT53">
        <v>0</v>
      </c>
      <c r="AU53">
        <v>-2.8661183999999999E-2</v>
      </c>
      <c r="AV53">
        <v>5.7219200000000001E-3</v>
      </c>
      <c r="AW53">
        <v>0</v>
      </c>
      <c r="AX53">
        <v>1.9160578000000001E-2</v>
      </c>
      <c r="AY53">
        <v>2.5462629000000001E-2</v>
      </c>
      <c r="AZ53">
        <v>0</v>
      </c>
      <c r="BA53">
        <v>-12.671271369999999</v>
      </c>
      <c r="BB53">
        <v>1.015399811</v>
      </c>
      <c r="BC53">
        <v>0</v>
      </c>
      <c r="BD53">
        <v>2</v>
      </c>
      <c r="BE53">
        <v>1.7999914133756301E-3</v>
      </c>
      <c r="BF53">
        <v>-4.2875413976469101E-2</v>
      </c>
      <c r="BG53">
        <v>0.91979999999999995</v>
      </c>
      <c r="BH53">
        <v>1.0527426182352499</v>
      </c>
      <c r="BI53">
        <v>0.92468322315907403</v>
      </c>
      <c r="BJ53">
        <v>0.94554644759156503</v>
      </c>
      <c r="BK53">
        <v>-37.1</v>
      </c>
      <c r="BL53">
        <v>-37.4</v>
      </c>
      <c r="BM53" t="s">
        <v>14</v>
      </c>
      <c r="BN53" t="s">
        <v>14</v>
      </c>
      <c r="BO53">
        <v>0.98745594670131398</v>
      </c>
      <c r="BP53">
        <v>-8.4019800339829498</v>
      </c>
      <c r="BQ53">
        <v>1.0011550657064701</v>
      </c>
      <c r="BR53">
        <v>-9.0331534733320701E-2</v>
      </c>
      <c r="BS53">
        <v>-10.743954752143599</v>
      </c>
      <c r="BT53">
        <v>-0.446784206367562</v>
      </c>
    </row>
    <row r="54" spans="1:72" x14ac:dyDescent="0.25">
      <c r="A54" t="s">
        <v>712</v>
      </c>
      <c r="B54" t="s">
        <v>713</v>
      </c>
      <c r="C54">
        <v>20210314.23</v>
      </c>
      <c r="D54" s="89">
        <v>44269.95416666667</v>
      </c>
      <c r="E54" t="s">
        <v>706</v>
      </c>
      <c r="F54">
        <v>3010</v>
      </c>
      <c r="G54" t="s">
        <v>500</v>
      </c>
      <c r="H54" t="s">
        <v>501</v>
      </c>
      <c r="I54" t="s">
        <v>797</v>
      </c>
      <c r="J54" t="s">
        <v>400</v>
      </c>
      <c r="K54">
        <v>1909</v>
      </c>
      <c r="L54">
        <v>286.47000000000003</v>
      </c>
      <c r="M54">
        <v>6.6638740529999998</v>
      </c>
      <c r="N54" s="90">
        <v>1.2200000000000001E-11</v>
      </c>
      <c r="O54">
        <v>1E-3</v>
      </c>
      <c r="P54">
        <v>0</v>
      </c>
      <c r="Q54">
        <v>0.25</v>
      </c>
      <c r="R54">
        <v>0</v>
      </c>
      <c r="S54" t="b">
        <v>0</v>
      </c>
      <c r="T54" t="s">
        <v>502</v>
      </c>
      <c r="U54">
        <v>4</v>
      </c>
      <c r="V54">
        <v>20</v>
      </c>
      <c r="W54">
        <v>20</v>
      </c>
      <c r="X54" s="90">
        <v>7.9899999999999994E-8</v>
      </c>
      <c r="Y54" s="90">
        <v>7.98E-8</v>
      </c>
      <c r="Z54">
        <v>-10.62470004</v>
      </c>
      <c r="AA54">
        <v>5.0193799999999995E-4</v>
      </c>
      <c r="AB54">
        <v>0</v>
      </c>
      <c r="AC54">
        <v>8.1428821960000004</v>
      </c>
      <c r="AD54">
        <v>1.266812E-3</v>
      </c>
      <c r="AE54">
        <v>39.30457869</v>
      </c>
      <c r="AF54">
        <v>0</v>
      </c>
      <c r="AG54">
        <v>8.9541712999999995E-2</v>
      </c>
      <c r="AH54">
        <v>4.75909E-4</v>
      </c>
      <c r="AI54">
        <v>0</v>
      </c>
      <c r="AJ54">
        <v>8.0759081530000003</v>
      </c>
      <c r="AK54">
        <v>1.265497E-3</v>
      </c>
      <c r="AL54">
        <v>7.989669653</v>
      </c>
      <c r="AM54">
        <v>5.6630420000000001E-3</v>
      </c>
      <c r="AN54">
        <v>0</v>
      </c>
      <c r="AO54">
        <v>16.181310830000001</v>
      </c>
      <c r="AP54">
        <v>2.2380685000000001E-2</v>
      </c>
      <c r="AQ54">
        <v>0</v>
      </c>
      <c r="AR54">
        <v>-6.8217004020000003</v>
      </c>
      <c r="AS54">
        <v>0.84679201000000004</v>
      </c>
      <c r="AT54">
        <v>0</v>
      </c>
      <c r="AU54">
        <v>-4.0281913000000003E-2</v>
      </c>
      <c r="AV54">
        <v>5.5206329999999996E-3</v>
      </c>
      <c r="AW54">
        <v>0</v>
      </c>
      <c r="AX54">
        <v>-3.5157272000000003E-2</v>
      </c>
      <c r="AY54">
        <v>2.1287717000000001E-2</v>
      </c>
      <c r="AZ54">
        <v>0</v>
      </c>
      <c r="BA54">
        <v>-22.485087289999999</v>
      </c>
      <c r="BB54">
        <v>0.83346412700000005</v>
      </c>
      <c r="BC54">
        <v>0</v>
      </c>
      <c r="BD54">
        <v>3</v>
      </c>
      <c r="BE54">
        <v>9.7527688795384898E-4</v>
      </c>
      <c r="BF54">
        <v>-4.8074053154957101E-2</v>
      </c>
      <c r="BG54">
        <v>0.91979999999999995</v>
      </c>
      <c r="BH54">
        <v>1.03041305013492</v>
      </c>
      <c r="BI54">
        <v>0.95813512655848199</v>
      </c>
      <c r="BJ54">
        <v>0.974598994814734</v>
      </c>
      <c r="BK54">
        <v>-42</v>
      </c>
      <c r="BL54">
        <v>-42.1</v>
      </c>
      <c r="BM54" t="s">
        <v>14</v>
      </c>
      <c r="BN54" t="s">
        <v>14</v>
      </c>
      <c r="BO54">
        <v>0.991313887977191</v>
      </c>
      <c r="BP54">
        <v>-8.7984187311849205</v>
      </c>
      <c r="BQ54">
        <v>1.00283345638313</v>
      </c>
      <c r="BR54">
        <v>-0.223052006392533</v>
      </c>
      <c r="BS54">
        <v>-10.8778566705397</v>
      </c>
      <c r="BT54">
        <v>-0.72626652212791498</v>
      </c>
    </row>
    <row r="55" spans="1:72" x14ac:dyDescent="0.25">
      <c r="A55" t="s">
        <v>740</v>
      </c>
      <c r="B55" t="s">
        <v>741</v>
      </c>
      <c r="C55">
        <v>20210317.18</v>
      </c>
      <c r="D55" s="89">
        <v>44272.771527777775</v>
      </c>
      <c r="E55" t="s">
        <v>706</v>
      </c>
      <c r="F55">
        <v>3046</v>
      </c>
      <c r="G55" t="s">
        <v>500</v>
      </c>
      <c r="H55" t="s">
        <v>501</v>
      </c>
      <c r="I55" t="s">
        <v>797</v>
      </c>
      <c r="J55" t="s">
        <v>400</v>
      </c>
      <c r="K55">
        <v>1716</v>
      </c>
      <c r="L55">
        <v>232.36</v>
      </c>
      <c r="M55">
        <v>7.3850920980000003</v>
      </c>
      <c r="N55" s="90">
        <v>1.0499999999999999E-11</v>
      </c>
      <c r="O55">
        <v>1E-3</v>
      </c>
      <c r="P55">
        <v>0</v>
      </c>
      <c r="Q55">
        <v>-0.15</v>
      </c>
      <c r="R55">
        <v>0</v>
      </c>
      <c r="S55" t="b">
        <v>0</v>
      </c>
      <c r="T55" t="s">
        <v>502</v>
      </c>
      <c r="U55">
        <v>4</v>
      </c>
      <c r="V55">
        <v>20</v>
      </c>
      <c r="W55">
        <v>20</v>
      </c>
      <c r="X55" s="90">
        <v>7.98E-8</v>
      </c>
      <c r="Y55" s="90">
        <v>7.98E-8</v>
      </c>
      <c r="Z55">
        <v>-10.59223718</v>
      </c>
      <c r="AA55">
        <v>4.5908899999999998E-4</v>
      </c>
      <c r="AB55">
        <v>0</v>
      </c>
      <c r="AC55">
        <v>2.1451298740000002</v>
      </c>
      <c r="AD55">
        <v>1.719014E-3</v>
      </c>
      <c r="AE55">
        <v>33.121435839999997</v>
      </c>
      <c r="AF55">
        <v>0</v>
      </c>
      <c r="AG55">
        <v>-8.9432359000000003E-2</v>
      </c>
      <c r="AH55">
        <v>4.2659600000000001E-4</v>
      </c>
      <c r="AI55">
        <v>0</v>
      </c>
      <c r="AJ55">
        <v>2.0844843800000001</v>
      </c>
      <c r="AK55">
        <v>1.717049E-3</v>
      </c>
      <c r="AL55">
        <v>1.883679181</v>
      </c>
      <c r="AM55">
        <v>6.0970440000000002E-3</v>
      </c>
      <c r="AN55">
        <v>0</v>
      </c>
      <c r="AO55">
        <v>4.1731953859999997</v>
      </c>
      <c r="AP55">
        <v>2.5085137E-2</v>
      </c>
      <c r="AQ55">
        <v>0</v>
      </c>
      <c r="AR55">
        <v>-17.545504680000001</v>
      </c>
      <c r="AS55">
        <v>0.85250205400000001</v>
      </c>
      <c r="AT55">
        <v>0</v>
      </c>
      <c r="AU55">
        <v>-7.2509839000000006E-2</v>
      </c>
      <c r="AV55">
        <v>6.0487839999999998E-3</v>
      </c>
      <c r="AW55">
        <v>0</v>
      </c>
      <c r="AX55">
        <v>-9.8355209999999998E-3</v>
      </c>
      <c r="AY55">
        <v>2.3579132999999999E-2</v>
      </c>
      <c r="AZ55">
        <v>1</v>
      </c>
      <c r="BA55">
        <v>-21.46293227</v>
      </c>
      <c r="BB55">
        <v>0.84923082000000005</v>
      </c>
      <c r="BC55">
        <v>0</v>
      </c>
      <c r="BD55">
        <v>3</v>
      </c>
      <c r="BE55">
        <v>9.7527688795384898E-4</v>
      </c>
      <c r="BF55">
        <v>-7.4346947769549102E-2</v>
      </c>
      <c r="BG55">
        <v>0.91979999999999995</v>
      </c>
      <c r="BH55">
        <v>1.03041305013492</v>
      </c>
      <c r="BI55">
        <v>0.95813512655848199</v>
      </c>
      <c r="BJ55">
        <v>0.94752706133903897</v>
      </c>
      <c r="BK55">
        <v>-37.5</v>
      </c>
      <c r="BL55">
        <v>-37.700000000000003</v>
      </c>
      <c r="BM55" t="s">
        <v>14</v>
      </c>
      <c r="BN55" t="s">
        <v>14</v>
      </c>
      <c r="BO55">
        <v>0.991313887977191</v>
      </c>
      <c r="BP55">
        <v>-8.7984187311849205</v>
      </c>
      <c r="BQ55">
        <v>1.00283345638313</v>
      </c>
      <c r="BR55">
        <v>-0.223052006392533</v>
      </c>
      <c r="BS55">
        <v>-10.8453018284418</v>
      </c>
      <c r="BT55">
        <v>-6.6719216955739604</v>
      </c>
    </row>
    <row r="56" spans="1:72" x14ac:dyDescent="0.25">
      <c r="A56" t="s">
        <v>768</v>
      </c>
      <c r="B56" t="s">
        <v>769</v>
      </c>
      <c r="C56">
        <v>20210321.18</v>
      </c>
      <c r="D56" s="89">
        <v>44276.775000000001</v>
      </c>
      <c r="E56" t="s">
        <v>764</v>
      </c>
      <c r="F56">
        <v>3078</v>
      </c>
      <c r="G56" t="s">
        <v>500</v>
      </c>
      <c r="H56" t="s">
        <v>501</v>
      </c>
      <c r="I56" t="s">
        <v>797</v>
      </c>
      <c r="J56" t="s">
        <v>400</v>
      </c>
      <c r="K56">
        <v>1480</v>
      </c>
      <c r="L56">
        <v>217.29</v>
      </c>
      <c r="M56">
        <v>6.811174007</v>
      </c>
      <c r="N56" s="90">
        <v>1.1300000000000001E-11</v>
      </c>
      <c r="O56">
        <v>1E-3</v>
      </c>
      <c r="P56">
        <v>0</v>
      </c>
      <c r="Q56">
        <v>-0.02</v>
      </c>
      <c r="R56">
        <v>0</v>
      </c>
      <c r="S56" t="b">
        <v>0</v>
      </c>
      <c r="T56" t="s">
        <v>502</v>
      </c>
      <c r="U56">
        <v>4</v>
      </c>
      <c r="V56">
        <v>20</v>
      </c>
      <c r="W56">
        <v>20</v>
      </c>
      <c r="X56" s="90">
        <v>7.98E-8</v>
      </c>
      <c r="Y56" s="90">
        <v>7.9700000000000006E-8</v>
      </c>
      <c r="Z56">
        <v>-10.589603719999999</v>
      </c>
      <c r="AA56">
        <v>5.1168199999999996E-4</v>
      </c>
      <c r="AB56">
        <v>0</v>
      </c>
      <c r="AC56">
        <v>2.1288358139999999</v>
      </c>
      <c r="AD56">
        <v>7.54599E-4</v>
      </c>
      <c r="AE56">
        <v>33.104638129999998</v>
      </c>
      <c r="AF56">
        <v>0</v>
      </c>
      <c r="AG56">
        <v>-8.7517968000000002E-2</v>
      </c>
      <c r="AH56">
        <v>4.8561399999999999E-4</v>
      </c>
      <c r="AI56">
        <v>0</v>
      </c>
      <c r="AJ56">
        <v>2.068212865</v>
      </c>
      <c r="AK56">
        <v>7.5389900000000004E-4</v>
      </c>
      <c r="AL56">
        <v>1.8642747230000001</v>
      </c>
      <c r="AM56">
        <v>6.6393090000000004E-3</v>
      </c>
      <c r="AN56">
        <v>0</v>
      </c>
      <c r="AO56">
        <v>4.093855016</v>
      </c>
      <c r="AP56">
        <v>2.1778987E-2</v>
      </c>
      <c r="AQ56">
        <v>0</v>
      </c>
      <c r="AR56">
        <v>-20.744355760000001</v>
      </c>
      <c r="AS56">
        <v>0.94091422199999997</v>
      </c>
      <c r="AT56">
        <v>0</v>
      </c>
      <c r="AU56">
        <v>-7.7893705999999993E-2</v>
      </c>
      <c r="AV56">
        <v>6.6211619999999999E-3</v>
      </c>
      <c r="AW56">
        <v>0</v>
      </c>
      <c r="AX56">
        <v>-4.6656300999999997E-2</v>
      </c>
      <c r="AY56">
        <v>2.1600744000000002E-2</v>
      </c>
      <c r="AZ56">
        <v>0</v>
      </c>
      <c r="BA56">
        <v>-24.619929920000001</v>
      </c>
      <c r="BB56">
        <v>0.93702022500000004</v>
      </c>
      <c r="BC56">
        <v>0</v>
      </c>
      <c r="BD56">
        <v>3</v>
      </c>
      <c r="BE56">
        <v>9.7527688795384898E-4</v>
      </c>
      <c r="BF56">
        <v>-7.9711890050138498E-2</v>
      </c>
      <c r="BG56">
        <v>0.91979999999999995</v>
      </c>
      <c r="BH56">
        <v>1.03041305013492</v>
      </c>
      <c r="BI56">
        <v>0.95813512655848199</v>
      </c>
      <c r="BJ56">
        <v>0.94199895479990003</v>
      </c>
      <c r="BK56">
        <v>-36.5</v>
      </c>
      <c r="BL56">
        <v>-36.799999999999997</v>
      </c>
      <c r="BM56" t="s">
        <v>14</v>
      </c>
      <c r="BN56" t="s">
        <v>14</v>
      </c>
      <c r="BO56">
        <v>0.991313887977191</v>
      </c>
      <c r="BP56">
        <v>-8.7984187311849205</v>
      </c>
      <c r="BQ56">
        <v>1.00283345638313</v>
      </c>
      <c r="BR56">
        <v>-0.223052006392533</v>
      </c>
      <c r="BS56">
        <v>-10.842660906647801</v>
      </c>
      <c r="BT56">
        <v>-6.6880742235434996</v>
      </c>
    </row>
    <row r="57" spans="1:72" x14ac:dyDescent="0.25">
      <c r="D57" s="89"/>
      <c r="N57" s="90"/>
      <c r="X57" s="90"/>
      <c r="Y57" s="90"/>
    </row>
    <row r="58" spans="1:72" x14ac:dyDescent="0.25">
      <c r="A58" s="4" t="s">
        <v>1111</v>
      </c>
    </row>
    <row r="59" spans="1:72" x14ac:dyDescent="0.25">
      <c r="A59" t="s">
        <v>514</v>
      </c>
      <c r="B59" t="s">
        <v>515</v>
      </c>
      <c r="C59">
        <v>20210210.199999999</v>
      </c>
      <c r="D59" s="89">
        <v>44237.84375</v>
      </c>
      <c r="E59" t="s">
        <v>492</v>
      </c>
      <c r="F59">
        <v>2754</v>
      </c>
      <c r="G59" t="s">
        <v>500</v>
      </c>
      <c r="H59" t="s">
        <v>516</v>
      </c>
      <c r="I59" t="s">
        <v>797</v>
      </c>
      <c r="J59" t="s">
        <v>400</v>
      </c>
      <c r="K59">
        <v>1057</v>
      </c>
      <c r="L59">
        <v>137.97</v>
      </c>
      <c r="M59">
        <v>7.6610857430000001</v>
      </c>
      <c r="N59" s="90">
        <v>9.5600000000000005E-12</v>
      </c>
      <c r="O59">
        <v>1E-3</v>
      </c>
      <c r="P59">
        <v>0</v>
      </c>
      <c r="Q59">
        <v>-1.1000000000000001</v>
      </c>
      <c r="R59">
        <v>0</v>
      </c>
      <c r="S59" t="b">
        <v>0</v>
      </c>
      <c r="T59" t="s">
        <v>502</v>
      </c>
      <c r="U59">
        <v>4</v>
      </c>
      <c r="V59">
        <v>20</v>
      </c>
      <c r="W59">
        <v>20</v>
      </c>
      <c r="X59" s="90">
        <v>6.2099999999999994E-8</v>
      </c>
      <c r="Y59" s="90">
        <v>7.2199999999999998E-8</v>
      </c>
      <c r="Z59">
        <v>-10.72299494</v>
      </c>
      <c r="AA59">
        <v>2.4610859999999999E-3</v>
      </c>
      <c r="AB59">
        <v>0</v>
      </c>
      <c r="AC59">
        <v>12.19759719</v>
      </c>
      <c r="AD59">
        <v>4.4146059999999997E-3</v>
      </c>
      <c r="AE59">
        <v>43.484624920000002</v>
      </c>
      <c r="AF59">
        <v>0</v>
      </c>
      <c r="AG59">
        <v>0.138168242</v>
      </c>
      <c r="AH59">
        <v>2.4714630000000001E-3</v>
      </c>
      <c r="AI59">
        <v>0</v>
      </c>
      <c r="AJ59">
        <v>12.126166420000001</v>
      </c>
      <c r="AK59">
        <v>4.4152690000000003E-3</v>
      </c>
      <c r="AL59">
        <v>11.649032010000001</v>
      </c>
      <c r="AM59">
        <v>1.0879422999999999E-2</v>
      </c>
      <c r="AN59">
        <v>2</v>
      </c>
      <c r="AO59">
        <v>24.253410599999999</v>
      </c>
      <c r="AP59">
        <v>2.8895191000000001E-2</v>
      </c>
      <c r="AQ59">
        <v>0</v>
      </c>
      <c r="AR59">
        <v>11.260263719999999</v>
      </c>
      <c r="AS59">
        <v>1.1169325299999999</v>
      </c>
      <c r="AT59">
        <v>0</v>
      </c>
      <c r="AU59">
        <v>-0.4129332</v>
      </c>
      <c r="AV59">
        <v>7.4515639999999999E-3</v>
      </c>
      <c r="AW59">
        <v>0</v>
      </c>
      <c r="AX59">
        <v>-0.142494335</v>
      </c>
      <c r="AY59">
        <v>2.5499989000000001E-2</v>
      </c>
      <c r="AZ59">
        <v>0</v>
      </c>
      <c r="BA59">
        <v>-12.548715120000001</v>
      </c>
      <c r="BB59">
        <v>1.086060598</v>
      </c>
      <c r="BC59">
        <v>0</v>
      </c>
      <c r="BD59">
        <v>1</v>
      </c>
      <c r="BE59">
        <v>1.1455587806516001E-3</v>
      </c>
      <c r="BF59">
        <v>-0.42627785090514703</v>
      </c>
      <c r="BG59">
        <v>0.38469999999999999</v>
      </c>
      <c r="BH59">
        <v>1.0480701949795299</v>
      </c>
      <c r="BI59">
        <v>0.92834701850286605</v>
      </c>
      <c r="BJ59">
        <v>0.54757790818925201</v>
      </c>
      <c r="BK59">
        <v>90.5</v>
      </c>
      <c r="BL59">
        <v>84.6</v>
      </c>
      <c r="BM59" t="s">
        <v>14</v>
      </c>
      <c r="BN59" t="s">
        <v>14</v>
      </c>
      <c r="BO59">
        <v>0.99204347388102798</v>
      </c>
      <c r="BP59">
        <v>-8.5923055076467492</v>
      </c>
      <c r="BQ59">
        <v>1.00274049232456</v>
      </c>
      <c r="BR59">
        <v>-0.17605673290549201</v>
      </c>
      <c r="BS59">
        <v>-10.9284379582349</v>
      </c>
      <c r="BT59">
        <v>3.50824118172231</v>
      </c>
    </row>
    <row r="60" spans="1:72" x14ac:dyDescent="0.25">
      <c r="A60" t="s">
        <v>540</v>
      </c>
      <c r="B60" t="s">
        <v>541</v>
      </c>
      <c r="C60">
        <v>20210214.210000001</v>
      </c>
      <c r="D60" s="89">
        <v>44241.898611111108</v>
      </c>
      <c r="E60" t="s">
        <v>535</v>
      </c>
      <c r="F60">
        <v>2797</v>
      </c>
      <c r="G60" t="s">
        <v>500</v>
      </c>
      <c r="H60" t="s">
        <v>516</v>
      </c>
      <c r="I60" t="s">
        <v>797</v>
      </c>
      <c r="J60" t="s">
        <v>400</v>
      </c>
      <c r="K60">
        <v>1865</v>
      </c>
      <c r="L60">
        <v>271.12</v>
      </c>
      <c r="M60">
        <v>6.8788728240000001</v>
      </c>
      <c r="N60" s="90">
        <v>1.2100000000000001E-11</v>
      </c>
      <c r="O60">
        <v>1E-3</v>
      </c>
      <c r="P60">
        <v>0</v>
      </c>
      <c r="Q60">
        <v>-1.0900000000000001</v>
      </c>
      <c r="R60">
        <v>0</v>
      </c>
      <c r="S60" t="b">
        <v>0</v>
      </c>
      <c r="T60" t="s">
        <v>502</v>
      </c>
      <c r="U60">
        <v>4</v>
      </c>
      <c r="V60">
        <v>20</v>
      </c>
      <c r="W60">
        <v>20</v>
      </c>
      <c r="X60" s="90">
        <v>7.9899999999999994E-8</v>
      </c>
      <c r="Y60" s="90">
        <v>7.98E-8</v>
      </c>
      <c r="Z60">
        <v>-10.61162998</v>
      </c>
      <c r="AA60">
        <v>4.6516E-4</v>
      </c>
      <c r="AB60">
        <v>0</v>
      </c>
      <c r="AC60">
        <v>7.8404284710000001</v>
      </c>
      <c r="AD60">
        <v>2.6600730000000002E-3</v>
      </c>
      <c r="AE60">
        <v>38.992776110000001</v>
      </c>
      <c r="AF60">
        <v>7</v>
      </c>
      <c r="AG60">
        <v>9.1801305E-2</v>
      </c>
      <c r="AH60">
        <v>4.40953E-4</v>
      </c>
      <c r="AI60">
        <v>0</v>
      </c>
      <c r="AJ60">
        <v>7.773798448</v>
      </c>
      <c r="AK60">
        <v>2.6573289999999999E-3</v>
      </c>
      <c r="AL60">
        <v>7.260249247</v>
      </c>
      <c r="AM60">
        <v>7.429789E-3</v>
      </c>
      <c r="AN60">
        <v>2</v>
      </c>
      <c r="AO60">
        <v>15.370087030000001</v>
      </c>
      <c r="AP60">
        <v>2.5649145000000002E-2</v>
      </c>
      <c r="AQ60">
        <v>0</v>
      </c>
      <c r="AR60">
        <v>0.43918833099999999</v>
      </c>
      <c r="AS60">
        <v>0.74525929700000004</v>
      </c>
      <c r="AT60">
        <v>0</v>
      </c>
      <c r="AU60">
        <v>-0.48008277799999999</v>
      </c>
      <c r="AV60">
        <v>5.8892420000000003E-3</v>
      </c>
      <c r="AW60">
        <v>0</v>
      </c>
      <c r="AX60">
        <v>-0.26176831499999997</v>
      </c>
      <c r="AY60">
        <v>2.1806716E-2</v>
      </c>
      <c r="AZ60">
        <v>0</v>
      </c>
      <c r="BA60">
        <v>-14.787907069999999</v>
      </c>
      <c r="BB60">
        <v>0.73122180800000003</v>
      </c>
      <c r="BC60">
        <v>0</v>
      </c>
      <c r="BD60">
        <v>1</v>
      </c>
      <c r="BE60">
        <v>1.1455587806516001E-3</v>
      </c>
      <c r="BF60">
        <v>-0.48839982027461998</v>
      </c>
      <c r="BG60">
        <v>0.38469999999999999</v>
      </c>
      <c r="BH60">
        <v>1.0480701949795299</v>
      </c>
      <c r="BI60">
        <v>0.92834701850286605</v>
      </c>
      <c r="BJ60">
        <v>0.482469723639675</v>
      </c>
      <c r="BK60">
        <v>139.9</v>
      </c>
      <c r="BL60">
        <v>130.1</v>
      </c>
      <c r="BM60" t="s">
        <v>14</v>
      </c>
      <c r="BN60" t="s">
        <v>14</v>
      </c>
      <c r="BO60">
        <v>0.99204347388102798</v>
      </c>
      <c r="BP60">
        <v>-8.5923055076467492</v>
      </c>
      <c r="BQ60">
        <v>1.00274049232456</v>
      </c>
      <c r="BR60">
        <v>-0.17605673290549201</v>
      </c>
      <c r="BS60">
        <v>-10.816767803416701</v>
      </c>
      <c r="BT60">
        <v>-0.81425961056019902</v>
      </c>
    </row>
    <row r="61" spans="1:72" x14ac:dyDescent="0.25">
      <c r="A61" t="s">
        <v>568</v>
      </c>
      <c r="B61" t="s">
        <v>569</v>
      </c>
      <c r="C61">
        <v>20210221.18</v>
      </c>
      <c r="D61" s="89">
        <v>44248.743055555555</v>
      </c>
      <c r="E61" t="s">
        <v>565</v>
      </c>
      <c r="F61">
        <v>2840</v>
      </c>
      <c r="G61" t="s">
        <v>500</v>
      </c>
      <c r="H61" t="s">
        <v>516</v>
      </c>
      <c r="I61" t="s">
        <v>797</v>
      </c>
      <c r="J61" t="s">
        <v>400</v>
      </c>
      <c r="K61">
        <v>1921</v>
      </c>
      <c r="L61">
        <v>282.17</v>
      </c>
      <c r="M61">
        <v>6.8079526530000001</v>
      </c>
      <c r="N61" s="90">
        <v>1.23E-11</v>
      </c>
      <c r="O61">
        <v>1E-3</v>
      </c>
      <c r="P61">
        <v>0</v>
      </c>
      <c r="Q61">
        <v>-0.55000000000000004</v>
      </c>
      <c r="R61">
        <v>0</v>
      </c>
      <c r="S61" t="b">
        <v>0</v>
      </c>
      <c r="T61" t="s">
        <v>502</v>
      </c>
      <c r="U61">
        <v>4</v>
      </c>
      <c r="V61">
        <v>20</v>
      </c>
      <c r="W61">
        <v>20</v>
      </c>
      <c r="X61" s="90">
        <v>7.9899999999999994E-8</v>
      </c>
      <c r="Y61" s="90">
        <v>7.9899999999999994E-8</v>
      </c>
      <c r="Z61">
        <v>-10.69104512</v>
      </c>
      <c r="AA61">
        <v>4.8487600000000002E-4</v>
      </c>
      <c r="AB61">
        <v>0</v>
      </c>
      <c r="AC61">
        <v>6.8725638160000004</v>
      </c>
      <c r="AD61">
        <v>2.7063209999999998E-3</v>
      </c>
      <c r="AE61">
        <v>37.994994759999997</v>
      </c>
      <c r="AF61">
        <v>6</v>
      </c>
      <c r="AG61">
        <v>-1.6998962999999999E-2</v>
      </c>
      <c r="AH61">
        <v>4.4351500000000001E-4</v>
      </c>
      <c r="AI61">
        <v>0</v>
      </c>
      <c r="AJ61">
        <v>6.8067760939999999</v>
      </c>
      <c r="AK61">
        <v>2.7029879999999999E-3</v>
      </c>
      <c r="AL61">
        <v>6.1456893060000004</v>
      </c>
      <c r="AM61">
        <v>6.7934240000000002E-3</v>
      </c>
      <c r="AN61">
        <v>1</v>
      </c>
      <c r="AO61">
        <v>13.37789443</v>
      </c>
      <c r="AP61">
        <v>2.4606693999999998E-2</v>
      </c>
      <c r="AQ61">
        <v>0</v>
      </c>
      <c r="AR61">
        <v>-12.03328655</v>
      </c>
      <c r="AS61">
        <v>0.91219838200000003</v>
      </c>
      <c r="AT61">
        <v>0</v>
      </c>
      <c r="AU61">
        <v>-0.53113411499999996</v>
      </c>
      <c r="AV61">
        <v>6.4921889999999998E-3</v>
      </c>
      <c r="AW61">
        <v>0</v>
      </c>
      <c r="AX61">
        <v>-0.30086217500000001</v>
      </c>
      <c r="AY61">
        <v>2.1583602E-2</v>
      </c>
      <c r="AZ61">
        <v>0</v>
      </c>
      <c r="BA61">
        <v>-25.116147479999999</v>
      </c>
      <c r="BB61">
        <v>0.899148006</v>
      </c>
      <c r="BC61">
        <v>0</v>
      </c>
      <c r="BD61">
        <v>2</v>
      </c>
      <c r="BE61">
        <v>1.7999914133756301E-3</v>
      </c>
      <c r="BF61">
        <v>-0.54219630298007404</v>
      </c>
      <c r="BG61">
        <v>0.38469999999999999</v>
      </c>
      <c r="BH61">
        <v>1.0527426182352499</v>
      </c>
      <c r="BI61">
        <v>0.92468322315907403</v>
      </c>
      <c r="BJ61">
        <v>0.41989006756235803</v>
      </c>
      <c r="BK61">
        <v>213.2</v>
      </c>
      <c r="BL61">
        <v>195.7</v>
      </c>
      <c r="BM61" t="s">
        <v>14</v>
      </c>
      <c r="BN61" t="s">
        <v>14</v>
      </c>
      <c r="BO61">
        <v>0.98745594670131398</v>
      </c>
      <c r="BP61">
        <v>-8.4019800339829498</v>
      </c>
      <c r="BQ61">
        <v>1.0011550657064701</v>
      </c>
      <c r="BR61">
        <v>-9.0331534733320701E-2</v>
      </c>
      <c r="BS61">
        <v>-10.7937255143177</v>
      </c>
      <c r="BT61">
        <v>-1.61562602478948</v>
      </c>
    </row>
    <row r="62" spans="1:72" x14ac:dyDescent="0.25">
      <c r="A62" t="s">
        <v>605</v>
      </c>
      <c r="B62" t="s">
        <v>606</v>
      </c>
      <c r="C62">
        <v>20210226.039999999</v>
      </c>
      <c r="D62" s="89">
        <v>44253.182638888888</v>
      </c>
      <c r="E62" t="s">
        <v>565</v>
      </c>
      <c r="F62">
        <v>2895</v>
      </c>
      <c r="G62" t="s">
        <v>500</v>
      </c>
      <c r="H62" t="s">
        <v>516</v>
      </c>
      <c r="I62" t="s">
        <v>797</v>
      </c>
      <c r="J62" t="s">
        <v>400</v>
      </c>
      <c r="K62">
        <v>1946</v>
      </c>
      <c r="L62">
        <v>283.11</v>
      </c>
      <c r="M62">
        <v>6.8736533499999997</v>
      </c>
      <c r="N62" s="90">
        <v>1.23E-11</v>
      </c>
      <c r="O62">
        <v>1E-3</v>
      </c>
      <c r="P62">
        <v>0</v>
      </c>
      <c r="Q62">
        <v>-0.49</v>
      </c>
      <c r="R62">
        <v>0</v>
      </c>
      <c r="S62" t="b">
        <v>0</v>
      </c>
      <c r="T62" t="s">
        <v>502</v>
      </c>
      <c r="U62">
        <v>4</v>
      </c>
      <c r="V62">
        <v>20</v>
      </c>
      <c r="W62">
        <v>20</v>
      </c>
      <c r="X62" s="90">
        <v>7.9899999999999994E-8</v>
      </c>
      <c r="Y62" s="90">
        <v>7.98E-8</v>
      </c>
      <c r="Z62">
        <v>-10.68284092</v>
      </c>
      <c r="AA62">
        <v>7.1091600000000002E-4</v>
      </c>
      <c r="AB62">
        <v>0</v>
      </c>
      <c r="AC62">
        <v>13.83657749</v>
      </c>
      <c r="AD62">
        <v>2.9251220000000001E-3</v>
      </c>
      <c r="AE62">
        <v>45.174266099999997</v>
      </c>
      <c r="AF62">
        <v>7</v>
      </c>
      <c r="AG62">
        <v>0.23363647100000001</v>
      </c>
      <c r="AH62">
        <v>6.30494E-4</v>
      </c>
      <c r="AI62">
        <v>0</v>
      </c>
      <c r="AJ62">
        <v>13.763432979999999</v>
      </c>
      <c r="AK62">
        <v>2.921959E-3</v>
      </c>
      <c r="AL62">
        <v>13.28062104</v>
      </c>
      <c r="AM62">
        <v>7.3099810000000001E-3</v>
      </c>
      <c r="AN62">
        <v>1</v>
      </c>
      <c r="AO62">
        <v>27.457655509999999</v>
      </c>
      <c r="AP62">
        <v>2.4477113000000002E-2</v>
      </c>
      <c r="AQ62">
        <v>0</v>
      </c>
      <c r="AR62">
        <v>10.575755340000001</v>
      </c>
      <c r="AS62">
        <v>0.77431253300000003</v>
      </c>
      <c r="AT62">
        <v>0</v>
      </c>
      <c r="AU62">
        <v>-0.49706898300000002</v>
      </c>
      <c r="AV62">
        <v>6.9317040000000003E-3</v>
      </c>
      <c r="AW62">
        <v>1</v>
      </c>
      <c r="AX62">
        <v>-0.28094154199999999</v>
      </c>
      <c r="AY62">
        <v>2.2308635E-2</v>
      </c>
      <c r="AZ62">
        <v>0</v>
      </c>
      <c r="BA62">
        <v>-16.473194190000001</v>
      </c>
      <c r="BB62">
        <v>0.75366095600000005</v>
      </c>
      <c r="BC62">
        <v>0</v>
      </c>
      <c r="BD62">
        <v>2</v>
      </c>
      <c r="BE62">
        <v>1.7999914133756301E-3</v>
      </c>
      <c r="BF62">
        <v>-0.52097398683629603</v>
      </c>
      <c r="BG62">
        <v>0.38469999999999999</v>
      </c>
      <c r="BH62">
        <v>1.0527426182352499</v>
      </c>
      <c r="BI62">
        <v>0.92468322315907403</v>
      </c>
      <c r="BJ62">
        <v>0.44223170422457497</v>
      </c>
      <c r="BK62">
        <v>182.8</v>
      </c>
      <c r="BL62">
        <v>168.7</v>
      </c>
      <c r="BM62" t="s">
        <v>14</v>
      </c>
      <c r="BN62" t="s">
        <v>14</v>
      </c>
      <c r="BO62">
        <v>0.98745594670131398</v>
      </c>
      <c r="BP62">
        <v>-8.4019800339829498</v>
      </c>
      <c r="BQ62">
        <v>1.0011550657064701</v>
      </c>
      <c r="BR62">
        <v>-9.0331534733320701E-2</v>
      </c>
      <c r="BS62">
        <v>-10.7855118379277</v>
      </c>
      <c r="BT62">
        <v>5.26103069051109</v>
      </c>
    </row>
    <row r="63" spans="1:72" x14ac:dyDescent="0.25">
      <c r="A63" t="s">
        <v>624</v>
      </c>
      <c r="B63" t="s">
        <v>625</v>
      </c>
      <c r="C63">
        <v>20210228.18</v>
      </c>
      <c r="D63" s="89">
        <v>44255.777083333334</v>
      </c>
      <c r="E63" t="s">
        <v>620</v>
      </c>
      <c r="F63">
        <v>2912</v>
      </c>
      <c r="G63" t="s">
        <v>500</v>
      </c>
      <c r="H63" t="s">
        <v>516</v>
      </c>
      <c r="I63" t="s">
        <v>797</v>
      </c>
      <c r="J63" t="s">
        <v>400</v>
      </c>
      <c r="K63">
        <v>2487</v>
      </c>
      <c r="L63">
        <v>373.08</v>
      </c>
      <c r="M63">
        <v>6.6661305889999998</v>
      </c>
      <c r="N63" s="90">
        <v>1.36E-11</v>
      </c>
      <c r="O63">
        <v>1E-3</v>
      </c>
      <c r="P63">
        <v>0</v>
      </c>
      <c r="Q63">
        <v>-0.44</v>
      </c>
      <c r="R63">
        <v>0</v>
      </c>
      <c r="S63" t="b">
        <v>0</v>
      </c>
      <c r="T63" t="s">
        <v>502</v>
      </c>
      <c r="U63">
        <v>4</v>
      </c>
      <c r="V63">
        <v>20</v>
      </c>
      <c r="W63">
        <v>20</v>
      </c>
      <c r="X63" s="90">
        <v>7.9899999999999994E-8</v>
      </c>
      <c r="Y63" s="90">
        <v>7.9899999999999994E-8</v>
      </c>
      <c r="Z63">
        <v>-10.67660521</v>
      </c>
      <c r="AA63">
        <v>5.8861000000000004E-4</v>
      </c>
      <c r="AB63">
        <v>0</v>
      </c>
      <c r="AC63">
        <v>0.75669537499999995</v>
      </c>
      <c r="AD63">
        <v>3.0398640000000002E-3</v>
      </c>
      <c r="AE63">
        <v>31.69008483</v>
      </c>
      <c r="AF63">
        <v>10</v>
      </c>
      <c r="AG63">
        <v>-0.21675625700000001</v>
      </c>
      <c r="AH63">
        <v>4.6487600000000003E-4</v>
      </c>
      <c r="AI63">
        <v>0</v>
      </c>
      <c r="AJ63">
        <v>0.69714952299999999</v>
      </c>
      <c r="AK63">
        <v>3.036165E-3</v>
      </c>
      <c r="AL63">
        <v>-2.5008186000000002E-2</v>
      </c>
      <c r="AM63">
        <v>7.7927430000000004E-3</v>
      </c>
      <c r="AN63">
        <v>7</v>
      </c>
      <c r="AO63">
        <v>1.2301147320000001</v>
      </c>
      <c r="AP63">
        <v>2.7732484000000002E-2</v>
      </c>
      <c r="AQ63">
        <v>1</v>
      </c>
      <c r="AR63">
        <v>-26.605523439999999</v>
      </c>
      <c r="AS63">
        <v>1.0102430579999999</v>
      </c>
      <c r="AT63">
        <v>1</v>
      </c>
      <c r="AU63">
        <v>-0.48813779299999999</v>
      </c>
      <c r="AV63">
        <v>6.488682E-3</v>
      </c>
      <c r="AW63">
        <v>1</v>
      </c>
      <c r="AX63">
        <v>-0.21552966900000001</v>
      </c>
      <c r="AY63">
        <v>2.1176859999999999E-2</v>
      </c>
      <c r="AZ63">
        <v>1</v>
      </c>
      <c r="BA63">
        <v>-27.761125249999999</v>
      </c>
      <c r="BB63">
        <v>1.009393376</v>
      </c>
      <c r="BC63">
        <v>1</v>
      </c>
      <c r="BD63">
        <v>2</v>
      </c>
      <c r="BE63">
        <v>1.7999914133756301E-3</v>
      </c>
      <c r="BF63">
        <v>-0.48809277847993598</v>
      </c>
      <c r="BG63">
        <v>0.38469999999999999</v>
      </c>
      <c r="BH63">
        <v>1.0527426182352499</v>
      </c>
      <c r="BI63">
        <v>0.92468322315907403</v>
      </c>
      <c r="BJ63">
        <v>0.47684715360038898</v>
      </c>
      <c r="BK63">
        <v>145.19999999999999</v>
      </c>
      <c r="BL63">
        <v>134.9</v>
      </c>
      <c r="BM63" t="s">
        <v>14</v>
      </c>
      <c r="BN63" t="s">
        <v>14</v>
      </c>
      <c r="BO63">
        <v>0.98745594670131398</v>
      </c>
      <c r="BP63">
        <v>-8.4019800339829498</v>
      </c>
      <c r="BQ63">
        <v>1.0011550657064701</v>
      </c>
      <c r="BR63">
        <v>-9.0331534733320701E-2</v>
      </c>
      <c r="BS63">
        <v>-10.7792689252729</v>
      </c>
      <c r="BT63">
        <v>-7.6547766860978204</v>
      </c>
    </row>
    <row r="64" spans="1:72" x14ac:dyDescent="0.25">
      <c r="A64" t="s">
        <v>721</v>
      </c>
      <c r="B64" t="s">
        <v>722</v>
      </c>
      <c r="C64">
        <v>20210315.149999999</v>
      </c>
      <c r="D64" s="89">
        <v>44270.657638888886</v>
      </c>
      <c r="E64" t="s">
        <v>706</v>
      </c>
      <c r="F64">
        <v>3019</v>
      </c>
      <c r="G64" t="s">
        <v>500</v>
      </c>
      <c r="H64" t="s">
        <v>516</v>
      </c>
      <c r="I64" t="s">
        <v>797</v>
      </c>
      <c r="J64" t="s">
        <v>400</v>
      </c>
      <c r="K64">
        <v>1592</v>
      </c>
      <c r="L64">
        <v>215.27</v>
      </c>
      <c r="M64">
        <v>7.3953639620000002</v>
      </c>
      <c r="N64" s="90">
        <v>1.0299999999999999E-11</v>
      </c>
      <c r="O64">
        <v>1E-3</v>
      </c>
      <c r="P64">
        <v>0</v>
      </c>
      <c r="Q64">
        <v>-0.12</v>
      </c>
      <c r="R64">
        <v>0</v>
      </c>
      <c r="S64" t="b">
        <v>0</v>
      </c>
      <c r="T64" t="s">
        <v>502</v>
      </c>
      <c r="U64">
        <v>4</v>
      </c>
      <c r="V64">
        <v>20</v>
      </c>
      <c r="W64">
        <v>20</v>
      </c>
      <c r="X64" s="90">
        <v>7.9700000000000006E-8</v>
      </c>
      <c r="Y64" s="90">
        <v>7.9700000000000006E-8</v>
      </c>
      <c r="Z64">
        <v>-10.59550776</v>
      </c>
      <c r="AA64">
        <v>4.8979299999999998E-4</v>
      </c>
      <c r="AB64">
        <v>0</v>
      </c>
      <c r="AC64">
        <v>14.742746159999999</v>
      </c>
      <c r="AD64">
        <v>9.2722499999999995E-4</v>
      </c>
      <c r="AE64">
        <v>46.10844444</v>
      </c>
      <c r="AF64">
        <v>0</v>
      </c>
      <c r="AG64">
        <v>0.34704910100000003</v>
      </c>
      <c r="AH64">
        <v>4.6978999999999999E-4</v>
      </c>
      <c r="AI64">
        <v>0</v>
      </c>
      <c r="AJ64">
        <v>14.66888765</v>
      </c>
      <c r="AK64">
        <v>9.2652000000000001E-4</v>
      </c>
      <c r="AL64">
        <v>14.2738473</v>
      </c>
      <c r="AM64">
        <v>6.4228339999999997E-3</v>
      </c>
      <c r="AN64">
        <v>0</v>
      </c>
      <c r="AO64">
        <v>29.33093989</v>
      </c>
      <c r="AP64">
        <v>2.3953051999999999E-2</v>
      </c>
      <c r="AQ64">
        <v>0</v>
      </c>
      <c r="AR64">
        <v>5.504735653</v>
      </c>
      <c r="AS64">
        <v>0.96314887299999996</v>
      </c>
      <c r="AT64">
        <v>0</v>
      </c>
      <c r="AU64">
        <v>-0.49772439600000001</v>
      </c>
      <c r="AV64">
        <v>6.1616429999999996E-3</v>
      </c>
      <c r="AW64">
        <v>0</v>
      </c>
      <c r="AX64">
        <v>-0.21563723800000001</v>
      </c>
      <c r="AY64">
        <v>2.3605898E-2</v>
      </c>
      <c r="AZ64">
        <v>0</v>
      </c>
      <c r="BA64">
        <v>-23.213156999999999</v>
      </c>
      <c r="BB64">
        <v>0.935793078</v>
      </c>
      <c r="BC64">
        <v>0</v>
      </c>
      <c r="BD64">
        <v>3</v>
      </c>
      <c r="BE64">
        <v>9.7527688795384898E-4</v>
      </c>
      <c r="BF64">
        <v>-0.51164534937387296</v>
      </c>
      <c r="BG64">
        <v>0.38469999999999999</v>
      </c>
      <c r="BH64">
        <v>1.03041305013492</v>
      </c>
      <c r="BI64">
        <v>0.95813512655848199</v>
      </c>
      <c r="BJ64">
        <v>0.49692908152280502</v>
      </c>
      <c r="BK64">
        <v>127.2</v>
      </c>
      <c r="BL64">
        <v>118.5</v>
      </c>
      <c r="BM64" t="s">
        <v>14</v>
      </c>
      <c r="BN64" t="s">
        <v>14</v>
      </c>
      <c r="BO64">
        <v>0.991313887977191</v>
      </c>
      <c r="BP64">
        <v>-8.7984187311849205</v>
      </c>
      <c r="BQ64">
        <v>1.00283345638313</v>
      </c>
      <c r="BR64">
        <v>-0.223052006392533</v>
      </c>
      <c r="BS64">
        <v>-10.848581675487599</v>
      </c>
      <c r="BT64">
        <v>5.8162702841454799</v>
      </c>
    </row>
    <row r="65" spans="1:72" x14ac:dyDescent="0.25">
      <c r="A65" t="s">
        <v>778</v>
      </c>
      <c r="B65" t="s">
        <v>779</v>
      </c>
      <c r="C65">
        <v>20210322.170000002</v>
      </c>
      <c r="D65" s="89">
        <v>44277.702777777777</v>
      </c>
      <c r="E65" t="s">
        <v>764</v>
      </c>
      <c r="F65">
        <v>3089</v>
      </c>
      <c r="G65" t="s">
        <v>500</v>
      </c>
      <c r="H65" t="s">
        <v>516</v>
      </c>
      <c r="I65" t="s">
        <v>797</v>
      </c>
      <c r="J65" t="s">
        <v>400</v>
      </c>
      <c r="K65">
        <v>1263</v>
      </c>
      <c r="L65">
        <v>160.06</v>
      </c>
      <c r="M65">
        <v>7.8907909529999998</v>
      </c>
      <c r="N65" s="90">
        <v>9.1799999999999993E-12</v>
      </c>
      <c r="O65">
        <v>1E-3</v>
      </c>
      <c r="P65">
        <v>0</v>
      </c>
      <c r="Q65">
        <v>-0.28000000000000003</v>
      </c>
      <c r="R65">
        <v>0</v>
      </c>
      <c r="S65" t="b">
        <v>0</v>
      </c>
      <c r="T65" t="s">
        <v>502</v>
      </c>
      <c r="U65">
        <v>4</v>
      </c>
      <c r="V65">
        <v>20</v>
      </c>
      <c r="W65">
        <v>20</v>
      </c>
      <c r="X65" s="90">
        <v>7.2800000000000003E-8</v>
      </c>
      <c r="Y65" s="90">
        <v>7.3099999999999999E-8</v>
      </c>
      <c r="Z65">
        <v>-10.705457620000001</v>
      </c>
      <c r="AA65">
        <v>5.4194200000000001E-4</v>
      </c>
      <c r="AB65">
        <v>0</v>
      </c>
      <c r="AC65">
        <v>13.666511699999999</v>
      </c>
      <c r="AD65">
        <v>7.8000699999999999E-4</v>
      </c>
      <c r="AE65">
        <v>44.998943580000002</v>
      </c>
      <c r="AF65">
        <v>0</v>
      </c>
      <c r="AG65">
        <v>0.205861508</v>
      </c>
      <c r="AH65">
        <v>5.1686500000000003E-4</v>
      </c>
      <c r="AI65">
        <v>0</v>
      </c>
      <c r="AJ65">
        <v>13.59348643</v>
      </c>
      <c r="AK65">
        <v>7.7943999999999995E-4</v>
      </c>
      <c r="AL65">
        <v>13.05738114</v>
      </c>
      <c r="AM65">
        <v>6.107286E-3</v>
      </c>
      <c r="AN65">
        <v>0</v>
      </c>
      <c r="AO65">
        <v>27.174486689999998</v>
      </c>
      <c r="AP65">
        <v>2.2771808000000001E-2</v>
      </c>
      <c r="AQ65">
        <v>0</v>
      </c>
      <c r="AR65">
        <v>7.0140989830000002</v>
      </c>
      <c r="AS65">
        <v>0.84401900399999996</v>
      </c>
      <c r="AT65">
        <v>1</v>
      </c>
      <c r="AU65">
        <v>-0.50990495499999999</v>
      </c>
      <c r="AV65">
        <v>5.902394E-3</v>
      </c>
      <c r="AW65">
        <v>0</v>
      </c>
      <c r="AX65">
        <v>-0.19201262399999999</v>
      </c>
      <c r="AY65">
        <v>2.2595349000000001E-2</v>
      </c>
      <c r="AZ65">
        <v>0</v>
      </c>
      <c r="BA65">
        <v>-19.559659849999999</v>
      </c>
      <c r="BB65">
        <v>0.82187070500000003</v>
      </c>
      <c r="BC65">
        <v>1</v>
      </c>
      <c r="BD65">
        <v>3</v>
      </c>
      <c r="BE65">
        <v>9.7527688795384898E-4</v>
      </c>
      <c r="BF65">
        <v>-0.52263951704304601</v>
      </c>
      <c r="BG65">
        <v>0.38469999999999999</v>
      </c>
      <c r="BH65">
        <v>1.03041305013492</v>
      </c>
      <c r="BI65">
        <v>0.95813512655848199</v>
      </c>
      <c r="BJ65">
        <v>0.48560054768111699</v>
      </c>
      <c r="BK65">
        <v>137.1</v>
      </c>
      <c r="BL65">
        <v>127.5</v>
      </c>
      <c r="BM65" t="s">
        <v>14</v>
      </c>
      <c r="BN65" t="s">
        <v>14</v>
      </c>
      <c r="BO65">
        <v>0.991313887977191</v>
      </c>
      <c r="BP65">
        <v>-8.7984187311849205</v>
      </c>
      <c r="BQ65">
        <v>1.00283345638313</v>
      </c>
      <c r="BR65">
        <v>-0.223052006392533</v>
      </c>
      <c r="BS65">
        <v>-10.958843073620301</v>
      </c>
      <c r="BT65">
        <v>4.7493841172278497</v>
      </c>
    </row>
    <row r="66" spans="1:72" x14ac:dyDescent="0.25">
      <c r="D66" s="89"/>
      <c r="N66" s="90"/>
      <c r="X66" s="90"/>
      <c r="Y66" s="90"/>
    </row>
    <row r="67" spans="1:72" x14ac:dyDescent="0.25">
      <c r="A67" s="4" t="s">
        <v>1112</v>
      </c>
      <c r="D67" s="89"/>
      <c r="N67" s="90"/>
      <c r="X67" s="90"/>
      <c r="Y67" s="90"/>
    </row>
    <row r="68" spans="1:72" x14ac:dyDescent="0.25">
      <c r="A68" t="s">
        <v>507</v>
      </c>
      <c r="B68" t="s">
        <v>508</v>
      </c>
      <c r="C68">
        <v>20210210</v>
      </c>
      <c r="D68" s="89">
        <v>44237.009722222225</v>
      </c>
      <c r="E68" t="s">
        <v>492</v>
      </c>
      <c r="F68">
        <v>2744</v>
      </c>
      <c r="G68" t="s">
        <v>500</v>
      </c>
      <c r="H68" t="s">
        <v>509</v>
      </c>
      <c r="I68" t="s">
        <v>797</v>
      </c>
      <c r="J68" t="s">
        <v>400</v>
      </c>
      <c r="K68">
        <v>1663</v>
      </c>
      <c r="L68">
        <v>243.35</v>
      </c>
      <c r="M68">
        <v>6.833778508</v>
      </c>
      <c r="N68" s="90">
        <v>1.1900000000000001E-11</v>
      </c>
      <c r="O68">
        <v>1E-3</v>
      </c>
      <c r="P68">
        <v>0</v>
      </c>
      <c r="Q68">
        <v>-1.07</v>
      </c>
      <c r="R68">
        <v>0</v>
      </c>
      <c r="S68" t="b">
        <v>0</v>
      </c>
      <c r="T68" t="s">
        <v>502</v>
      </c>
      <c r="U68">
        <v>4</v>
      </c>
      <c r="V68">
        <v>20</v>
      </c>
      <c r="W68">
        <v>20</v>
      </c>
      <c r="X68" s="90">
        <v>7.9899999999999994E-8</v>
      </c>
      <c r="Y68" s="90">
        <v>7.98E-8</v>
      </c>
      <c r="Z68">
        <v>-10.57255966</v>
      </c>
      <c r="AA68">
        <v>4.8299999999999998E-4</v>
      </c>
      <c r="AB68">
        <v>0</v>
      </c>
      <c r="AC68">
        <v>-2.2577001210000001</v>
      </c>
      <c r="AD68">
        <v>2.3123319999999998E-3</v>
      </c>
      <c r="AE68">
        <v>28.582514369999998</v>
      </c>
      <c r="AF68">
        <v>2</v>
      </c>
      <c r="AG68">
        <v>-0.224997327</v>
      </c>
      <c r="AH68">
        <v>4.7373199999999998E-4</v>
      </c>
      <c r="AI68">
        <v>0</v>
      </c>
      <c r="AJ68">
        <v>-2.313882371</v>
      </c>
      <c r="AK68">
        <v>2.3098179999999999E-3</v>
      </c>
      <c r="AL68">
        <v>-3.374780796</v>
      </c>
      <c r="AM68">
        <v>7.1804110000000003E-3</v>
      </c>
      <c r="AN68">
        <v>0</v>
      </c>
      <c r="AO68">
        <v>-4.8898999009999997</v>
      </c>
      <c r="AP68">
        <v>2.2795111999999999E-2</v>
      </c>
      <c r="AQ68">
        <v>0</v>
      </c>
      <c r="AR68">
        <v>-20.204748630000001</v>
      </c>
      <c r="AS68">
        <v>0.75241175299999996</v>
      </c>
      <c r="AT68">
        <v>1</v>
      </c>
      <c r="AU68">
        <v>-0.87396131899999996</v>
      </c>
      <c r="AV68">
        <v>6.7676999999999998E-3</v>
      </c>
      <c r="AW68">
        <v>0</v>
      </c>
      <c r="AX68">
        <v>-0.27509825999999998</v>
      </c>
      <c r="AY68">
        <v>2.3074671000000001E-2</v>
      </c>
      <c r="AZ68">
        <v>0</v>
      </c>
      <c r="BA68">
        <v>-15.50588516</v>
      </c>
      <c r="BB68">
        <v>0.75682377000000001</v>
      </c>
      <c r="BC68">
        <v>1</v>
      </c>
      <c r="BD68">
        <v>1</v>
      </c>
      <c r="BE68">
        <v>1.1455587806516001E-3</v>
      </c>
      <c r="BF68">
        <v>-0.87009530922636802</v>
      </c>
      <c r="BG68">
        <v>2.6599999999999999E-2</v>
      </c>
      <c r="BH68">
        <v>1.0480701949795299</v>
      </c>
      <c r="BI68">
        <v>0.92834701850286605</v>
      </c>
      <c r="BJ68">
        <v>8.2426058111208497E-2</v>
      </c>
      <c r="BK68" t="s">
        <v>14</v>
      </c>
      <c r="BL68" t="s">
        <v>14</v>
      </c>
      <c r="BM68" t="s">
        <v>14</v>
      </c>
      <c r="BN68" t="s">
        <v>14</v>
      </c>
      <c r="BO68">
        <v>0.99204347388102798</v>
      </c>
      <c r="BP68">
        <v>-8.5923055076467492</v>
      </c>
      <c r="BQ68">
        <v>1.00274049232456</v>
      </c>
      <c r="BR68">
        <v>-0.17605673290549201</v>
      </c>
      <c r="BS68">
        <v>-10.777590411504701</v>
      </c>
      <c r="BT68">
        <v>-10.832042178665199</v>
      </c>
    </row>
    <row r="69" spans="1:72" s="76" customFormat="1" x14ac:dyDescent="0.25">
      <c r="A69" t="s">
        <v>552</v>
      </c>
      <c r="B69" t="s">
        <v>553</v>
      </c>
      <c r="C69">
        <v>20210216.149999999</v>
      </c>
      <c r="D69" s="89">
        <v>44243.654861111114</v>
      </c>
      <c r="E69" t="s">
        <v>535</v>
      </c>
      <c r="F69">
        <v>2819</v>
      </c>
      <c r="G69" t="s">
        <v>500</v>
      </c>
      <c r="H69" t="s">
        <v>509</v>
      </c>
      <c r="I69" t="s">
        <v>797</v>
      </c>
      <c r="J69" t="s">
        <v>400</v>
      </c>
      <c r="K69">
        <v>1414</v>
      </c>
      <c r="L69">
        <v>187.13</v>
      </c>
      <c r="M69">
        <v>7.5562443220000004</v>
      </c>
      <c r="N69" s="90">
        <v>1.0199999999999999E-11</v>
      </c>
      <c r="O69">
        <v>1E-3</v>
      </c>
      <c r="P69">
        <v>0</v>
      </c>
      <c r="Q69">
        <v>-1.26</v>
      </c>
      <c r="R69">
        <v>0</v>
      </c>
      <c r="S69" t="b">
        <v>0</v>
      </c>
      <c r="T69" t="s">
        <v>502</v>
      </c>
      <c r="U69">
        <v>4</v>
      </c>
      <c r="V69">
        <v>20</v>
      </c>
      <c r="W69">
        <v>20</v>
      </c>
      <c r="X69" s="90">
        <v>7.9599999999999998E-8</v>
      </c>
      <c r="Y69" s="90">
        <v>7.9500000000000004E-8</v>
      </c>
      <c r="Z69">
        <v>-10.659580890000001</v>
      </c>
      <c r="AA69">
        <v>5.4477400000000004E-4</v>
      </c>
      <c r="AB69">
        <v>0</v>
      </c>
      <c r="AC69">
        <v>-4.5176404269999999</v>
      </c>
      <c r="AD69">
        <v>1.8976799999999999E-3</v>
      </c>
      <c r="AE69">
        <v>26.25271931</v>
      </c>
      <c r="AF69">
        <v>0</v>
      </c>
      <c r="AG69">
        <v>-0.38650774799999998</v>
      </c>
      <c r="AH69">
        <v>5.2284399999999996E-4</v>
      </c>
      <c r="AI69">
        <v>0</v>
      </c>
      <c r="AJ69">
        <v>-4.5716451410000003</v>
      </c>
      <c r="AK69">
        <v>1.8957780000000001E-3</v>
      </c>
      <c r="AL69">
        <v>-5.7386068110000004</v>
      </c>
      <c r="AM69">
        <v>6.2410290000000004E-3</v>
      </c>
      <c r="AN69">
        <v>2</v>
      </c>
      <c r="AO69">
        <v>-9.3647634820000007</v>
      </c>
      <c r="AP69">
        <v>2.4490384E-2</v>
      </c>
      <c r="AQ69">
        <v>0</v>
      </c>
      <c r="AR69">
        <v>-22.112741969999998</v>
      </c>
      <c r="AS69">
        <v>0.95873448900000002</v>
      </c>
      <c r="AT69">
        <v>2</v>
      </c>
      <c r="AU69">
        <v>-0.85217259300000003</v>
      </c>
      <c r="AV69">
        <v>6.0869110000000004E-3</v>
      </c>
      <c r="AW69">
        <v>2</v>
      </c>
      <c r="AX69">
        <v>-0.24460615199999999</v>
      </c>
      <c r="AY69">
        <v>2.5077413E-2</v>
      </c>
      <c r="AZ69">
        <v>0</v>
      </c>
      <c r="BA69">
        <v>-12.86354927</v>
      </c>
      <c r="BB69">
        <v>0.96891574199999997</v>
      </c>
      <c r="BC69">
        <v>2</v>
      </c>
      <c r="BD69">
        <v>1</v>
      </c>
      <c r="BE69">
        <v>1.1455587806516001E-3</v>
      </c>
      <c r="BF69">
        <v>-0.84559868157895202</v>
      </c>
      <c r="BG69">
        <v>2.6599999999999999E-2</v>
      </c>
      <c r="BH69">
        <v>1.0480701949795299</v>
      </c>
      <c r="BI69">
        <v>0.92834701850286605</v>
      </c>
      <c r="BJ69">
        <v>0.108100243425977</v>
      </c>
      <c r="BK69" t="s">
        <v>14</v>
      </c>
      <c r="BL69" t="s">
        <v>14</v>
      </c>
      <c r="BM69" t="s">
        <v>14</v>
      </c>
      <c r="BN69" t="s">
        <v>14</v>
      </c>
      <c r="BO69">
        <v>0.99204347388102798</v>
      </c>
      <c r="BP69">
        <v>-8.5923055076467492</v>
      </c>
      <c r="BQ69">
        <v>1.00274049232456</v>
      </c>
      <c r="BR69">
        <v>-0.17605673290549201</v>
      </c>
      <c r="BS69">
        <v>-10.8648501225176</v>
      </c>
      <c r="BT69">
        <v>-13.074001210593201</v>
      </c>
    </row>
    <row r="70" spans="1:72" x14ac:dyDescent="0.25">
      <c r="A70" t="s">
        <v>580</v>
      </c>
      <c r="B70" t="s">
        <v>581</v>
      </c>
      <c r="C70">
        <v>20210223.109999999</v>
      </c>
      <c r="D70" s="89">
        <v>44250.491666666669</v>
      </c>
      <c r="E70" t="s">
        <v>565</v>
      </c>
      <c r="F70">
        <v>2862</v>
      </c>
      <c r="G70" t="s">
        <v>500</v>
      </c>
      <c r="H70" t="s">
        <v>509</v>
      </c>
      <c r="I70" t="s">
        <v>797</v>
      </c>
      <c r="J70" t="s">
        <v>400</v>
      </c>
      <c r="K70">
        <v>1070</v>
      </c>
      <c r="L70">
        <v>137.88</v>
      </c>
      <c r="M70">
        <v>7.7603713369999996</v>
      </c>
      <c r="N70" s="90">
        <v>9.33E-12</v>
      </c>
      <c r="O70">
        <v>1E-3</v>
      </c>
      <c r="P70">
        <v>0</v>
      </c>
      <c r="Q70">
        <v>-1.22</v>
      </c>
      <c r="R70">
        <v>0</v>
      </c>
      <c r="S70" t="b">
        <v>0</v>
      </c>
      <c r="T70" t="s">
        <v>502</v>
      </c>
      <c r="U70">
        <v>4</v>
      </c>
      <c r="V70">
        <v>20</v>
      </c>
      <c r="W70">
        <v>20</v>
      </c>
      <c r="X70" s="90">
        <v>6.1799999999999998E-8</v>
      </c>
      <c r="Y70" s="90">
        <v>7.4099999999999995E-8</v>
      </c>
      <c r="Z70">
        <v>-10.49828904</v>
      </c>
      <c r="AA70">
        <v>2.3221380000000001E-3</v>
      </c>
      <c r="AB70">
        <v>0</v>
      </c>
      <c r="AC70">
        <v>-4.5960510369999996</v>
      </c>
      <c r="AD70">
        <v>4.6911879999999998E-3</v>
      </c>
      <c r="AE70">
        <v>26.171885029999999</v>
      </c>
      <c r="AF70">
        <v>0</v>
      </c>
      <c r="AG70">
        <v>-0.23708464700000001</v>
      </c>
      <c r="AH70">
        <v>2.3480559999999998E-3</v>
      </c>
      <c r="AI70">
        <v>0</v>
      </c>
      <c r="AJ70">
        <v>-4.649636009</v>
      </c>
      <c r="AK70">
        <v>4.6909150000000004E-3</v>
      </c>
      <c r="AL70">
        <v>-5.6336624210000004</v>
      </c>
      <c r="AM70">
        <v>1.0613248E-2</v>
      </c>
      <c r="AN70">
        <v>2</v>
      </c>
      <c r="AO70">
        <v>-9.3988950809999992</v>
      </c>
      <c r="AP70">
        <v>2.9318556999999999E-2</v>
      </c>
      <c r="AQ70">
        <v>0</v>
      </c>
      <c r="AR70">
        <v>-11.17647725</v>
      </c>
      <c r="AS70">
        <v>1.0558545429999999</v>
      </c>
      <c r="AT70">
        <v>1</v>
      </c>
      <c r="AU70">
        <v>-0.82215552700000005</v>
      </c>
      <c r="AV70">
        <v>7.0673530000000002E-3</v>
      </c>
      <c r="AW70">
        <v>0</v>
      </c>
      <c r="AX70">
        <v>-0.12238523900000001</v>
      </c>
      <c r="AY70">
        <v>2.5863237000000001E-2</v>
      </c>
      <c r="AZ70">
        <v>0</v>
      </c>
      <c r="BA70">
        <v>-1.8266842990000001</v>
      </c>
      <c r="BB70">
        <v>1.061600104</v>
      </c>
      <c r="BC70">
        <v>1</v>
      </c>
      <c r="BD70">
        <v>2</v>
      </c>
      <c r="BE70">
        <v>1.7999914133756301E-3</v>
      </c>
      <c r="BF70">
        <v>-0.81201498301634301</v>
      </c>
      <c r="BG70">
        <v>2.6599999999999999E-2</v>
      </c>
      <c r="BH70">
        <v>1.0527426182352499</v>
      </c>
      <c r="BI70">
        <v>0.92468322315907403</v>
      </c>
      <c r="BJ70">
        <v>0.13584044389219699</v>
      </c>
      <c r="BK70" t="s">
        <v>14</v>
      </c>
      <c r="BL70" t="s">
        <v>14</v>
      </c>
      <c r="BM70" t="s">
        <v>14</v>
      </c>
      <c r="BN70" t="s">
        <v>14</v>
      </c>
      <c r="BO70">
        <v>0.98745594670131398</v>
      </c>
      <c r="BP70">
        <v>-8.4019800339829498</v>
      </c>
      <c r="BQ70">
        <v>1.0011550657064701</v>
      </c>
      <c r="BR70">
        <v>-9.0331534733320701E-2</v>
      </c>
      <c r="BS70">
        <v>-10.60074678838</v>
      </c>
      <c r="BT70">
        <v>-12.940377961811301</v>
      </c>
    </row>
    <row r="71" spans="1:72" x14ac:dyDescent="0.25">
      <c r="A71" t="s">
        <v>634</v>
      </c>
      <c r="B71" t="s">
        <v>635</v>
      </c>
      <c r="C71">
        <v>20210301.170000002</v>
      </c>
      <c r="D71" s="89">
        <v>44256.722916666666</v>
      </c>
      <c r="E71" t="s">
        <v>620</v>
      </c>
      <c r="F71">
        <v>2924</v>
      </c>
      <c r="G71" t="s">
        <v>500</v>
      </c>
      <c r="H71" t="s">
        <v>509</v>
      </c>
      <c r="I71" t="s">
        <v>794</v>
      </c>
      <c r="J71" t="s">
        <v>400</v>
      </c>
      <c r="K71">
        <v>1534</v>
      </c>
      <c r="L71">
        <v>222.78</v>
      </c>
      <c r="M71">
        <v>6.8857168509999997</v>
      </c>
      <c r="N71" s="90">
        <v>1.1500000000000001E-11</v>
      </c>
      <c r="O71">
        <v>1E-3</v>
      </c>
      <c r="P71">
        <v>0</v>
      </c>
      <c r="Q71">
        <v>-0.96</v>
      </c>
      <c r="R71">
        <v>0</v>
      </c>
      <c r="S71" t="b">
        <v>0</v>
      </c>
      <c r="T71" t="s">
        <v>502</v>
      </c>
      <c r="U71">
        <v>4</v>
      </c>
      <c r="V71">
        <v>20</v>
      </c>
      <c r="W71">
        <v>20</v>
      </c>
      <c r="X71" s="90">
        <v>7.98E-8</v>
      </c>
      <c r="Y71" s="90">
        <v>7.98E-8</v>
      </c>
      <c r="Z71">
        <v>-10.616170289999999</v>
      </c>
      <c r="AA71">
        <v>4.76856E-4</v>
      </c>
      <c r="AB71">
        <v>0</v>
      </c>
      <c r="AC71">
        <v>11.84707467</v>
      </c>
      <c r="AD71">
        <v>2.5743989999999998E-3</v>
      </c>
      <c r="AE71">
        <v>43.123267740000003</v>
      </c>
      <c r="AF71">
        <v>2</v>
      </c>
      <c r="AG71">
        <v>0.22686345699999999</v>
      </c>
      <c r="AH71">
        <v>4.7055399999999998E-4</v>
      </c>
      <c r="AI71">
        <v>0</v>
      </c>
      <c r="AJ71">
        <v>11.77621744</v>
      </c>
      <c r="AK71">
        <v>2.5717069999999999E-3</v>
      </c>
      <c r="AL71">
        <v>10.97523039</v>
      </c>
      <c r="AM71">
        <v>7.7134899999999999E-3</v>
      </c>
      <c r="AN71">
        <v>2</v>
      </c>
      <c r="AO71">
        <v>23.364049099999999</v>
      </c>
      <c r="AP71">
        <v>2.4444812E-2</v>
      </c>
      <c r="AQ71">
        <v>0</v>
      </c>
      <c r="AR71">
        <v>13.002966020000001</v>
      </c>
      <c r="AS71">
        <v>1.11918838</v>
      </c>
      <c r="AT71">
        <v>1</v>
      </c>
      <c r="AU71">
        <v>-0.82882779600000001</v>
      </c>
      <c r="AV71">
        <v>7.0503010000000001E-3</v>
      </c>
      <c r="AW71">
        <v>2</v>
      </c>
      <c r="AX71">
        <v>-0.32620576899999998</v>
      </c>
      <c r="AY71">
        <v>2.2632533999999999E-2</v>
      </c>
      <c r="AZ71">
        <v>0</v>
      </c>
      <c r="BA71">
        <v>-10.27514354</v>
      </c>
      <c r="BB71">
        <v>1.0926420619999999</v>
      </c>
      <c r="BC71">
        <v>1</v>
      </c>
      <c r="BD71">
        <v>2</v>
      </c>
      <c r="BE71">
        <v>1.7999914133756301E-3</v>
      </c>
      <c r="BF71">
        <v>-0.84858311646181905</v>
      </c>
      <c r="BG71">
        <v>2.6599999999999999E-2</v>
      </c>
      <c r="BH71">
        <v>1.0527426182352499</v>
      </c>
      <c r="BI71">
        <v>0.92468322315907403</v>
      </c>
      <c r="BJ71">
        <v>9.7343611344830799E-2</v>
      </c>
      <c r="BK71" t="s">
        <v>14</v>
      </c>
      <c r="BL71" t="s">
        <v>14</v>
      </c>
      <c r="BM71" t="s">
        <v>14</v>
      </c>
      <c r="BN71" t="s">
        <v>14</v>
      </c>
      <c r="BO71">
        <v>0.98745594670131398</v>
      </c>
      <c r="BP71">
        <v>-8.4019800339829498</v>
      </c>
      <c r="BQ71">
        <v>1.0011550657064701</v>
      </c>
      <c r="BR71">
        <v>-9.0331534733320701E-2</v>
      </c>
      <c r="BS71">
        <v>-10.7187641989693</v>
      </c>
      <c r="BT71">
        <v>3.2964842999230499</v>
      </c>
    </row>
    <row r="72" spans="1:72" x14ac:dyDescent="0.25">
      <c r="A72" t="s">
        <v>728</v>
      </c>
      <c r="B72" t="s">
        <v>581</v>
      </c>
      <c r="C72">
        <v>20210316.100000001</v>
      </c>
      <c r="D72" s="89">
        <v>44271.438888888886</v>
      </c>
      <c r="E72" t="s">
        <v>706</v>
      </c>
      <c r="F72">
        <v>3028</v>
      </c>
      <c r="G72" t="s">
        <v>500</v>
      </c>
      <c r="H72" t="s">
        <v>509</v>
      </c>
      <c r="I72" t="s">
        <v>797</v>
      </c>
      <c r="J72" t="s">
        <v>400</v>
      </c>
      <c r="K72">
        <v>936</v>
      </c>
      <c r="L72">
        <v>115.84</v>
      </c>
      <c r="M72">
        <v>8.0801104969999997</v>
      </c>
      <c r="N72" s="90">
        <v>8.52E-12</v>
      </c>
      <c r="O72">
        <v>1E-3</v>
      </c>
      <c r="P72">
        <v>0</v>
      </c>
      <c r="Q72">
        <v>-0.68</v>
      </c>
      <c r="R72">
        <v>0</v>
      </c>
      <c r="S72" t="b">
        <v>0</v>
      </c>
      <c r="T72" t="s">
        <v>502</v>
      </c>
      <c r="U72">
        <v>4</v>
      </c>
      <c r="V72">
        <v>20</v>
      </c>
      <c r="W72">
        <v>20</v>
      </c>
      <c r="X72" s="90">
        <v>4.7799999999999998E-8</v>
      </c>
      <c r="Y72" s="90">
        <v>4.8E-8</v>
      </c>
      <c r="Z72">
        <v>-10.612608939999999</v>
      </c>
      <c r="AA72">
        <v>5.6690099999999997E-4</v>
      </c>
      <c r="AB72">
        <v>0</v>
      </c>
      <c r="AC72">
        <v>-1.920433828</v>
      </c>
      <c r="AD72">
        <v>8.4913700000000003E-4</v>
      </c>
      <c r="AE72">
        <v>28.930205560000001</v>
      </c>
      <c r="AF72">
        <v>0</v>
      </c>
      <c r="AG72">
        <v>-0.25106798800000002</v>
      </c>
      <c r="AH72">
        <v>5.4132799999999999E-4</v>
      </c>
      <c r="AI72">
        <v>0</v>
      </c>
      <c r="AJ72">
        <v>-1.9770520300000001</v>
      </c>
      <c r="AK72">
        <v>8.4847799999999995E-4</v>
      </c>
      <c r="AL72">
        <v>-3.0678637119999999</v>
      </c>
      <c r="AM72">
        <v>8.6570740000000007E-3</v>
      </c>
      <c r="AN72">
        <v>1</v>
      </c>
      <c r="AO72">
        <v>-4.2603869230000004</v>
      </c>
      <c r="AP72">
        <v>3.0084179999999999E-2</v>
      </c>
      <c r="AQ72">
        <v>0</v>
      </c>
      <c r="AR72">
        <v>-25.770715410000001</v>
      </c>
      <c r="AS72">
        <v>1.3036168610000001</v>
      </c>
      <c r="AT72">
        <v>0</v>
      </c>
      <c r="AU72">
        <v>-0.86781984000000001</v>
      </c>
      <c r="AV72">
        <v>8.8647350000000003E-3</v>
      </c>
      <c r="AW72">
        <v>1</v>
      </c>
      <c r="AX72">
        <v>-0.311423595</v>
      </c>
      <c r="AY72">
        <v>3.0203053000000001E-2</v>
      </c>
      <c r="AZ72">
        <v>0</v>
      </c>
      <c r="BA72">
        <v>-21.71359794</v>
      </c>
      <c r="BB72">
        <v>1.3094572170000001</v>
      </c>
      <c r="BC72">
        <v>0</v>
      </c>
      <c r="BD72">
        <v>3</v>
      </c>
      <c r="BE72">
        <v>9.7527688795384898E-4</v>
      </c>
      <c r="BF72">
        <v>-0.86482782342629405</v>
      </c>
      <c r="BG72">
        <v>2.6599999999999999E-2</v>
      </c>
      <c r="BH72">
        <v>1.03041305013492</v>
      </c>
      <c r="BI72">
        <v>0.95813512655848199</v>
      </c>
      <c r="BJ72">
        <v>0.133005251180254</v>
      </c>
      <c r="BK72" t="s">
        <v>14</v>
      </c>
      <c r="BL72" t="s">
        <v>14</v>
      </c>
      <c r="BM72" t="s">
        <v>14</v>
      </c>
      <c r="BN72" t="s">
        <v>14</v>
      </c>
      <c r="BO72">
        <v>0.991313887977191</v>
      </c>
      <c r="BP72">
        <v>-8.7984187311849205</v>
      </c>
      <c r="BQ72">
        <v>1.00283345638313</v>
      </c>
      <c r="BR72">
        <v>-0.223052006392533</v>
      </c>
      <c r="BS72">
        <v>-10.8657313109352</v>
      </c>
      <c r="BT72">
        <v>-10.7021714558225</v>
      </c>
    </row>
    <row r="73" spans="1:72" x14ac:dyDescent="0.25">
      <c r="A73" t="s">
        <v>752</v>
      </c>
      <c r="B73" t="s">
        <v>753</v>
      </c>
      <c r="C73">
        <v>20210318.149999999</v>
      </c>
      <c r="D73" s="89">
        <v>44273.654861111114</v>
      </c>
      <c r="E73" t="s">
        <v>706</v>
      </c>
      <c r="F73">
        <v>3058</v>
      </c>
      <c r="G73" t="s">
        <v>500</v>
      </c>
      <c r="H73" t="s">
        <v>509</v>
      </c>
      <c r="I73" t="s">
        <v>794</v>
      </c>
      <c r="J73" t="s">
        <v>400</v>
      </c>
      <c r="K73">
        <v>2080</v>
      </c>
      <c r="L73">
        <v>292.24</v>
      </c>
      <c r="M73">
        <v>7.117437722</v>
      </c>
      <c r="N73" s="90">
        <v>1.1500000000000001E-11</v>
      </c>
      <c r="O73">
        <v>1E-3</v>
      </c>
      <c r="P73">
        <v>0</v>
      </c>
      <c r="Q73">
        <v>-0.05</v>
      </c>
      <c r="R73">
        <v>0</v>
      </c>
      <c r="S73" t="b">
        <v>0</v>
      </c>
      <c r="T73" t="s">
        <v>502</v>
      </c>
      <c r="U73">
        <v>4</v>
      </c>
      <c r="V73">
        <v>20</v>
      </c>
      <c r="W73">
        <v>20</v>
      </c>
      <c r="X73" s="90">
        <v>7.9899999999999994E-8</v>
      </c>
      <c r="Y73" s="90">
        <v>7.9899999999999994E-8</v>
      </c>
      <c r="Z73">
        <v>-10.62665982</v>
      </c>
      <c r="AA73">
        <v>4.9968500000000004E-4</v>
      </c>
      <c r="AB73">
        <v>0</v>
      </c>
      <c r="AC73">
        <v>10.391049110000001</v>
      </c>
      <c r="AD73">
        <v>2.4396079999999998E-3</v>
      </c>
      <c r="AE73">
        <v>41.622236430000001</v>
      </c>
      <c r="AF73">
        <v>1</v>
      </c>
      <c r="AG73">
        <v>0.166152258</v>
      </c>
      <c r="AH73">
        <v>4.4106800000000003E-4</v>
      </c>
      <c r="AI73">
        <v>0</v>
      </c>
      <c r="AJ73">
        <v>10.321617359999999</v>
      </c>
      <c r="AK73">
        <v>2.4367519999999999E-3</v>
      </c>
      <c r="AL73">
        <v>9.4444808079999998</v>
      </c>
      <c r="AM73">
        <v>6.3990790000000002E-3</v>
      </c>
      <c r="AN73">
        <v>1</v>
      </c>
      <c r="AO73">
        <v>20.42509755</v>
      </c>
      <c r="AP73">
        <v>2.5485631000000002E-2</v>
      </c>
      <c r="AQ73">
        <v>1</v>
      </c>
      <c r="AR73">
        <v>1.576627062</v>
      </c>
      <c r="AS73">
        <v>1.184650084</v>
      </c>
      <c r="AT73">
        <v>1</v>
      </c>
      <c r="AU73">
        <v>-0.86501133900000005</v>
      </c>
      <c r="AV73">
        <v>6.2043250000000001E-3</v>
      </c>
      <c r="AW73">
        <v>1</v>
      </c>
      <c r="AX73">
        <v>-0.320473903</v>
      </c>
      <c r="AY73">
        <v>2.5154658999999999E-2</v>
      </c>
      <c r="AZ73">
        <v>1</v>
      </c>
      <c r="BA73">
        <v>-18.601434439999998</v>
      </c>
      <c r="BB73">
        <v>1.160425287</v>
      </c>
      <c r="BC73">
        <v>1</v>
      </c>
      <c r="BD73">
        <v>3</v>
      </c>
      <c r="BE73">
        <v>9.7527688795384898E-4</v>
      </c>
      <c r="BF73">
        <v>-0.87422232285076595</v>
      </c>
      <c r="BG73">
        <v>2.6599999999999999E-2</v>
      </c>
      <c r="BH73">
        <v>1.03041305013492</v>
      </c>
      <c r="BI73">
        <v>0.95813512655848199</v>
      </c>
      <c r="BJ73">
        <v>0.123325036373793</v>
      </c>
      <c r="BK73" t="s">
        <v>14</v>
      </c>
      <c r="BL73" t="s">
        <v>14</v>
      </c>
      <c r="BM73" t="s">
        <v>14</v>
      </c>
      <c r="BN73" t="s">
        <v>14</v>
      </c>
      <c r="BO73">
        <v>0.991313887977191</v>
      </c>
      <c r="BP73">
        <v>-8.7984187311849205</v>
      </c>
      <c r="BQ73">
        <v>1.00283345638313</v>
      </c>
      <c r="BR73">
        <v>-0.223052006392533</v>
      </c>
      <c r="BS73">
        <v>-10.879822003490901</v>
      </c>
      <c r="BT73">
        <v>1.5023725622111099</v>
      </c>
    </row>
    <row r="74" spans="1:72" x14ac:dyDescent="0.25">
      <c r="D74" s="89"/>
      <c r="N74" s="90"/>
      <c r="X74" s="90"/>
      <c r="Y74" s="90"/>
    </row>
    <row r="75" spans="1:72" x14ac:dyDescent="0.25">
      <c r="A75" s="4" t="s">
        <v>1106</v>
      </c>
      <c r="D75" s="89"/>
      <c r="N75" s="90"/>
      <c r="X75" s="90"/>
      <c r="Y75" s="90"/>
    </row>
    <row r="76" spans="1:72" x14ac:dyDescent="0.25">
      <c r="A76" t="s">
        <v>428</v>
      </c>
      <c r="B76" t="s">
        <v>413</v>
      </c>
      <c r="C76">
        <v>20210203.039999999</v>
      </c>
      <c r="D76" s="89">
        <v>44230.191666666666</v>
      </c>
      <c r="E76" t="s">
        <v>419</v>
      </c>
      <c r="F76">
        <v>2674</v>
      </c>
      <c r="G76" t="s">
        <v>398</v>
      </c>
      <c r="H76" t="s">
        <v>414</v>
      </c>
      <c r="I76" t="s">
        <v>796</v>
      </c>
      <c r="J76" t="s">
        <v>400</v>
      </c>
      <c r="K76">
        <v>3800</v>
      </c>
      <c r="L76">
        <v>182.59</v>
      </c>
      <c r="M76">
        <v>20.811654529999998</v>
      </c>
      <c r="N76" s="90">
        <v>3.6399999999999998E-12</v>
      </c>
      <c r="O76">
        <v>1E-3</v>
      </c>
      <c r="P76">
        <v>0</v>
      </c>
      <c r="Q76">
        <v>-1.65</v>
      </c>
      <c r="R76">
        <v>0</v>
      </c>
      <c r="S76" t="b">
        <v>0</v>
      </c>
      <c r="T76" t="s">
        <v>404</v>
      </c>
      <c r="U76">
        <v>4</v>
      </c>
      <c r="V76">
        <v>20</v>
      </c>
      <c r="W76">
        <v>20</v>
      </c>
      <c r="X76" s="90">
        <v>7.9500000000000004E-8</v>
      </c>
      <c r="Y76" s="90">
        <v>7.9500000000000004E-8</v>
      </c>
      <c r="Z76">
        <v>2.1807881</v>
      </c>
      <c r="AA76">
        <v>4.9718400000000002E-4</v>
      </c>
      <c r="AB76">
        <v>0</v>
      </c>
      <c r="AC76">
        <v>6.3476942809999999</v>
      </c>
      <c r="AD76">
        <v>7.1034899999999998E-4</v>
      </c>
      <c r="AE76">
        <v>37.453901510000001</v>
      </c>
      <c r="AF76">
        <v>0</v>
      </c>
      <c r="AG76">
        <v>12.108609039999999</v>
      </c>
      <c r="AH76">
        <v>4.72807E-4</v>
      </c>
      <c r="AI76">
        <v>0</v>
      </c>
      <c r="AJ76">
        <v>6.3095721249999999</v>
      </c>
      <c r="AK76">
        <v>7.0974799999999995E-4</v>
      </c>
      <c r="AL76">
        <v>18.111788189999999</v>
      </c>
      <c r="AM76">
        <v>5.7007380000000003E-3</v>
      </c>
      <c r="AN76">
        <v>1</v>
      </c>
      <c r="AO76">
        <v>12.48484992</v>
      </c>
      <c r="AP76">
        <v>2.7475256999999999E-2</v>
      </c>
      <c r="AQ76">
        <v>0</v>
      </c>
      <c r="AR76">
        <v>6.8884565670000004</v>
      </c>
      <c r="AS76">
        <v>0.729727193</v>
      </c>
      <c r="AT76">
        <v>1</v>
      </c>
      <c r="AU76">
        <v>-0.65353686</v>
      </c>
      <c r="AV76">
        <v>5.7839529999999997E-3</v>
      </c>
      <c r="AW76">
        <v>1</v>
      </c>
      <c r="AX76">
        <v>-0.17181991799999999</v>
      </c>
      <c r="AY76">
        <v>2.7075796999999999E-2</v>
      </c>
      <c r="AZ76">
        <v>0</v>
      </c>
      <c r="BA76">
        <v>-18.160398350000001</v>
      </c>
      <c r="BB76">
        <v>0.71136078899999999</v>
      </c>
      <c r="BC76">
        <v>1</v>
      </c>
      <c r="BD76">
        <v>1</v>
      </c>
      <c r="BE76">
        <v>1.1455587806516001E-3</v>
      </c>
      <c r="BF76">
        <v>-0.67428497799435605</v>
      </c>
      <c r="BG76">
        <v>0.22720000000000001</v>
      </c>
      <c r="BH76">
        <v>1.0480701949795299</v>
      </c>
      <c r="BI76">
        <v>0.92834701850286605</v>
      </c>
      <c r="BJ76">
        <v>0.28764903014455001</v>
      </c>
      <c r="BK76">
        <v>863.4</v>
      </c>
      <c r="BL76">
        <v>652.29999999999995</v>
      </c>
      <c r="BM76">
        <v>-2.19</v>
      </c>
      <c r="BN76">
        <v>2.02</v>
      </c>
      <c r="BO76">
        <v>0.99204347388102798</v>
      </c>
      <c r="BP76">
        <v>-8.5923055076467492</v>
      </c>
      <c r="BQ76">
        <v>1.00274049232456</v>
      </c>
      <c r="BR76">
        <v>-0.17605673290549201</v>
      </c>
      <c r="BS76">
        <v>2.0107078001440502</v>
      </c>
      <c r="BT76">
        <v>-2.2951168219887799</v>
      </c>
    </row>
    <row r="77" spans="1:72" x14ac:dyDescent="0.25">
      <c r="A77" t="s">
        <v>434</v>
      </c>
      <c r="B77" t="s">
        <v>435</v>
      </c>
      <c r="C77">
        <v>20210203.140000001</v>
      </c>
      <c r="D77" s="89">
        <v>44230.581944444442</v>
      </c>
      <c r="E77" t="s">
        <v>419</v>
      </c>
      <c r="F77">
        <v>2679</v>
      </c>
      <c r="G77" t="s">
        <v>398</v>
      </c>
      <c r="H77" t="s">
        <v>414</v>
      </c>
      <c r="I77" t="s">
        <v>796</v>
      </c>
      <c r="J77" t="s">
        <v>400</v>
      </c>
      <c r="K77">
        <v>3700</v>
      </c>
      <c r="L77">
        <v>173.61</v>
      </c>
      <c r="M77">
        <v>21.3121364</v>
      </c>
      <c r="N77" s="90">
        <v>3.5300000000000001E-12</v>
      </c>
      <c r="O77">
        <v>1E-3</v>
      </c>
      <c r="P77">
        <v>0</v>
      </c>
      <c r="Q77">
        <v>-1.76</v>
      </c>
      <c r="R77">
        <v>0</v>
      </c>
      <c r="S77" t="b">
        <v>0</v>
      </c>
      <c r="T77" t="s">
        <v>404</v>
      </c>
      <c r="U77">
        <v>4</v>
      </c>
      <c r="V77">
        <v>20</v>
      </c>
      <c r="W77">
        <v>20</v>
      </c>
      <c r="X77" s="90">
        <v>7.9700000000000006E-8</v>
      </c>
      <c r="Y77" s="90">
        <v>7.9599999999999998E-8</v>
      </c>
      <c r="Z77">
        <v>2.1827945070000001</v>
      </c>
      <c r="AA77">
        <v>5.9011700000000003E-4</v>
      </c>
      <c r="AB77">
        <v>0</v>
      </c>
      <c r="AC77">
        <v>6.4696922810000004</v>
      </c>
      <c r="AD77">
        <v>1.3422729999999999E-3</v>
      </c>
      <c r="AE77">
        <v>37.579670470000003</v>
      </c>
      <c r="AF77">
        <v>0</v>
      </c>
      <c r="AG77">
        <v>12.114762949999999</v>
      </c>
      <c r="AH77">
        <v>5.7740999999999999E-4</v>
      </c>
      <c r="AI77">
        <v>0</v>
      </c>
      <c r="AJ77">
        <v>6.4314487439999999</v>
      </c>
      <c r="AK77">
        <v>1.341397E-3</v>
      </c>
      <c r="AL77">
        <v>18.23175934</v>
      </c>
      <c r="AM77">
        <v>6.4758649999999999E-3</v>
      </c>
      <c r="AN77">
        <v>0</v>
      </c>
      <c r="AO77">
        <v>12.71193396</v>
      </c>
      <c r="AP77">
        <v>2.2349902000000001E-2</v>
      </c>
      <c r="AQ77">
        <v>0</v>
      </c>
      <c r="AR77">
        <v>4.7457243519999999</v>
      </c>
      <c r="AS77">
        <v>0.78384977899999997</v>
      </c>
      <c r="AT77">
        <v>1</v>
      </c>
      <c r="AU77">
        <v>-0.66102092899999998</v>
      </c>
      <c r="AV77">
        <v>6.3083460000000003E-3</v>
      </c>
      <c r="AW77">
        <v>0</v>
      </c>
      <c r="AX77">
        <v>-0.18976831299999999</v>
      </c>
      <c r="AY77">
        <v>2.1841247000000001E-2</v>
      </c>
      <c r="AZ77">
        <v>0</v>
      </c>
      <c r="BA77">
        <v>-20.48908664</v>
      </c>
      <c r="BB77">
        <v>0.76433757099999999</v>
      </c>
      <c r="BC77">
        <v>1</v>
      </c>
      <c r="BD77">
        <v>1</v>
      </c>
      <c r="BE77">
        <v>1.1455587806516001E-3</v>
      </c>
      <c r="BF77">
        <v>-0.68190648099866402</v>
      </c>
      <c r="BG77">
        <v>0.22720000000000001</v>
      </c>
      <c r="BH77">
        <v>1.0480701949795299</v>
      </c>
      <c r="BI77">
        <v>0.92834701850286605</v>
      </c>
      <c r="BJ77">
        <v>0.27966116000478802</v>
      </c>
      <c r="BK77">
        <v>1056.5999999999999</v>
      </c>
      <c r="BL77">
        <v>745.8</v>
      </c>
      <c r="BM77">
        <v>-2.19</v>
      </c>
      <c r="BN77">
        <v>2.02</v>
      </c>
      <c r="BO77">
        <v>0.99204347388102798</v>
      </c>
      <c r="BP77">
        <v>-8.5923055076467492</v>
      </c>
      <c r="BQ77">
        <v>1.00274049232456</v>
      </c>
      <c r="BR77">
        <v>-0.17605673290549201</v>
      </c>
      <c r="BS77">
        <v>2.0127197056870298</v>
      </c>
      <c r="BT77">
        <v>-2.1740895022622402</v>
      </c>
    </row>
    <row r="78" spans="1:72" x14ac:dyDescent="0.25">
      <c r="A78" t="s">
        <v>448</v>
      </c>
      <c r="B78" t="s">
        <v>449</v>
      </c>
      <c r="C78">
        <v>20210204.02</v>
      </c>
      <c r="D78" s="89">
        <v>44231.100694444445</v>
      </c>
      <c r="E78" t="s">
        <v>419</v>
      </c>
      <c r="F78">
        <v>2686</v>
      </c>
      <c r="G78" t="s">
        <v>398</v>
      </c>
      <c r="H78" t="s">
        <v>414</v>
      </c>
      <c r="I78" t="s">
        <v>796</v>
      </c>
      <c r="J78" t="s">
        <v>400</v>
      </c>
      <c r="K78">
        <v>3400</v>
      </c>
      <c r="L78">
        <v>157.99</v>
      </c>
      <c r="M78">
        <v>21.52034939</v>
      </c>
      <c r="N78" s="90">
        <v>3.4399999999999999E-12</v>
      </c>
      <c r="O78">
        <v>1E-3</v>
      </c>
      <c r="P78">
        <v>0</v>
      </c>
      <c r="Q78">
        <v>-1.84</v>
      </c>
      <c r="R78">
        <v>0</v>
      </c>
      <c r="S78" t="b">
        <v>0</v>
      </c>
      <c r="T78" t="s">
        <v>404</v>
      </c>
      <c r="U78">
        <v>4</v>
      </c>
      <c r="V78">
        <v>20</v>
      </c>
      <c r="W78">
        <v>20</v>
      </c>
      <c r="X78" s="90">
        <v>7.4200000000000003E-8</v>
      </c>
      <c r="Y78" s="90">
        <v>7.4400000000000004E-8</v>
      </c>
      <c r="Z78">
        <v>2.1778154820000002</v>
      </c>
      <c r="AA78">
        <v>5.39614E-4</v>
      </c>
      <c r="AB78">
        <v>0</v>
      </c>
      <c r="AC78">
        <v>6.345927079</v>
      </c>
      <c r="AD78">
        <v>1.1741939999999999E-3</v>
      </c>
      <c r="AE78">
        <v>37.452079689999998</v>
      </c>
      <c r="AF78">
        <v>0</v>
      </c>
      <c r="AG78">
        <v>12.1057427</v>
      </c>
      <c r="AH78">
        <v>5.2858500000000004E-4</v>
      </c>
      <c r="AI78">
        <v>0</v>
      </c>
      <c r="AJ78">
        <v>6.3078004810000001</v>
      </c>
      <c r="AK78">
        <v>1.1734899999999999E-3</v>
      </c>
      <c r="AL78">
        <v>18.10876318</v>
      </c>
      <c r="AM78">
        <v>6.9176100000000003E-3</v>
      </c>
      <c r="AN78">
        <v>0</v>
      </c>
      <c r="AO78">
        <v>12.4987204</v>
      </c>
      <c r="AP78">
        <v>2.3212455999999999E-2</v>
      </c>
      <c r="AQ78">
        <v>0</v>
      </c>
      <c r="AR78">
        <v>5.9738816210000003</v>
      </c>
      <c r="AS78">
        <v>0.81719034199999996</v>
      </c>
      <c r="AT78">
        <v>0</v>
      </c>
      <c r="AU78">
        <v>-0.65184407499999997</v>
      </c>
      <c r="AV78">
        <v>6.401973E-3</v>
      </c>
      <c r="AW78">
        <v>0</v>
      </c>
      <c r="AX78">
        <v>-0.15460226899999999</v>
      </c>
      <c r="AY78">
        <v>2.2849304000000001E-2</v>
      </c>
      <c r="AZ78">
        <v>0</v>
      </c>
      <c r="BA78">
        <v>-19.045811740000001</v>
      </c>
      <c r="BB78">
        <v>0.79637177400000003</v>
      </c>
      <c r="BC78">
        <v>0</v>
      </c>
      <c r="BD78">
        <v>1</v>
      </c>
      <c r="BE78">
        <v>1.1455587806516001E-3</v>
      </c>
      <c r="BF78">
        <v>-0.67258872766758904</v>
      </c>
      <c r="BG78">
        <v>0.22720000000000001</v>
      </c>
      <c r="BH78">
        <v>1.0480701949795299</v>
      </c>
      <c r="BI78">
        <v>0.92834701850286605</v>
      </c>
      <c r="BJ78">
        <v>0.28942681955525901</v>
      </c>
      <c r="BK78">
        <v>830.8</v>
      </c>
      <c r="BL78">
        <v>634.79999999999995</v>
      </c>
      <c r="BM78">
        <v>-2.19</v>
      </c>
      <c r="BN78">
        <v>2.02</v>
      </c>
      <c r="BO78">
        <v>0.99204347388102798</v>
      </c>
      <c r="BP78">
        <v>-8.5923055076467492</v>
      </c>
      <c r="BQ78">
        <v>1.00274049232456</v>
      </c>
      <c r="BR78">
        <v>-0.17605673290549201</v>
      </c>
      <c r="BS78">
        <v>2.0077270357072399</v>
      </c>
      <c r="BT78">
        <v>-2.2968699631999101</v>
      </c>
    </row>
    <row r="79" spans="1:72" x14ac:dyDescent="0.25">
      <c r="A79" t="s">
        <v>463</v>
      </c>
      <c r="B79" t="s">
        <v>464</v>
      </c>
      <c r="C79">
        <v>20210204.23</v>
      </c>
      <c r="D79" s="89">
        <v>44231.991666666669</v>
      </c>
      <c r="E79" t="s">
        <v>419</v>
      </c>
      <c r="F79">
        <v>2698</v>
      </c>
      <c r="G79" t="s">
        <v>398</v>
      </c>
      <c r="H79" t="s">
        <v>414</v>
      </c>
      <c r="I79" t="s">
        <v>796</v>
      </c>
      <c r="J79" t="s">
        <v>400</v>
      </c>
      <c r="K79">
        <v>3500</v>
      </c>
      <c r="L79">
        <v>171.6</v>
      </c>
      <c r="M79">
        <v>20.396270399999999</v>
      </c>
      <c r="N79" s="90">
        <v>3.6399999999999998E-12</v>
      </c>
      <c r="O79">
        <v>1E-3</v>
      </c>
      <c r="P79">
        <v>0</v>
      </c>
      <c r="Q79">
        <v>-9.2899999999999991</v>
      </c>
      <c r="R79">
        <v>0</v>
      </c>
      <c r="S79" t="b">
        <v>0</v>
      </c>
      <c r="T79" t="s">
        <v>404</v>
      </c>
      <c r="U79">
        <v>4</v>
      </c>
      <c r="V79">
        <v>20</v>
      </c>
      <c r="W79">
        <v>20</v>
      </c>
      <c r="X79" s="90">
        <v>7.9599999999999998E-8</v>
      </c>
      <c r="Y79" s="90">
        <v>1.08E-7</v>
      </c>
      <c r="Z79">
        <v>2.3215197839999999</v>
      </c>
      <c r="AA79">
        <v>2.3182250000000001E-3</v>
      </c>
      <c r="AB79">
        <v>0</v>
      </c>
      <c r="AC79">
        <v>6.5739570719999998</v>
      </c>
      <c r="AD79">
        <v>3.9711979999999996E-3</v>
      </c>
      <c r="AE79">
        <v>37.687158089999997</v>
      </c>
      <c r="AF79">
        <v>1</v>
      </c>
      <c r="AG79">
        <v>12.249214329999999</v>
      </c>
      <c r="AH79">
        <v>2.3383929999999998E-3</v>
      </c>
      <c r="AI79">
        <v>0</v>
      </c>
      <c r="AJ79">
        <v>6.5359007279999997</v>
      </c>
      <c r="AK79">
        <v>3.9713190000000001E-3</v>
      </c>
      <c r="AL79">
        <v>18.473030949999998</v>
      </c>
      <c r="AM79">
        <v>8.0416510000000004E-3</v>
      </c>
      <c r="AN79">
        <v>1</v>
      </c>
      <c r="AO79">
        <v>13.32184605</v>
      </c>
      <c r="AP79">
        <v>2.3728276999999999E-2</v>
      </c>
      <c r="AQ79">
        <v>0</v>
      </c>
      <c r="AR79">
        <v>30.474132090000001</v>
      </c>
      <c r="AS79">
        <v>0.85465485799999996</v>
      </c>
      <c r="AT79">
        <v>0</v>
      </c>
      <c r="AU79">
        <v>-0.66373781499999995</v>
      </c>
      <c r="AV79">
        <v>5.7701280000000002E-3</v>
      </c>
      <c r="AW79">
        <v>0</v>
      </c>
      <c r="AX79">
        <v>0.209007004</v>
      </c>
      <c r="AY79">
        <v>2.416163E-2</v>
      </c>
      <c r="AZ79">
        <v>0</v>
      </c>
      <c r="BA79">
        <v>4.2500053910000002</v>
      </c>
      <c r="BB79">
        <v>0.830379592</v>
      </c>
      <c r="BC79">
        <v>0</v>
      </c>
      <c r="BD79">
        <v>1</v>
      </c>
      <c r="BE79">
        <v>1.1455587806516001E-3</v>
      </c>
      <c r="BF79">
        <v>-0.68489975781002099</v>
      </c>
      <c r="BG79">
        <v>0.22720000000000001</v>
      </c>
      <c r="BH79">
        <v>1.0480701949795299</v>
      </c>
      <c r="BI79">
        <v>0.92834701850286605</v>
      </c>
      <c r="BJ79">
        <v>0.27652399579348103</v>
      </c>
      <c r="BK79">
        <v>1164.8</v>
      </c>
      <c r="BL79">
        <v>791.1</v>
      </c>
      <c r="BM79">
        <v>-2.19</v>
      </c>
      <c r="BN79">
        <v>2.02</v>
      </c>
      <c r="BO79">
        <v>0.99204347388102798</v>
      </c>
      <c r="BP79">
        <v>-8.5923055076467492</v>
      </c>
      <c r="BQ79">
        <v>1.00274049232456</v>
      </c>
      <c r="BR79">
        <v>-0.17605673290549201</v>
      </c>
      <c r="BS79">
        <v>2.1518251582438701</v>
      </c>
      <c r="BT79">
        <v>-2.0706542967951198</v>
      </c>
    </row>
    <row r="80" spans="1:72" x14ac:dyDescent="0.25">
      <c r="A80" t="s">
        <v>476</v>
      </c>
      <c r="B80" t="s">
        <v>477</v>
      </c>
      <c r="C80">
        <v>20210206.010000002</v>
      </c>
      <c r="D80" s="89">
        <v>44233.040277777778</v>
      </c>
      <c r="E80" t="s">
        <v>419</v>
      </c>
      <c r="F80">
        <v>2712</v>
      </c>
      <c r="G80" t="s">
        <v>398</v>
      </c>
      <c r="H80" t="s">
        <v>414</v>
      </c>
      <c r="I80" t="s">
        <v>796</v>
      </c>
      <c r="J80" t="s">
        <v>400</v>
      </c>
      <c r="K80">
        <v>3600</v>
      </c>
      <c r="L80">
        <v>170.87</v>
      </c>
      <c r="M80">
        <v>21.068648679999999</v>
      </c>
      <c r="N80" s="90">
        <v>3.5699999999999999E-12</v>
      </c>
      <c r="O80">
        <v>1E-3</v>
      </c>
      <c r="P80">
        <v>0</v>
      </c>
      <c r="Q80">
        <v>-3.14</v>
      </c>
      <c r="R80">
        <v>0</v>
      </c>
      <c r="S80" t="b">
        <v>0</v>
      </c>
      <c r="T80" t="s">
        <v>426</v>
      </c>
      <c r="U80">
        <v>4</v>
      </c>
      <c r="V80">
        <v>20</v>
      </c>
      <c r="W80">
        <v>20</v>
      </c>
      <c r="X80" s="90">
        <v>7.9700000000000006E-8</v>
      </c>
      <c r="Y80" s="90">
        <v>9.6400000000000003E-8</v>
      </c>
      <c r="Z80">
        <v>2.2627376739999998</v>
      </c>
      <c r="AA80">
        <v>1.021341E-3</v>
      </c>
      <c r="AB80">
        <v>0</v>
      </c>
      <c r="AC80">
        <v>6.4107638959999997</v>
      </c>
      <c r="AD80">
        <v>1.1322909999999999E-3</v>
      </c>
      <c r="AE80">
        <v>37.518920610000002</v>
      </c>
      <c r="AF80">
        <v>1</v>
      </c>
      <c r="AG80">
        <v>12.18807773</v>
      </c>
      <c r="AH80">
        <v>1.0205850000000001E-3</v>
      </c>
      <c r="AI80">
        <v>0</v>
      </c>
      <c r="AJ80">
        <v>6.3727510690000004</v>
      </c>
      <c r="AK80">
        <v>1.1321059999999999E-3</v>
      </c>
      <c r="AL80">
        <v>18.249952159999999</v>
      </c>
      <c r="AM80">
        <v>6.6288520000000002E-3</v>
      </c>
      <c r="AN80">
        <v>2</v>
      </c>
      <c r="AO80">
        <v>12.90474962</v>
      </c>
      <c r="AP80">
        <v>2.5158996999999999E-2</v>
      </c>
      <c r="AQ80">
        <v>0</v>
      </c>
      <c r="AR80">
        <v>19.578627959999999</v>
      </c>
      <c r="AS80">
        <v>0.75524355600000004</v>
      </c>
      <c r="AT80">
        <v>0</v>
      </c>
      <c r="AU80">
        <v>-0.66193504700000005</v>
      </c>
      <c r="AV80">
        <v>6.2363799999999997E-3</v>
      </c>
      <c r="AW80">
        <v>1</v>
      </c>
      <c r="AX80">
        <v>0.120206436</v>
      </c>
      <c r="AY80">
        <v>2.4222734999999999E-2</v>
      </c>
      <c r="AZ80">
        <v>0</v>
      </c>
      <c r="BA80">
        <v>-5.9887994750000004</v>
      </c>
      <c r="BB80">
        <v>0.73603684800000002</v>
      </c>
      <c r="BC80">
        <v>0</v>
      </c>
      <c r="BD80">
        <v>1</v>
      </c>
      <c r="BE80">
        <v>1.1455587806516001E-3</v>
      </c>
      <c r="BF80">
        <v>-0.68284143994336</v>
      </c>
      <c r="BG80">
        <v>0.22720000000000001</v>
      </c>
      <c r="BH80">
        <v>1.0480701949795299</v>
      </c>
      <c r="BI80">
        <v>0.92834701850286605</v>
      </c>
      <c r="BJ80">
        <v>0.27868125740132299</v>
      </c>
      <c r="BK80">
        <v>1087.7</v>
      </c>
      <c r="BL80">
        <v>759.3</v>
      </c>
      <c r="BM80">
        <v>-2.19</v>
      </c>
      <c r="BN80">
        <v>2.02</v>
      </c>
      <c r="BO80">
        <v>0.99204347388102798</v>
      </c>
      <c r="BP80">
        <v>-8.5923055076467492</v>
      </c>
      <c r="BQ80">
        <v>1.00274049232456</v>
      </c>
      <c r="BR80">
        <v>-0.17605673290549201</v>
      </c>
      <c r="BS80">
        <v>2.0928819563226</v>
      </c>
      <c r="BT80">
        <v>-2.2325490220278401</v>
      </c>
    </row>
    <row r="81" spans="1:72" x14ac:dyDescent="0.25">
      <c r="A81" t="s">
        <v>505</v>
      </c>
      <c r="B81" t="s">
        <v>413</v>
      </c>
      <c r="C81">
        <v>20210209.16</v>
      </c>
      <c r="D81" s="89">
        <v>44236.68472222222</v>
      </c>
      <c r="E81" t="s">
        <v>492</v>
      </c>
      <c r="F81">
        <v>2740</v>
      </c>
      <c r="G81" t="s">
        <v>398</v>
      </c>
      <c r="H81" t="s">
        <v>414</v>
      </c>
      <c r="I81" t="s">
        <v>796</v>
      </c>
      <c r="J81" t="s">
        <v>400</v>
      </c>
      <c r="K81">
        <v>3300</v>
      </c>
      <c r="L81">
        <v>148.77000000000001</v>
      </c>
      <c r="M81">
        <v>22.18189151</v>
      </c>
      <c r="N81" s="90">
        <v>3.3399999999999999E-12</v>
      </c>
      <c r="O81">
        <v>1E-3</v>
      </c>
      <c r="P81">
        <v>0</v>
      </c>
      <c r="Q81">
        <v>-1.1499999999999999</v>
      </c>
      <c r="R81">
        <v>0</v>
      </c>
      <c r="S81" t="b">
        <v>0</v>
      </c>
      <c r="T81" t="s">
        <v>426</v>
      </c>
      <c r="U81">
        <v>4</v>
      </c>
      <c r="V81">
        <v>20</v>
      </c>
      <c r="W81">
        <v>20</v>
      </c>
      <c r="X81" s="90">
        <v>6.8999999999999996E-8</v>
      </c>
      <c r="Y81" s="90">
        <v>6.9499999999999994E-8</v>
      </c>
      <c r="Z81">
        <v>2.0698322949999999</v>
      </c>
      <c r="AA81">
        <v>5.9378999999999996E-4</v>
      </c>
      <c r="AB81">
        <v>0</v>
      </c>
      <c r="AC81">
        <v>6.1858430919999998</v>
      </c>
      <c r="AD81">
        <v>9.7963999999999994E-4</v>
      </c>
      <c r="AE81">
        <v>37.2870475</v>
      </c>
      <c r="AF81">
        <v>0</v>
      </c>
      <c r="AG81">
        <v>11.998271089999999</v>
      </c>
      <c r="AH81">
        <v>5.7239400000000005E-4</v>
      </c>
      <c r="AI81">
        <v>0</v>
      </c>
      <c r="AJ81">
        <v>6.1476538410000003</v>
      </c>
      <c r="AK81">
        <v>9.7904299999999997E-4</v>
      </c>
      <c r="AL81">
        <v>17.872581180000001</v>
      </c>
      <c r="AM81">
        <v>7.3120579999999998E-3</v>
      </c>
      <c r="AN81">
        <v>0</v>
      </c>
      <c r="AO81">
        <v>12.21543468</v>
      </c>
      <c r="AP81">
        <v>2.5383352000000001E-2</v>
      </c>
      <c r="AQ81">
        <v>0</v>
      </c>
      <c r="AR81">
        <v>9.1116249499999995</v>
      </c>
      <c r="AS81">
        <v>0.87101801599999995</v>
      </c>
      <c r="AT81">
        <v>0</v>
      </c>
      <c r="AU81">
        <v>-0.61784019300000004</v>
      </c>
      <c r="AV81">
        <v>6.9472659999999997E-3</v>
      </c>
      <c r="AW81">
        <v>0</v>
      </c>
      <c r="AX81">
        <v>-0.11612544399999999</v>
      </c>
      <c r="AY81">
        <v>2.4975855000000002E-2</v>
      </c>
      <c r="AZ81">
        <v>0</v>
      </c>
      <c r="BA81">
        <v>-15.5668767</v>
      </c>
      <c r="BB81">
        <v>0.84958942800000004</v>
      </c>
      <c r="BC81">
        <v>0</v>
      </c>
      <c r="BD81">
        <v>1</v>
      </c>
      <c r="BE81">
        <v>1.1455587806516001E-3</v>
      </c>
      <c r="BF81">
        <v>-0.63831428530365797</v>
      </c>
      <c r="BG81">
        <v>0.22720000000000001</v>
      </c>
      <c r="BH81">
        <v>1.0480701949795299</v>
      </c>
      <c r="BI81">
        <v>0.92834701850286605</v>
      </c>
      <c r="BJ81">
        <v>0.32534884104643902</v>
      </c>
      <c r="BK81">
        <v>481</v>
      </c>
      <c r="BL81">
        <v>411.8</v>
      </c>
      <c r="BM81">
        <v>-2.19</v>
      </c>
      <c r="BN81">
        <v>2.02</v>
      </c>
      <c r="BO81">
        <v>0.99204347388102798</v>
      </c>
      <c r="BP81">
        <v>-8.5923055076467492</v>
      </c>
      <c r="BQ81">
        <v>1.00274049232456</v>
      </c>
      <c r="BR81">
        <v>-0.17605673290549201</v>
      </c>
      <c r="BS81">
        <v>1.8994479216120801</v>
      </c>
      <c r="BT81">
        <v>-2.4556802377761202</v>
      </c>
    </row>
    <row r="82" spans="1:72" x14ac:dyDescent="0.25">
      <c r="A82" t="s">
        <v>517</v>
      </c>
      <c r="B82" t="s">
        <v>435</v>
      </c>
      <c r="C82">
        <v>20210211.010000002</v>
      </c>
      <c r="D82" s="89">
        <v>44238.068055555559</v>
      </c>
      <c r="E82" t="s">
        <v>492</v>
      </c>
      <c r="F82">
        <v>2757</v>
      </c>
      <c r="G82" t="s">
        <v>398</v>
      </c>
      <c r="H82" t="s">
        <v>414</v>
      </c>
      <c r="I82" t="s">
        <v>796</v>
      </c>
      <c r="J82" t="s">
        <v>400</v>
      </c>
      <c r="K82">
        <v>3700</v>
      </c>
      <c r="L82">
        <v>159.18</v>
      </c>
      <c r="M82">
        <v>23.24412615</v>
      </c>
      <c r="N82" s="90">
        <v>3.2099999999999999E-12</v>
      </c>
      <c r="O82">
        <v>1E-3</v>
      </c>
      <c r="P82">
        <v>0</v>
      </c>
      <c r="Q82">
        <v>-1.0900000000000001</v>
      </c>
      <c r="R82">
        <v>0</v>
      </c>
      <c r="S82" t="b">
        <v>0</v>
      </c>
      <c r="T82" t="s">
        <v>404</v>
      </c>
      <c r="U82">
        <v>4</v>
      </c>
      <c r="V82">
        <v>20</v>
      </c>
      <c r="W82">
        <v>20</v>
      </c>
      <c r="X82" s="90">
        <v>7.54E-8</v>
      </c>
      <c r="Y82" s="90">
        <v>7.5699999999999996E-8</v>
      </c>
      <c r="Z82">
        <v>2.159063357</v>
      </c>
      <c r="AA82">
        <v>5.85467E-4</v>
      </c>
      <c r="AB82">
        <v>2</v>
      </c>
      <c r="AC82">
        <v>6.4479081640000002</v>
      </c>
      <c r="AD82">
        <v>8.7299800000000005E-4</v>
      </c>
      <c r="AE82">
        <v>37.557213009999998</v>
      </c>
      <c r="AF82">
        <v>2</v>
      </c>
      <c r="AG82">
        <v>12.091612230000001</v>
      </c>
      <c r="AH82">
        <v>5.6267299999999997E-4</v>
      </c>
      <c r="AI82">
        <v>2</v>
      </c>
      <c r="AJ82">
        <v>6.4096370570000003</v>
      </c>
      <c r="AK82">
        <v>8.7248700000000002E-4</v>
      </c>
      <c r="AL82">
        <v>18.243567120000002</v>
      </c>
      <c r="AM82">
        <v>7.6104450000000004E-3</v>
      </c>
      <c r="AN82">
        <v>2</v>
      </c>
      <c r="AO82">
        <v>12.70523384</v>
      </c>
      <c r="AP82">
        <v>2.1690292999999999E-2</v>
      </c>
      <c r="AQ82">
        <v>2</v>
      </c>
      <c r="AR82">
        <v>15.271484340000001</v>
      </c>
      <c r="AS82">
        <v>0.90096458800000001</v>
      </c>
      <c r="AT82">
        <v>1</v>
      </c>
      <c r="AU82">
        <v>-0.602562445</v>
      </c>
      <c r="AV82">
        <v>7.3375410000000004E-3</v>
      </c>
      <c r="AW82">
        <v>0</v>
      </c>
      <c r="AX82">
        <v>-0.14486695099999999</v>
      </c>
      <c r="AY82">
        <v>2.2683176999999999E-2</v>
      </c>
      <c r="AZ82">
        <v>0</v>
      </c>
      <c r="BA82">
        <v>-10.080994090000001</v>
      </c>
      <c r="BB82">
        <v>0.88569650700000002</v>
      </c>
      <c r="BC82">
        <v>1</v>
      </c>
      <c r="BD82">
        <v>1</v>
      </c>
      <c r="BE82">
        <v>1.1455587806516001E-3</v>
      </c>
      <c r="BF82">
        <v>-0.62346152350472295</v>
      </c>
      <c r="BG82">
        <v>0.22720000000000001</v>
      </c>
      <c r="BH82">
        <v>1.0480701949795299</v>
      </c>
      <c r="BI82">
        <v>0.92834701850286605</v>
      </c>
      <c r="BJ82">
        <v>0.340915578001034</v>
      </c>
      <c r="BK82">
        <v>406.5</v>
      </c>
      <c r="BL82">
        <v>355.6</v>
      </c>
      <c r="BM82">
        <v>-2.19</v>
      </c>
      <c r="BN82">
        <v>2.02</v>
      </c>
      <c r="BO82">
        <v>0.99204347388102798</v>
      </c>
      <c r="BP82">
        <v>-8.5923055076467492</v>
      </c>
      <c r="BQ82">
        <v>1.00274049232456</v>
      </c>
      <c r="BR82">
        <v>-0.17605673290549201</v>
      </c>
      <c r="BS82">
        <v>1.9889235206525999</v>
      </c>
      <c r="BT82">
        <v>-2.1957002933663499</v>
      </c>
    </row>
    <row r="83" spans="1:72" x14ac:dyDescent="0.25">
      <c r="A83" t="s">
        <v>522</v>
      </c>
      <c r="B83" t="s">
        <v>449</v>
      </c>
      <c r="C83">
        <v>20210211.18</v>
      </c>
      <c r="D83" s="89">
        <v>44238.76458333333</v>
      </c>
      <c r="E83" t="s">
        <v>492</v>
      </c>
      <c r="F83">
        <v>2766</v>
      </c>
      <c r="G83" t="s">
        <v>398</v>
      </c>
      <c r="H83" t="s">
        <v>414</v>
      </c>
      <c r="I83" t="s">
        <v>796</v>
      </c>
      <c r="J83" t="s">
        <v>400</v>
      </c>
      <c r="K83">
        <v>3700</v>
      </c>
      <c r="L83">
        <v>167.36</v>
      </c>
      <c r="M83">
        <v>22.108030589999998</v>
      </c>
      <c r="N83" s="90">
        <v>3.4099999999999998E-12</v>
      </c>
      <c r="O83">
        <v>1E-3</v>
      </c>
      <c r="P83">
        <v>0</v>
      </c>
      <c r="Q83">
        <v>-1.05</v>
      </c>
      <c r="R83">
        <v>0</v>
      </c>
      <c r="S83" t="b">
        <v>0</v>
      </c>
      <c r="T83" t="s">
        <v>404</v>
      </c>
      <c r="U83">
        <v>4</v>
      </c>
      <c r="V83">
        <v>20</v>
      </c>
      <c r="W83">
        <v>20</v>
      </c>
      <c r="X83" s="90">
        <v>7.9700000000000006E-8</v>
      </c>
      <c r="Y83" s="90">
        <v>7.9700000000000006E-8</v>
      </c>
      <c r="Z83">
        <v>2.118112521</v>
      </c>
      <c r="AA83">
        <v>5.6330599999999996E-4</v>
      </c>
      <c r="AB83">
        <v>0</v>
      </c>
      <c r="AC83">
        <v>6.314832676</v>
      </c>
      <c r="AD83">
        <v>8.3016999999999997E-4</v>
      </c>
      <c r="AE83">
        <v>37.420024150000003</v>
      </c>
      <c r="AF83">
        <v>0</v>
      </c>
      <c r="AG83">
        <v>12.04832802</v>
      </c>
      <c r="AH83">
        <v>5.4866400000000003E-4</v>
      </c>
      <c r="AI83">
        <v>0</v>
      </c>
      <c r="AJ83">
        <v>6.2766123140000003</v>
      </c>
      <c r="AK83">
        <v>8.2999899999999999E-4</v>
      </c>
      <c r="AL83">
        <v>18.037639339999998</v>
      </c>
      <c r="AM83">
        <v>5.6848289999999998E-3</v>
      </c>
      <c r="AN83">
        <v>0</v>
      </c>
      <c r="AO83">
        <v>12.47919673</v>
      </c>
      <c r="AP83">
        <v>2.3230962000000001E-2</v>
      </c>
      <c r="AQ83">
        <v>0</v>
      </c>
      <c r="AR83">
        <v>14.18092126</v>
      </c>
      <c r="AS83">
        <v>0.99778429199999996</v>
      </c>
      <c r="AT83">
        <v>0</v>
      </c>
      <c r="AU83">
        <v>-0.63271472200000001</v>
      </c>
      <c r="AV83">
        <v>5.5537750000000004E-3</v>
      </c>
      <c r="AW83">
        <v>0</v>
      </c>
      <c r="AX83">
        <v>-0.111904895</v>
      </c>
      <c r="AY83">
        <v>2.2961941E-2</v>
      </c>
      <c r="AZ83">
        <v>0</v>
      </c>
      <c r="BA83">
        <v>-10.922847490000001</v>
      </c>
      <c r="BB83">
        <v>0.97271097299999998</v>
      </c>
      <c r="BC83">
        <v>0</v>
      </c>
      <c r="BD83">
        <v>1</v>
      </c>
      <c r="BE83">
        <v>1.1455587806516001E-3</v>
      </c>
      <c r="BF83">
        <v>-0.65337789812816405</v>
      </c>
      <c r="BG83">
        <v>0.22720000000000001</v>
      </c>
      <c r="BH83">
        <v>1.0480701949795299</v>
      </c>
      <c r="BI83">
        <v>0.92834701850286605</v>
      </c>
      <c r="BJ83">
        <v>0.309561117416363</v>
      </c>
      <c r="BK83">
        <v>588.70000000000005</v>
      </c>
      <c r="BL83">
        <v>487.6</v>
      </c>
      <c r="BM83">
        <v>-2.19</v>
      </c>
      <c r="BN83">
        <v>2.02</v>
      </c>
      <c r="BO83">
        <v>0.99204347388102798</v>
      </c>
      <c r="BP83">
        <v>-8.5923055076467492</v>
      </c>
      <c r="BQ83">
        <v>1.00274049232456</v>
      </c>
      <c r="BR83">
        <v>-0.17605673290549201</v>
      </c>
      <c r="BS83">
        <v>1.9478604592008599</v>
      </c>
      <c r="BT83">
        <v>-2.3277169627702898</v>
      </c>
    </row>
    <row r="84" spans="1:72" x14ac:dyDescent="0.25">
      <c r="A84" t="s">
        <v>532</v>
      </c>
      <c r="B84" t="s">
        <v>464</v>
      </c>
      <c r="C84">
        <v>20210213.120000001</v>
      </c>
      <c r="D84" s="89">
        <v>44240.526388888888</v>
      </c>
      <c r="E84" t="s">
        <v>492</v>
      </c>
      <c r="F84">
        <v>2790</v>
      </c>
      <c r="G84" t="s">
        <v>398</v>
      </c>
      <c r="H84" t="s">
        <v>414</v>
      </c>
      <c r="I84" t="s">
        <v>796</v>
      </c>
      <c r="J84" t="s">
        <v>400</v>
      </c>
      <c r="K84">
        <v>3700</v>
      </c>
      <c r="L84">
        <v>155.58000000000001</v>
      </c>
      <c r="M84">
        <v>23.781977120000001</v>
      </c>
      <c r="N84" s="90">
        <v>3.1099999999999999E-12</v>
      </c>
      <c r="O84">
        <v>1E-3</v>
      </c>
      <c r="P84">
        <v>0</v>
      </c>
      <c r="Q84">
        <v>-1.08</v>
      </c>
      <c r="R84">
        <v>0</v>
      </c>
      <c r="S84" t="b">
        <v>0</v>
      </c>
      <c r="T84" t="s">
        <v>404</v>
      </c>
      <c r="U84">
        <v>4</v>
      </c>
      <c r="V84">
        <v>20</v>
      </c>
      <c r="W84">
        <v>20</v>
      </c>
      <c r="X84" s="90">
        <v>7.3000000000000005E-8</v>
      </c>
      <c r="Y84" s="90">
        <v>7.3300000000000001E-8</v>
      </c>
      <c r="Z84">
        <v>2.2357495379999999</v>
      </c>
      <c r="AA84">
        <v>5.3211800000000004E-4</v>
      </c>
      <c r="AB84">
        <v>0</v>
      </c>
      <c r="AC84">
        <v>6.6215435640000004</v>
      </c>
      <c r="AD84">
        <v>7.7951300000000002E-4</v>
      </c>
      <c r="AE84">
        <v>37.736215479999998</v>
      </c>
      <c r="AF84">
        <v>0</v>
      </c>
      <c r="AG84">
        <v>12.17002826</v>
      </c>
      <c r="AH84">
        <v>5.07071E-4</v>
      </c>
      <c r="AI84">
        <v>0</v>
      </c>
      <c r="AJ84">
        <v>6.5832552609999997</v>
      </c>
      <c r="AK84">
        <v>7.7888899999999995E-4</v>
      </c>
      <c r="AL84">
        <v>18.44617397</v>
      </c>
      <c r="AM84">
        <v>6.8700339999999997E-3</v>
      </c>
      <c r="AN84">
        <v>0</v>
      </c>
      <c r="AO84">
        <v>13.024353509999999</v>
      </c>
      <c r="AP84">
        <v>2.4298753999999999E-2</v>
      </c>
      <c r="AQ84">
        <v>0</v>
      </c>
      <c r="AR84">
        <v>6.4015287770000002</v>
      </c>
      <c r="AS84">
        <v>0.99617961700000002</v>
      </c>
      <c r="AT84">
        <v>0</v>
      </c>
      <c r="AU84">
        <v>-0.65508535099999998</v>
      </c>
      <c r="AV84">
        <v>6.833586E-3</v>
      </c>
      <c r="AW84">
        <v>0</v>
      </c>
      <c r="AX84">
        <v>-0.182968256</v>
      </c>
      <c r="AY84">
        <v>2.4130444000000001E-2</v>
      </c>
      <c r="AZ84">
        <v>0</v>
      </c>
      <c r="BA84">
        <v>-19.222794780000001</v>
      </c>
      <c r="BB84">
        <v>0.97084055400000002</v>
      </c>
      <c r="BC84">
        <v>0</v>
      </c>
      <c r="BD84">
        <v>1</v>
      </c>
      <c r="BE84">
        <v>1.1455587806516001E-3</v>
      </c>
      <c r="BF84">
        <v>-0.67621652756076001</v>
      </c>
      <c r="BG84">
        <v>0.22720000000000001</v>
      </c>
      <c r="BH84">
        <v>1.0480701949795299</v>
      </c>
      <c r="BI84">
        <v>0.92834701850286605</v>
      </c>
      <c r="BJ84">
        <v>0.285624630613876</v>
      </c>
      <c r="BK84">
        <v>904.3</v>
      </c>
      <c r="BL84">
        <v>673.6</v>
      </c>
      <c r="BM84">
        <v>-2.19</v>
      </c>
      <c r="BN84">
        <v>2.02</v>
      </c>
      <c r="BO84">
        <v>0.99204347388102798</v>
      </c>
      <c r="BP84">
        <v>-8.5923055076467492</v>
      </c>
      <c r="BQ84">
        <v>1.00274049232456</v>
      </c>
      <c r="BR84">
        <v>-0.17605673290549201</v>
      </c>
      <c r="BS84">
        <v>2.0658198595430299</v>
      </c>
      <c r="BT84">
        <v>-2.02344642796163</v>
      </c>
    </row>
    <row r="85" spans="1:72" x14ac:dyDescent="0.25">
      <c r="A85" t="s">
        <v>539</v>
      </c>
      <c r="B85" t="s">
        <v>413</v>
      </c>
      <c r="C85">
        <v>20210214.190000001</v>
      </c>
      <c r="D85" s="89">
        <v>44241.823611111111</v>
      </c>
      <c r="E85" t="s">
        <v>535</v>
      </c>
      <c r="F85">
        <v>2796</v>
      </c>
      <c r="G85" t="s">
        <v>398</v>
      </c>
      <c r="H85" t="s">
        <v>414</v>
      </c>
      <c r="I85" t="s">
        <v>796</v>
      </c>
      <c r="J85" t="s">
        <v>400</v>
      </c>
      <c r="K85">
        <v>3700</v>
      </c>
      <c r="L85">
        <v>176.24</v>
      </c>
      <c r="M85">
        <v>20.994098959999999</v>
      </c>
      <c r="N85" s="90">
        <v>3.6399999999999998E-12</v>
      </c>
      <c r="O85">
        <v>1E-3</v>
      </c>
      <c r="P85">
        <v>0</v>
      </c>
      <c r="Q85">
        <v>-0.7</v>
      </c>
      <c r="R85">
        <v>0</v>
      </c>
      <c r="S85" t="b">
        <v>0</v>
      </c>
      <c r="T85" t="s">
        <v>426</v>
      </c>
      <c r="U85">
        <v>4</v>
      </c>
      <c r="V85">
        <v>20</v>
      </c>
      <c r="W85">
        <v>20</v>
      </c>
      <c r="X85" s="90">
        <v>7.9599999999999998E-8</v>
      </c>
      <c r="Y85" s="90">
        <v>7.9500000000000004E-8</v>
      </c>
      <c r="Z85">
        <v>2.1008979700000001</v>
      </c>
      <c r="AA85">
        <v>4.50989E-4</v>
      </c>
      <c r="AB85">
        <v>0</v>
      </c>
      <c r="AC85">
        <v>6.2398795079999996</v>
      </c>
      <c r="AD85">
        <v>8.7639399999999996E-4</v>
      </c>
      <c r="AE85">
        <v>37.34275418</v>
      </c>
      <c r="AF85">
        <v>0</v>
      </c>
      <c r="AG85">
        <v>12.02946843</v>
      </c>
      <c r="AH85">
        <v>4.3243200000000001E-4</v>
      </c>
      <c r="AI85">
        <v>0</v>
      </c>
      <c r="AJ85">
        <v>6.2017000590000002</v>
      </c>
      <c r="AK85">
        <v>8.7567500000000002E-4</v>
      </c>
      <c r="AL85">
        <v>17.919774629999999</v>
      </c>
      <c r="AM85">
        <v>7.3568310000000003E-3</v>
      </c>
      <c r="AN85">
        <v>3</v>
      </c>
      <c r="AO85">
        <v>12.28766107</v>
      </c>
      <c r="AP85">
        <v>2.4765939000000001E-2</v>
      </c>
      <c r="AQ85">
        <v>0</v>
      </c>
      <c r="AR85">
        <v>4.4854030480000002</v>
      </c>
      <c r="AS85">
        <v>0.89615427700000005</v>
      </c>
      <c r="AT85">
        <v>1</v>
      </c>
      <c r="AU85">
        <v>-0.65605648999999999</v>
      </c>
      <c r="AV85">
        <v>7.4348360000000002E-3</v>
      </c>
      <c r="AW85">
        <v>3</v>
      </c>
      <c r="AX85">
        <v>-0.15219688300000001</v>
      </c>
      <c r="AY85">
        <v>2.4544178E-2</v>
      </c>
      <c r="AZ85">
        <v>0</v>
      </c>
      <c r="BA85">
        <v>-20.21550203</v>
      </c>
      <c r="BB85">
        <v>0.87445409600000001</v>
      </c>
      <c r="BC85">
        <v>1</v>
      </c>
      <c r="BD85">
        <v>1</v>
      </c>
      <c r="BE85">
        <v>1.1455587806516001E-3</v>
      </c>
      <c r="BF85">
        <v>-0.67658464517469397</v>
      </c>
      <c r="BG85">
        <v>0.22720000000000001</v>
      </c>
      <c r="BH85">
        <v>1.0480701949795299</v>
      </c>
      <c r="BI85">
        <v>0.92834701850286605</v>
      </c>
      <c r="BJ85">
        <v>0.285238817514465</v>
      </c>
      <c r="BK85">
        <v>912.6</v>
      </c>
      <c r="BL85">
        <v>677.8</v>
      </c>
      <c r="BM85">
        <v>-2.19</v>
      </c>
      <c r="BN85">
        <v>2.02</v>
      </c>
      <c r="BO85">
        <v>0.99204347388102798</v>
      </c>
      <c r="BP85">
        <v>-8.5923055076467492</v>
      </c>
      <c r="BQ85">
        <v>1.00274049232456</v>
      </c>
      <c r="BR85">
        <v>-0.17605673290549201</v>
      </c>
      <c r="BS85">
        <v>1.9305987318559801</v>
      </c>
      <c r="BT85">
        <v>-2.4020737639314</v>
      </c>
    </row>
    <row r="86" spans="1:72" x14ac:dyDescent="0.25">
      <c r="A86" t="s">
        <v>562</v>
      </c>
      <c r="B86" t="s">
        <v>413</v>
      </c>
      <c r="C86">
        <v>20210219.100000001</v>
      </c>
      <c r="D86" s="89">
        <v>44246.432638888888</v>
      </c>
      <c r="E86" t="s">
        <v>555</v>
      </c>
      <c r="F86">
        <v>2832</v>
      </c>
      <c r="G86" t="s">
        <v>398</v>
      </c>
      <c r="H86" t="s">
        <v>414</v>
      </c>
      <c r="I86" t="s">
        <v>796</v>
      </c>
      <c r="J86" t="s">
        <v>400</v>
      </c>
      <c r="K86">
        <v>3700</v>
      </c>
      <c r="L86">
        <v>174.32</v>
      </c>
      <c r="M86">
        <v>21.225332720000001</v>
      </c>
      <c r="N86" s="90">
        <v>3.5699999999999999E-12</v>
      </c>
      <c r="O86">
        <v>1E-3</v>
      </c>
      <c r="P86">
        <v>0</v>
      </c>
      <c r="Q86">
        <v>-0.63</v>
      </c>
      <c r="R86">
        <v>0</v>
      </c>
      <c r="S86" t="b">
        <v>0</v>
      </c>
      <c r="T86" t="s">
        <v>404</v>
      </c>
      <c r="U86">
        <v>4</v>
      </c>
      <c r="V86">
        <v>20</v>
      </c>
      <c r="W86">
        <v>20</v>
      </c>
      <c r="X86" s="90">
        <v>7.9700000000000006E-8</v>
      </c>
      <c r="Y86" s="90">
        <v>7.9599999999999998E-8</v>
      </c>
      <c r="Z86">
        <v>2.1520676339999998</v>
      </c>
      <c r="AA86">
        <v>5.7379000000000002E-4</v>
      </c>
      <c r="AB86">
        <v>0</v>
      </c>
      <c r="AC86">
        <v>6.2524617630000003</v>
      </c>
      <c r="AD86">
        <v>1.157971E-3</v>
      </c>
      <c r="AE86">
        <v>37.355725360000001</v>
      </c>
      <c r="AF86">
        <v>0</v>
      </c>
      <c r="AG86">
        <v>12.078185550000001</v>
      </c>
      <c r="AH86">
        <v>5.4661399999999995E-4</v>
      </c>
      <c r="AI86">
        <v>0</v>
      </c>
      <c r="AJ86">
        <v>6.2143771550000002</v>
      </c>
      <c r="AK86">
        <v>1.1568920000000001E-3</v>
      </c>
      <c r="AL86">
        <v>18.041526090000001</v>
      </c>
      <c r="AM86">
        <v>7.0454469999999998E-3</v>
      </c>
      <c r="AN86">
        <v>0</v>
      </c>
      <c r="AO86">
        <v>12.38390064</v>
      </c>
      <c r="AP86">
        <v>2.0578934E-2</v>
      </c>
      <c r="AQ86">
        <v>0</v>
      </c>
      <c r="AR86">
        <v>20.59396297</v>
      </c>
      <c r="AS86">
        <v>1.0175397100000001</v>
      </c>
      <c r="AT86">
        <v>0</v>
      </c>
      <c r="AU86">
        <v>-0.59855426700000003</v>
      </c>
      <c r="AV86">
        <v>6.965967E-3</v>
      </c>
      <c r="AW86">
        <v>0</v>
      </c>
      <c r="AX86">
        <v>-8.2335296000000002E-2</v>
      </c>
      <c r="AY86">
        <v>2.0548849000000001E-2</v>
      </c>
      <c r="AZ86">
        <v>0</v>
      </c>
      <c r="BA86">
        <v>-4.5788496729999997</v>
      </c>
      <c r="BB86">
        <v>0.99247794600000006</v>
      </c>
      <c r="BC86">
        <v>0</v>
      </c>
      <c r="BD86">
        <v>2</v>
      </c>
      <c r="BE86">
        <v>1.7999914133756301E-3</v>
      </c>
      <c r="BF86">
        <v>-0.63102885904619299</v>
      </c>
      <c r="BG86">
        <v>0.22720000000000001</v>
      </c>
      <c r="BH86">
        <v>1.0527426182352499</v>
      </c>
      <c r="BI86">
        <v>0.92468322315907403</v>
      </c>
      <c r="BJ86">
        <v>0.32637224990478297</v>
      </c>
      <c r="BK86">
        <v>475.3</v>
      </c>
      <c r="BL86">
        <v>407.6</v>
      </c>
      <c r="BM86">
        <v>-2.19</v>
      </c>
      <c r="BN86">
        <v>2.02</v>
      </c>
      <c r="BO86">
        <v>0.98745594670131398</v>
      </c>
      <c r="BP86">
        <v>-8.4019800339829498</v>
      </c>
      <c r="BQ86">
        <v>1.0011550657064701</v>
      </c>
      <c r="BR86">
        <v>-9.0331534733320701E-2</v>
      </c>
      <c r="BS86">
        <v>2.0642218787887101</v>
      </c>
      <c r="BT86">
        <v>-2.2279494845860199</v>
      </c>
    </row>
    <row r="87" spans="1:72" x14ac:dyDescent="0.25">
      <c r="A87" t="s">
        <v>576</v>
      </c>
      <c r="B87" t="s">
        <v>413</v>
      </c>
      <c r="C87">
        <v>20210222.170000002</v>
      </c>
      <c r="D87" s="89">
        <v>44249.72152777778</v>
      </c>
      <c r="E87" t="s">
        <v>565</v>
      </c>
      <c r="F87">
        <v>2852</v>
      </c>
      <c r="G87" t="s">
        <v>398</v>
      </c>
      <c r="H87" t="s">
        <v>414</v>
      </c>
      <c r="I87" t="s">
        <v>796</v>
      </c>
      <c r="J87" t="s">
        <v>400</v>
      </c>
      <c r="K87">
        <v>3800</v>
      </c>
      <c r="L87">
        <v>189.88</v>
      </c>
      <c r="M87">
        <v>20.01263956</v>
      </c>
      <c r="N87" s="90">
        <v>3.8200000000000003E-12</v>
      </c>
      <c r="O87">
        <v>1E-3</v>
      </c>
      <c r="P87">
        <v>0</v>
      </c>
      <c r="Q87">
        <v>-0.69</v>
      </c>
      <c r="R87">
        <v>0</v>
      </c>
      <c r="S87" t="b">
        <v>0</v>
      </c>
      <c r="T87" t="s">
        <v>404</v>
      </c>
      <c r="U87">
        <v>4</v>
      </c>
      <c r="V87">
        <v>20</v>
      </c>
      <c r="W87">
        <v>20</v>
      </c>
      <c r="X87" s="90">
        <v>7.9599999999999998E-8</v>
      </c>
      <c r="Y87" s="90">
        <v>7.9500000000000004E-8</v>
      </c>
      <c r="Z87">
        <v>2.1260948040000001</v>
      </c>
      <c r="AA87">
        <v>5.4374399999999998E-4</v>
      </c>
      <c r="AB87">
        <v>0</v>
      </c>
      <c r="AC87">
        <v>6.3306417450000003</v>
      </c>
      <c r="AD87">
        <v>1.739932E-3</v>
      </c>
      <c r="AE87">
        <v>37.436321880000001</v>
      </c>
      <c r="AF87">
        <v>0</v>
      </c>
      <c r="AG87">
        <v>12.05641133</v>
      </c>
      <c r="AH87">
        <v>5.2885599999999997E-4</v>
      </c>
      <c r="AI87">
        <v>0</v>
      </c>
      <c r="AJ87">
        <v>6.2924219219999999</v>
      </c>
      <c r="AK87">
        <v>1.7383769999999999E-3</v>
      </c>
      <c r="AL87">
        <v>18.050401440000002</v>
      </c>
      <c r="AM87">
        <v>6.9466550000000004E-3</v>
      </c>
      <c r="AN87">
        <v>0</v>
      </c>
      <c r="AO87">
        <v>12.485268420000001</v>
      </c>
      <c r="AP87">
        <v>2.4815205E-2</v>
      </c>
      <c r="AQ87">
        <v>0</v>
      </c>
      <c r="AR87">
        <v>13.10506513</v>
      </c>
      <c r="AS87">
        <v>0.98769504600000002</v>
      </c>
      <c r="AT87">
        <v>0</v>
      </c>
      <c r="AU87">
        <v>-0.64385783100000005</v>
      </c>
      <c r="AV87">
        <v>6.9389430000000004E-3</v>
      </c>
      <c r="AW87">
        <v>0</v>
      </c>
      <c r="AX87">
        <v>-0.13732609200000001</v>
      </c>
      <c r="AY87">
        <v>2.4680850000000001E-2</v>
      </c>
      <c r="AZ87">
        <v>0</v>
      </c>
      <c r="BA87">
        <v>-12.011001820000001</v>
      </c>
      <c r="BB87">
        <v>0.962621485</v>
      </c>
      <c r="BC87">
        <v>0</v>
      </c>
      <c r="BD87">
        <v>2</v>
      </c>
      <c r="BE87">
        <v>1.7999914133756301E-3</v>
      </c>
      <c r="BF87">
        <v>-0.67634839859998297</v>
      </c>
      <c r="BG87">
        <v>0.22720000000000001</v>
      </c>
      <c r="BH87">
        <v>1.0527426182352499</v>
      </c>
      <c r="BI87">
        <v>0.92468322315907403</v>
      </c>
      <c r="BJ87">
        <v>0.27866243917771</v>
      </c>
      <c r="BK87">
        <v>1088.3</v>
      </c>
      <c r="BL87">
        <v>759.6</v>
      </c>
      <c r="BM87">
        <v>-2.19</v>
      </c>
      <c r="BN87">
        <v>2.02</v>
      </c>
      <c r="BO87">
        <v>0.98745594670131398</v>
      </c>
      <c r="BP87">
        <v>-8.4019800339829498</v>
      </c>
      <c r="BQ87">
        <v>1.0011550657064701</v>
      </c>
      <c r="BR87">
        <v>-9.0331534733320701E-2</v>
      </c>
      <c r="BS87">
        <v>2.0382190484634801</v>
      </c>
      <c r="BT87">
        <v>-2.1507501964471198</v>
      </c>
    </row>
    <row r="88" spans="1:72" x14ac:dyDescent="0.25">
      <c r="A88" t="s">
        <v>586</v>
      </c>
      <c r="B88" t="s">
        <v>435</v>
      </c>
      <c r="C88">
        <v>20210224.02</v>
      </c>
      <c r="D88" s="89">
        <v>44251.081944444442</v>
      </c>
      <c r="E88" t="s">
        <v>565</v>
      </c>
      <c r="F88">
        <v>2869</v>
      </c>
      <c r="G88" t="s">
        <v>398</v>
      </c>
      <c r="H88" t="s">
        <v>414</v>
      </c>
      <c r="I88" t="s">
        <v>796</v>
      </c>
      <c r="J88" t="s">
        <v>400</v>
      </c>
      <c r="K88">
        <v>3900</v>
      </c>
      <c r="L88">
        <v>170.78</v>
      </c>
      <c r="M88">
        <v>22.836397699999999</v>
      </c>
      <c r="N88" s="90">
        <v>3.3099999999999998E-12</v>
      </c>
      <c r="O88">
        <v>1E-3</v>
      </c>
      <c r="P88">
        <v>0</v>
      </c>
      <c r="Q88">
        <v>-0.66</v>
      </c>
      <c r="R88">
        <v>0</v>
      </c>
      <c r="S88" t="b">
        <v>0</v>
      </c>
      <c r="T88" t="s">
        <v>404</v>
      </c>
      <c r="U88">
        <v>4</v>
      </c>
      <c r="V88">
        <v>20</v>
      </c>
      <c r="W88">
        <v>20</v>
      </c>
      <c r="X88" s="90">
        <v>7.9700000000000006E-8</v>
      </c>
      <c r="Y88" s="90">
        <v>7.9700000000000006E-8</v>
      </c>
      <c r="Z88">
        <v>2.0019893999999998</v>
      </c>
      <c r="AA88">
        <v>4.4876600000000002E-4</v>
      </c>
      <c r="AB88">
        <v>0</v>
      </c>
      <c r="AC88">
        <v>5.9139481610000004</v>
      </c>
      <c r="AD88">
        <v>7.0145099999999996E-4</v>
      </c>
      <c r="AE88">
        <v>37.006748299999998</v>
      </c>
      <c r="AF88">
        <v>0</v>
      </c>
      <c r="AG88">
        <v>11.924764769999999</v>
      </c>
      <c r="AH88">
        <v>4.2666900000000002E-4</v>
      </c>
      <c r="AI88">
        <v>0</v>
      </c>
      <c r="AJ88">
        <v>5.8758959949999996</v>
      </c>
      <c r="AK88">
        <v>7.0082900000000004E-4</v>
      </c>
      <c r="AL88">
        <v>17.52228083</v>
      </c>
      <c r="AM88">
        <v>6.9397230000000001E-3</v>
      </c>
      <c r="AN88">
        <v>0</v>
      </c>
      <c r="AO88">
        <v>11.65922001</v>
      </c>
      <c r="AP88">
        <v>2.2597025999999999E-2</v>
      </c>
      <c r="AQ88">
        <v>0</v>
      </c>
      <c r="AR88">
        <v>11.523138700000001</v>
      </c>
      <c r="AS88">
        <v>1.005461637</v>
      </c>
      <c r="AT88">
        <v>0</v>
      </c>
      <c r="AU88">
        <v>-0.62153212000000002</v>
      </c>
      <c r="AV88">
        <v>6.7210990000000003E-3</v>
      </c>
      <c r="AW88">
        <v>0</v>
      </c>
      <c r="AX88">
        <v>-0.12550994100000001</v>
      </c>
      <c r="AY88">
        <v>2.2550153E-2</v>
      </c>
      <c r="AZ88">
        <v>0</v>
      </c>
      <c r="BA88">
        <v>-12.613980400000001</v>
      </c>
      <c r="BB88">
        <v>0.98121586800000005</v>
      </c>
      <c r="BC88">
        <v>0</v>
      </c>
      <c r="BD88">
        <v>2</v>
      </c>
      <c r="BE88">
        <v>1.7999914133756301E-3</v>
      </c>
      <c r="BF88">
        <v>-0.65307207503675602</v>
      </c>
      <c r="BG88">
        <v>0.22720000000000001</v>
      </c>
      <c r="BH88">
        <v>1.0527426182352499</v>
      </c>
      <c r="BI88">
        <v>0.92468322315907403</v>
      </c>
      <c r="BJ88">
        <v>0.30316641698855201</v>
      </c>
      <c r="BK88">
        <v>647.70000000000005</v>
      </c>
      <c r="BL88">
        <v>526.4</v>
      </c>
      <c r="BM88">
        <v>-2.19</v>
      </c>
      <c r="BN88">
        <v>2.02</v>
      </c>
      <c r="BO88">
        <v>0.98745594670131398</v>
      </c>
      <c r="BP88">
        <v>-8.4019800339829498</v>
      </c>
      <c r="BQ88">
        <v>1.0011550657064701</v>
      </c>
      <c r="BR88">
        <v>-9.0331534733320701E-2</v>
      </c>
      <c r="BS88">
        <v>1.91397029456733</v>
      </c>
      <c r="BT88">
        <v>-2.5622167539201999</v>
      </c>
    </row>
    <row r="89" spans="1:72" x14ac:dyDescent="0.25">
      <c r="A89" t="s">
        <v>591</v>
      </c>
      <c r="B89" t="s">
        <v>449</v>
      </c>
      <c r="C89">
        <v>20210224.16</v>
      </c>
      <c r="D89" s="89">
        <v>44251.677083333336</v>
      </c>
      <c r="E89" t="s">
        <v>565</v>
      </c>
      <c r="F89">
        <v>2877</v>
      </c>
      <c r="G89" t="s">
        <v>398</v>
      </c>
      <c r="H89" t="s">
        <v>414</v>
      </c>
      <c r="I89" t="s">
        <v>796</v>
      </c>
      <c r="J89" t="s">
        <v>400</v>
      </c>
      <c r="K89">
        <v>3700</v>
      </c>
      <c r="L89">
        <v>175.66</v>
      </c>
      <c r="M89">
        <v>21.06341797</v>
      </c>
      <c r="N89" s="90">
        <v>3.6E-12</v>
      </c>
      <c r="O89">
        <v>5.8821999999999998E-3</v>
      </c>
      <c r="P89">
        <v>0</v>
      </c>
      <c r="Q89">
        <v>-0.82</v>
      </c>
      <c r="R89">
        <v>0</v>
      </c>
      <c r="S89" t="b">
        <v>0</v>
      </c>
      <c r="T89" t="s">
        <v>404</v>
      </c>
      <c r="U89">
        <v>4</v>
      </c>
      <c r="V89">
        <v>20</v>
      </c>
      <c r="W89">
        <v>20</v>
      </c>
      <c r="X89" s="90">
        <v>7.9599999999999998E-8</v>
      </c>
      <c r="Y89" s="90">
        <v>7.9500000000000004E-8</v>
      </c>
      <c r="Z89">
        <v>2.0340438179999998</v>
      </c>
      <c r="AA89">
        <v>4.6305199999999998E-4</v>
      </c>
      <c r="AB89">
        <v>0</v>
      </c>
      <c r="AC89">
        <v>6.1186807290000003</v>
      </c>
      <c r="AD89">
        <v>1.4058180000000001E-3</v>
      </c>
      <c r="AE89">
        <v>37.217809150000001</v>
      </c>
      <c r="AF89">
        <v>0</v>
      </c>
      <c r="AG89">
        <v>11.96215933</v>
      </c>
      <c r="AH89">
        <v>4.5309099999999998E-4</v>
      </c>
      <c r="AI89">
        <v>0</v>
      </c>
      <c r="AJ89">
        <v>6.0804852489999996</v>
      </c>
      <c r="AK89">
        <v>1.404644E-3</v>
      </c>
      <c r="AL89">
        <v>17.744608710000001</v>
      </c>
      <c r="AM89">
        <v>6.4712220000000004E-3</v>
      </c>
      <c r="AN89">
        <v>1</v>
      </c>
      <c r="AO89">
        <v>12.0645597</v>
      </c>
      <c r="AP89">
        <v>2.1613072000000001E-2</v>
      </c>
      <c r="AQ89">
        <v>0</v>
      </c>
      <c r="AR89">
        <v>16.390183759999999</v>
      </c>
      <c r="AS89">
        <v>0.76664206400000001</v>
      </c>
      <c r="AT89">
        <v>1</v>
      </c>
      <c r="AU89">
        <v>-0.63864481699999998</v>
      </c>
      <c r="AV89">
        <v>6.1495389999999999E-3</v>
      </c>
      <c r="AW89">
        <v>0</v>
      </c>
      <c r="AX89">
        <v>-0.13166863200000001</v>
      </c>
      <c r="AY89">
        <v>2.1013314000000002E-2</v>
      </c>
      <c r="AZ89">
        <v>0</v>
      </c>
      <c r="BA89">
        <v>-8.2986047149999997</v>
      </c>
      <c r="BB89">
        <v>0.74820149599999997</v>
      </c>
      <c r="BC89">
        <v>1</v>
      </c>
      <c r="BD89">
        <v>2</v>
      </c>
      <c r="BE89">
        <v>1.7999914133756301E-3</v>
      </c>
      <c r="BF89">
        <v>-0.67058496031171</v>
      </c>
      <c r="BG89">
        <v>0.22720000000000001</v>
      </c>
      <c r="BH89">
        <v>1.0527426182352499</v>
      </c>
      <c r="BI89">
        <v>0.92468322315907403</v>
      </c>
      <c r="BJ89">
        <v>0.28472985629134301</v>
      </c>
      <c r="BK89">
        <v>923.9</v>
      </c>
      <c r="BL89">
        <v>683.4</v>
      </c>
      <c r="BM89">
        <v>-2.19</v>
      </c>
      <c r="BN89">
        <v>2.02</v>
      </c>
      <c r="BO89">
        <v>0.98745594670131398</v>
      </c>
      <c r="BP89">
        <v>-8.4019800339829498</v>
      </c>
      <c r="BQ89">
        <v>1.0011550657064701</v>
      </c>
      <c r="BR89">
        <v>-9.0331534733320701E-2</v>
      </c>
      <c r="BS89">
        <v>1.9460617375263101</v>
      </c>
      <c r="BT89">
        <v>-2.3600523621651699</v>
      </c>
    </row>
    <row r="90" spans="1:72" x14ac:dyDescent="0.25">
      <c r="A90" t="s">
        <v>603</v>
      </c>
      <c r="B90" t="s">
        <v>464</v>
      </c>
      <c r="C90">
        <v>20210226</v>
      </c>
      <c r="D90" s="89">
        <v>44253.006944444445</v>
      </c>
      <c r="E90" t="s">
        <v>565</v>
      </c>
      <c r="F90">
        <v>2893</v>
      </c>
      <c r="G90" t="s">
        <v>398</v>
      </c>
      <c r="H90" t="s">
        <v>414</v>
      </c>
      <c r="I90" t="s">
        <v>796</v>
      </c>
      <c r="J90" t="s">
        <v>400</v>
      </c>
      <c r="K90">
        <v>3800</v>
      </c>
      <c r="L90">
        <v>162.69</v>
      </c>
      <c r="M90">
        <v>23.3573053</v>
      </c>
      <c r="N90" s="90">
        <v>3.2099999999999999E-12</v>
      </c>
      <c r="O90">
        <v>1.1651999999999999E-3</v>
      </c>
      <c r="P90">
        <v>0</v>
      </c>
      <c r="Q90">
        <v>-0.84</v>
      </c>
      <c r="R90">
        <v>0</v>
      </c>
      <c r="S90" t="b">
        <v>0</v>
      </c>
      <c r="T90" t="s">
        <v>404</v>
      </c>
      <c r="U90">
        <v>4</v>
      </c>
      <c r="V90">
        <v>20</v>
      </c>
      <c r="W90">
        <v>20</v>
      </c>
      <c r="X90" s="90">
        <v>7.8499999999999995E-8</v>
      </c>
      <c r="Y90" s="90">
        <v>7.8699999999999997E-8</v>
      </c>
      <c r="Z90">
        <v>2.0389082680000001</v>
      </c>
      <c r="AA90">
        <v>4.8437900000000001E-4</v>
      </c>
      <c r="AB90">
        <v>0</v>
      </c>
      <c r="AC90">
        <v>6.0319456479999998</v>
      </c>
      <c r="AD90">
        <v>1.379595E-3</v>
      </c>
      <c r="AE90">
        <v>37.128393090000003</v>
      </c>
      <c r="AF90">
        <v>0</v>
      </c>
      <c r="AG90">
        <v>11.963719060000001</v>
      </c>
      <c r="AH90">
        <v>4.72955E-4</v>
      </c>
      <c r="AI90">
        <v>0</v>
      </c>
      <c r="AJ90">
        <v>5.9938497320000002</v>
      </c>
      <c r="AK90">
        <v>1.3784649999999999E-3</v>
      </c>
      <c r="AL90">
        <v>17.67047148</v>
      </c>
      <c r="AM90">
        <v>6.3432130000000003E-3</v>
      </c>
      <c r="AN90">
        <v>0</v>
      </c>
      <c r="AO90">
        <v>11.90365899</v>
      </c>
      <c r="AP90">
        <v>2.0863776000000001E-2</v>
      </c>
      <c r="AQ90">
        <v>0</v>
      </c>
      <c r="AR90">
        <v>15.91246913</v>
      </c>
      <c r="AS90">
        <v>0.827546742</v>
      </c>
      <c r="AT90">
        <v>1</v>
      </c>
      <c r="AU90">
        <v>-0.63089224099999996</v>
      </c>
      <c r="AV90">
        <v>6.1292200000000003E-3</v>
      </c>
      <c r="AW90">
        <v>0</v>
      </c>
      <c r="AX90">
        <v>-0.118433803</v>
      </c>
      <c r="AY90">
        <v>2.0572287000000002E-2</v>
      </c>
      <c r="AZ90">
        <v>0</v>
      </c>
      <c r="BA90">
        <v>-8.5984761209999991</v>
      </c>
      <c r="BB90">
        <v>0.80740105900000003</v>
      </c>
      <c r="BC90">
        <v>1</v>
      </c>
      <c r="BD90">
        <v>2</v>
      </c>
      <c r="BE90">
        <v>1.7999914133756301E-3</v>
      </c>
      <c r="BF90">
        <v>-0.66269893793429901</v>
      </c>
      <c r="BG90">
        <v>0.22720000000000001</v>
      </c>
      <c r="BH90">
        <v>1.0527426182352499</v>
      </c>
      <c r="BI90">
        <v>0.92468322315907403</v>
      </c>
      <c r="BJ90">
        <v>0.29303180813640101</v>
      </c>
      <c r="BK90">
        <v>772.5</v>
      </c>
      <c r="BL90">
        <v>602.20000000000005</v>
      </c>
      <c r="BM90">
        <v>-2.19</v>
      </c>
      <c r="BN90">
        <v>2.02</v>
      </c>
      <c r="BO90">
        <v>0.98745594670131398</v>
      </c>
      <c r="BP90">
        <v>-8.4019800339829498</v>
      </c>
      <c r="BQ90">
        <v>1.0011550657064701</v>
      </c>
      <c r="BR90">
        <v>-9.0331534733320701E-2</v>
      </c>
      <c r="BS90">
        <v>1.95093180628568</v>
      </c>
      <c r="BT90">
        <v>-2.4456994336862401</v>
      </c>
    </row>
    <row r="91" spans="1:72" x14ac:dyDescent="0.25">
      <c r="A91" t="s">
        <v>631</v>
      </c>
      <c r="B91" t="s">
        <v>413</v>
      </c>
      <c r="C91">
        <v>20210301.120000001</v>
      </c>
      <c r="D91" s="89">
        <v>44256.500694444447</v>
      </c>
      <c r="E91" t="s">
        <v>620</v>
      </c>
      <c r="F91">
        <v>2921</v>
      </c>
      <c r="G91" t="s">
        <v>398</v>
      </c>
      <c r="H91" t="s">
        <v>414</v>
      </c>
      <c r="I91" t="s">
        <v>796</v>
      </c>
      <c r="J91" t="s">
        <v>400</v>
      </c>
      <c r="K91">
        <v>3800</v>
      </c>
      <c r="L91">
        <v>181.92</v>
      </c>
      <c r="M91">
        <v>20.888302549999999</v>
      </c>
      <c r="N91" s="90">
        <v>3.6700000000000003E-12</v>
      </c>
      <c r="O91">
        <v>1E-3</v>
      </c>
      <c r="P91">
        <v>0</v>
      </c>
      <c r="Q91">
        <v>-0.93</v>
      </c>
      <c r="R91">
        <v>0</v>
      </c>
      <c r="S91" t="b">
        <v>0</v>
      </c>
      <c r="T91" t="s">
        <v>404</v>
      </c>
      <c r="U91">
        <v>4</v>
      </c>
      <c r="V91">
        <v>20</v>
      </c>
      <c r="W91">
        <v>20</v>
      </c>
      <c r="X91" s="90">
        <v>7.9500000000000004E-8</v>
      </c>
      <c r="Y91" s="90">
        <v>7.9500000000000004E-8</v>
      </c>
      <c r="Z91">
        <v>2.1136580920000001</v>
      </c>
      <c r="AA91">
        <v>5.2307799999999995E-4</v>
      </c>
      <c r="AB91">
        <v>0</v>
      </c>
      <c r="AC91">
        <v>6.3427736469999996</v>
      </c>
      <c r="AD91">
        <v>1.127959E-3</v>
      </c>
      <c r="AE91">
        <v>37.448828779999999</v>
      </c>
      <c r="AF91">
        <v>0</v>
      </c>
      <c r="AG91">
        <v>12.04510125</v>
      </c>
      <c r="AH91">
        <v>5.0080700000000003E-4</v>
      </c>
      <c r="AI91">
        <v>0</v>
      </c>
      <c r="AJ91">
        <v>6.3045151300000004</v>
      </c>
      <c r="AK91">
        <v>1.12696E-3</v>
      </c>
      <c r="AL91">
        <v>18.056666100000001</v>
      </c>
      <c r="AM91">
        <v>6.6737640000000004E-3</v>
      </c>
      <c r="AN91">
        <v>1</v>
      </c>
      <c r="AO91">
        <v>12.57848458</v>
      </c>
      <c r="AP91">
        <v>2.3967034000000002E-2</v>
      </c>
      <c r="AQ91">
        <v>0</v>
      </c>
      <c r="AR91">
        <v>10.23413491</v>
      </c>
      <c r="AS91">
        <v>1.044091579</v>
      </c>
      <c r="AT91">
        <v>2</v>
      </c>
      <c r="AU91">
        <v>-0.63800165099999995</v>
      </c>
      <c r="AV91">
        <v>6.5913170000000002E-3</v>
      </c>
      <c r="AW91">
        <v>1</v>
      </c>
      <c r="AX91">
        <v>-6.9306296000000003E-2</v>
      </c>
      <c r="AY91">
        <v>2.3656549999999998E-2</v>
      </c>
      <c r="AZ91">
        <v>0</v>
      </c>
      <c r="BA91">
        <v>-14.308540349999999</v>
      </c>
      <c r="BB91">
        <v>1.1291825049999999</v>
      </c>
      <c r="BC91">
        <v>1</v>
      </c>
      <c r="BD91">
        <v>2</v>
      </c>
      <c r="BE91">
        <v>1.7999914133756301E-3</v>
      </c>
      <c r="BF91">
        <v>-0.67050349493419104</v>
      </c>
      <c r="BG91">
        <v>0.22720000000000001</v>
      </c>
      <c r="BH91">
        <v>1.0527426182352499</v>
      </c>
      <c r="BI91">
        <v>0.92468322315907403</v>
      </c>
      <c r="BJ91">
        <v>0.28481561836616898</v>
      </c>
      <c r="BK91">
        <v>922</v>
      </c>
      <c r="BL91">
        <v>682.5</v>
      </c>
      <c r="BM91">
        <v>-2.19</v>
      </c>
      <c r="BN91">
        <v>2.02</v>
      </c>
      <c r="BO91">
        <v>0.98745594670131398</v>
      </c>
      <c r="BP91">
        <v>-8.4019800339829498</v>
      </c>
      <c r="BQ91">
        <v>1.0011550657064701</v>
      </c>
      <c r="BR91">
        <v>-9.0331534733320701E-2</v>
      </c>
      <c r="BS91">
        <v>2.0257679712439498</v>
      </c>
      <c r="BT91">
        <v>-2.1387704776724199</v>
      </c>
    </row>
    <row r="92" spans="1:72" x14ac:dyDescent="0.25">
      <c r="A92" t="s">
        <v>645</v>
      </c>
      <c r="B92" t="s">
        <v>435</v>
      </c>
      <c r="C92">
        <v>20210302.190000001</v>
      </c>
      <c r="D92" s="89">
        <v>44257.814583333333</v>
      </c>
      <c r="E92" t="s">
        <v>620</v>
      </c>
      <c r="F92">
        <v>2939</v>
      </c>
      <c r="G92" t="s">
        <v>398</v>
      </c>
      <c r="H92" t="s">
        <v>414</v>
      </c>
      <c r="I92" t="s">
        <v>796</v>
      </c>
      <c r="J92" t="s">
        <v>400</v>
      </c>
      <c r="K92">
        <v>3700</v>
      </c>
      <c r="L92">
        <v>177.25</v>
      </c>
      <c r="M92">
        <v>20.87447109</v>
      </c>
      <c r="N92" s="90">
        <v>3.65E-12</v>
      </c>
      <c r="O92">
        <v>1E-3</v>
      </c>
      <c r="P92">
        <v>0</v>
      </c>
      <c r="Q92">
        <v>-1.01</v>
      </c>
      <c r="R92">
        <v>0</v>
      </c>
      <c r="S92" t="b">
        <v>0</v>
      </c>
      <c r="T92" t="s">
        <v>404</v>
      </c>
      <c r="U92">
        <v>4</v>
      </c>
      <c r="V92">
        <v>20</v>
      </c>
      <c r="W92">
        <v>20</v>
      </c>
      <c r="X92" s="90">
        <v>7.9500000000000004E-8</v>
      </c>
      <c r="Y92" s="90">
        <v>7.9500000000000004E-8</v>
      </c>
      <c r="Z92">
        <v>2.0946875399999998</v>
      </c>
      <c r="AA92">
        <v>4.6420599999999999E-4</v>
      </c>
      <c r="AB92">
        <v>0</v>
      </c>
      <c r="AC92">
        <v>6.2560110800000004</v>
      </c>
      <c r="AD92">
        <v>7.0824600000000005E-4</v>
      </c>
      <c r="AE92">
        <v>37.359384380000002</v>
      </c>
      <c r="AF92">
        <v>0</v>
      </c>
      <c r="AG92">
        <v>12.024172460000001</v>
      </c>
      <c r="AH92">
        <v>4.3945600000000002E-4</v>
      </c>
      <c r="AI92">
        <v>0</v>
      </c>
      <c r="AJ92">
        <v>6.2178019369999999</v>
      </c>
      <c r="AK92">
        <v>7.0754900000000003E-4</v>
      </c>
      <c r="AL92">
        <v>17.93843987</v>
      </c>
      <c r="AM92">
        <v>6.7465440000000002E-3</v>
      </c>
      <c r="AN92">
        <v>0</v>
      </c>
      <c r="AO92">
        <v>12.376927999999999</v>
      </c>
      <c r="AP92">
        <v>2.3161752000000001E-2</v>
      </c>
      <c r="AQ92">
        <v>0</v>
      </c>
      <c r="AR92">
        <v>11.3268746</v>
      </c>
      <c r="AS92">
        <v>0.87308342000000005</v>
      </c>
      <c r="AT92">
        <v>0</v>
      </c>
      <c r="AU92">
        <v>-0.64806698500000004</v>
      </c>
      <c r="AV92">
        <v>6.6865459999999998E-3</v>
      </c>
      <c r="AW92">
        <v>0</v>
      </c>
      <c r="AX92">
        <v>-9.6029529000000002E-2</v>
      </c>
      <c r="AY92">
        <v>2.2927756000000001E-2</v>
      </c>
      <c r="AZ92">
        <v>0</v>
      </c>
      <c r="BA92">
        <v>-13.567850910000001</v>
      </c>
      <c r="BB92">
        <v>0.85156658399999996</v>
      </c>
      <c r="BC92">
        <v>0</v>
      </c>
      <c r="BD92">
        <v>2</v>
      </c>
      <c r="BE92">
        <v>1.7999914133756301E-3</v>
      </c>
      <c r="BF92">
        <v>-0.680356022735355</v>
      </c>
      <c r="BG92">
        <v>0.22720000000000001</v>
      </c>
      <c r="BH92">
        <v>1.0527426182352499</v>
      </c>
      <c r="BI92">
        <v>0.92468322315907403</v>
      </c>
      <c r="BJ92">
        <v>0.27444344245253499</v>
      </c>
      <c r="BK92">
        <v>1253</v>
      </c>
      <c r="BL92">
        <v>824.7</v>
      </c>
      <c r="BM92">
        <v>-2.19</v>
      </c>
      <c r="BN92">
        <v>2.02</v>
      </c>
      <c r="BO92">
        <v>0.98745594670131398</v>
      </c>
      <c r="BP92">
        <v>-8.4019800339829498</v>
      </c>
      <c r="BQ92">
        <v>1.0011550657064701</v>
      </c>
      <c r="BR92">
        <v>-9.0331534733320701E-2</v>
      </c>
      <c r="BS92">
        <v>2.0067755070099</v>
      </c>
      <c r="BT92">
        <v>-2.22444469040764</v>
      </c>
    </row>
    <row r="93" spans="1:72" x14ac:dyDescent="0.25">
      <c r="A93" t="s">
        <v>661</v>
      </c>
      <c r="B93" t="s">
        <v>413</v>
      </c>
      <c r="C93">
        <v>20210310.02</v>
      </c>
      <c r="D93" s="89">
        <v>44265.105555555558</v>
      </c>
      <c r="E93" t="s">
        <v>654</v>
      </c>
      <c r="F93">
        <v>2952</v>
      </c>
      <c r="G93" t="s">
        <v>398</v>
      </c>
      <c r="H93" t="s">
        <v>414</v>
      </c>
      <c r="I93" t="s">
        <v>796</v>
      </c>
      <c r="J93" t="s">
        <v>400</v>
      </c>
      <c r="K93">
        <v>3400</v>
      </c>
      <c r="L93">
        <v>165.41</v>
      </c>
      <c r="M93">
        <v>20.554984579999999</v>
      </c>
      <c r="N93" s="90">
        <v>3.5199999999999999E-12</v>
      </c>
      <c r="O93">
        <v>1E-3</v>
      </c>
      <c r="P93">
        <v>0</v>
      </c>
      <c r="Q93">
        <v>-0.37</v>
      </c>
      <c r="R93">
        <v>0</v>
      </c>
      <c r="S93" t="b">
        <v>1</v>
      </c>
      <c r="T93" t="s">
        <v>404</v>
      </c>
      <c r="U93">
        <v>4</v>
      </c>
      <c r="V93">
        <v>20</v>
      </c>
      <c r="W93">
        <v>20</v>
      </c>
      <c r="X93" s="90">
        <v>7.6199999999999994E-8</v>
      </c>
      <c r="Y93" s="90">
        <v>7.6399999999999996E-8</v>
      </c>
      <c r="Z93">
        <v>2.2389302889999998</v>
      </c>
      <c r="AA93">
        <v>5.7913599999999995E-4</v>
      </c>
      <c r="AB93">
        <v>0</v>
      </c>
      <c r="AC93">
        <v>6.6521501250000004</v>
      </c>
      <c r="AD93">
        <v>9.48196E-4</v>
      </c>
      <c r="AE93">
        <v>37.767768089999997</v>
      </c>
      <c r="AF93">
        <v>0</v>
      </c>
      <c r="AG93">
        <v>12.174098089999999</v>
      </c>
      <c r="AH93">
        <v>5.65333E-4</v>
      </c>
      <c r="AI93">
        <v>0</v>
      </c>
      <c r="AJ93">
        <v>6.6138370139999996</v>
      </c>
      <c r="AK93">
        <v>9.47893E-4</v>
      </c>
      <c r="AL93">
        <v>18.466139470000002</v>
      </c>
      <c r="AM93">
        <v>5.8440979999999998E-3</v>
      </c>
      <c r="AN93">
        <v>0</v>
      </c>
      <c r="AO93">
        <v>13.03692137</v>
      </c>
      <c r="AP93">
        <v>2.3574619000000002E-2</v>
      </c>
      <c r="AQ93">
        <v>0</v>
      </c>
      <c r="AR93">
        <v>4.7547769999999998</v>
      </c>
      <c r="AS93">
        <v>0.90954117499999998</v>
      </c>
      <c r="AT93">
        <v>0</v>
      </c>
      <c r="AU93">
        <v>-0.66948857900000003</v>
      </c>
      <c r="AV93">
        <v>5.6492390000000003E-3</v>
      </c>
      <c r="AW93">
        <v>0</v>
      </c>
      <c r="AX93">
        <v>-0.231313888</v>
      </c>
      <c r="AY93">
        <v>2.3777120999999998E-2</v>
      </c>
      <c r="AZ93">
        <v>0</v>
      </c>
      <c r="BA93">
        <v>-20.890246300000001</v>
      </c>
      <c r="BB93">
        <v>0.88663911699999998</v>
      </c>
      <c r="BC93">
        <v>0</v>
      </c>
      <c r="BD93">
        <v>3</v>
      </c>
      <c r="BE93">
        <v>9.7527688795384898E-4</v>
      </c>
      <c r="BF93">
        <v>-0.68749817803482305</v>
      </c>
      <c r="BG93">
        <v>0.22720000000000001</v>
      </c>
      <c r="BH93">
        <v>1.03041305013492</v>
      </c>
      <c r="BI93">
        <v>0.95813512655848199</v>
      </c>
      <c r="BJ93">
        <v>0.315728031967422</v>
      </c>
      <c r="BK93">
        <v>541.4</v>
      </c>
      <c r="BL93">
        <v>455.1</v>
      </c>
      <c r="BM93">
        <v>-2.19</v>
      </c>
      <c r="BN93">
        <v>2.02</v>
      </c>
      <c r="BO93">
        <v>0.991313887977191</v>
      </c>
      <c r="BP93">
        <v>-8.7984187311849205</v>
      </c>
      <c r="BQ93">
        <v>1.00283345638313</v>
      </c>
      <c r="BR93">
        <v>-0.223052006392533</v>
      </c>
      <c r="BS93">
        <v>2.0222221939262202</v>
      </c>
      <c r="BT93">
        <v>-2.2040499273632199</v>
      </c>
    </row>
    <row r="94" spans="1:72" x14ac:dyDescent="0.25">
      <c r="A94" t="s">
        <v>673</v>
      </c>
      <c r="B94" t="s">
        <v>435</v>
      </c>
      <c r="C94">
        <v>20210311</v>
      </c>
      <c r="D94" s="89">
        <v>44266.015277777777</v>
      </c>
      <c r="E94" t="s">
        <v>654</v>
      </c>
      <c r="F94">
        <v>2964</v>
      </c>
      <c r="G94" t="s">
        <v>398</v>
      </c>
      <c r="H94" t="s">
        <v>414</v>
      </c>
      <c r="I94" t="s">
        <v>796</v>
      </c>
      <c r="J94" t="s">
        <v>400</v>
      </c>
      <c r="K94">
        <v>3700</v>
      </c>
      <c r="L94">
        <v>188.81</v>
      </c>
      <c r="M94">
        <v>19.59641968</v>
      </c>
      <c r="N94" s="90">
        <v>3.7799999999999996E-12</v>
      </c>
      <c r="O94">
        <v>1E-3</v>
      </c>
      <c r="P94">
        <v>0</v>
      </c>
      <c r="Q94">
        <v>-0.27</v>
      </c>
      <c r="R94">
        <v>0</v>
      </c>
      <c r="S94" t="b">
        <v>1</v>
      </c>
      <c r="T94" t="s">
        <v>404</v>
      </c>
      <c r="U94">
        <v>4</v>
      </c>
      <c r="V94">
        <v>20</v>
      </c>
      <c r="W94">
        <v>20</v>
      </c>
      <c r="X94" s="90">
        <v>7.9500000000000004E-8</v>
      </c>
      <c r="Y94" s="90">
        <v>7.9500000000000004E-8</v>
      </c>
      <c r="Z94">
        <v>2.2407844610000001</v>
      </c>
      <c r="AA94">
        <v>5.18598E-4</v>
      </c>
      <c r="AB94">
        <v>0</v>
      </c>
      <c r="AC94">
        <v>6.6878116150000002</v>
      </c>
      <c r="AD94">
        <v>2.2351810000000001E-3</v>
      </c>
      <c r="AE94">
        <v>37.804531869999998</v>
      </c>
      <c r="AF94">
        <v>0</v>
      </c>
      <c r="AG94">
        <v>12.177092829999999</v>
      </c>
      <c r="AH94">
        <v>5.1477200000000004E-4</v>
      </c>
      <c r="AI94">
        <v>0</v>
      </c>
      <c r="AJ94">
        <v>6.6494656970000001</v>
      </c>
      <c r="AK94">
        <v>2.2331590000000002E-3</v>
      </c>
      <c r="AL94">
        <v>18.494639039999999</v>
      </c>
      <c r="AM94">
        <v>6.5390500000000002E-3</v>
      </c>
      <c r="AN94">
        <v>0</v>
      </c>
      <c r="AO94">
        <v>13.12699033</v>
      </c>
      <c r="AP94">
        <v>2.3762388999999998E-2</v>
      </c>
      <c r="AQ94">
        <v>0</v>
      </c>
      <c r="AR94">
        <v>0.663958347</v>
      </c>
      <c r="AS94">
        <v>0.94377780099999997</v>
      </c>
      <c r="AT94">
        <v>0</v>
      </c>
      <c r="AU94">
        <v>-0.67934800100000003</v>
      </c>
      <c r="AV94">
        <v>5.6855569999999999E-3</v>
      </c>
      <c r="AW94">
        <v>0</v>
      </c>
      <c r="AX94">
        <v>-0.213201522</v>
      </c>
      <c r="AY94">
        <v>2.291845E-2</v>
      </c>
      <c r="AZ94">
        <v>0</v>
      </c>
      <c r="BA94">
        <v>-24.947565699999998</v>
      </c>
      <c r="BB94">
        <v>0.91959429599999998</v>
      </c>
      <c r="BC94">
        <v>0</v>
      </c>
      <c r="BD94">
        <v>3</v>
      </c>
      <c r="BE94">
        <v>9.7527688795384898E-4</v>
      </c>
      <c r="BF94">
        <v>-0.697385395006761</v>
      </c>
      <c r="BG94">
        <v>0.22720000000000001</v>
      </c>
      <c r="BH94">
        <v>1.03041305013492</v>
      </c>
      <c r="BI94">
        <v>0.95813512655848199</v>
      </c>
      <c r="BJ94">
        <v>0.305540114570022</v>
      </c>
      <c r="BK94">
        <v>624.4</v>
      </c>
      <c r="BL94">
        <v>511.3</v>
      </c>
      <c r="BM94">
        <v>-2.19</v>
      </c>
      <c r="BN94">
        <v>2.02</v>
      </c>
      <c r="BO94">
        <v>0.991313887977191</v>
      </c>
      <c r="BP94">
        <v>-8.7984187311849205</v>
      </c>
      <c r="BQ94">
        <v>1.00283345638313</v>
      </c>
      <c r="BR94">
        <v>-0.223052006392533</v>
      </c>
      <c r="BS94">
        <v>2.0240816196417102</v>
      </c>
      <c r="BT94">
        <v>-2.1686981970602601</v>
      </c>
    </row>
    <row r="95" spans="1:72" x14ac:dyDescent="0.25">
      <c r="A95" t="s">
        <v>681</v>
      </c>
      <c r="B95" t="s">
        <v>449</v>
      </c>
      <c r="C95">
        <v>20210311.219999999</v>
      </c>
      <c r="D95" s="89">
        <v>44266.911805555559</v>
      </c>
      <c r="E95" t="s">
        <v>654</v>
      </c>
      <c r="F95">
        <v>2975</v>
      </c>
      <c r="G95" t="s">
        <v>398</v>
      </c>
      <c r="H95" t="s">
        <v>414</v>
      </c>
      <c r="I95" t="s">
        <v>796</v>
      </c>
      <c r="J95" t="s">
        <v>400</v>
      </c>
      <c r="K95">
        <v>3900</v>
      </c>
      <c r="L95">
        <v>193.48</v>
      </c>
      <c r="M95">
        <v>20.157122180000002</v>
      </c>
      <c r="N95" s="90">
        <v>3.7399999999999998E-12</v>
      </c>
      <c r="O95">
        <v>1E-3</v>
      </c>
      <c r="P95">
        <v>0</v>
      </c>
      <c r="Q95">
        <v>-0.26</v>
      </c>
      <c r="R95">
        <v>0</v>
      </c>
      <c r="S95" t="b">
        <v>1</v>
      </c>
      <c r="T95" t="s">
        <v>657</v>
      </c>
      <c r="U95">
        <v>4</v>
      </c>
      <c r="V95">
        <v>20</v>
      </c>
      <c r="W95">
        <v>20</v>
      </c>
      <c r="X95" s="90">
        <v>7.9599999999999998E-8</v>
      </c>
      <c r="Y95" s="90">
        <v>7.9599999999999998E-8</v>
      </c>
      <c r="Z95">
        <v>2.250520828</v>
      </c>
      <c r="AA95">
        <v>4.8609899999999998E-4</v>
      </c>
      <c r="AB95">
        <v>0</v>
      </c>
      <c r="AC95">
        <v>6.661657945</v>
      </c>
      <c r="AD95">
        <v>1.252775E-3</v>
      </c>
      <c r="AE95">
        <v>37.777569790000001</v>
      </c>
      <c r="AF95">
        <v>0</v>
      </c>
      <c r="AG95">
        <v>12.185365579999999</v>
      </c>
      <c r="AH95">
        <v>4.54676E-4</v>
      </c>
      <c r="AI95">
        <v>0</v>
      </c>
      <c r="AJ95">
        <v>6.6233594690000004</v>
      </c>
      <c r="AK95">
        <v>1.2513450000000001E-3</v>
      </c>
      <c r="AL95">
        <v>18.456440199999999</v>
      </c>
      <c r="AM95">
        <v>6.9879790000000001E-3</v>
      </c>
      <c r="AN95">
        <v>0</v>
      </c>
      <c r="AO95">
        <v>13.071543180000001</v>
      </c>
      <c r="AP95">
        <v>2.4302503999999999E-2</v>
      </c>
      <c r="AQ95">
        <v>0</v>
      </c>
      <c r="AR95">
        <v>-2.6310030219999998</v>
      </c>
      <c r="AS95">
        <v>0.82915668399999998</v>
      </c>
      <c r="AT95">
        <v>1</v>
      </c>
      <c r="AU95">
        <v>-0.69977703999999996</v>
      </c>
      <c r="AV95">
        <v>6.897622E-3</v>
      </c>
      <c r="AW95">
        <v>0</v>
      </c>
      <c r="AX95">
        <v>-0.21606145600000001</v>
      </c>
      <c r="AY95">
        <v>2.4327701E-2</v>
      </c>
      <c r="AZ95">
        <v>0</v>
      </c>
      <c r="BA95">
        <v>-28.116674549999999</v>
      </c>
      <c r="BB95">
        <v>0.80809969000000004</v>
      </c>
      <c r="BC95">
        <v>1</v>
      </c>
      <c r="BD95">
        <v>3</v>
      </c>
      <c r="BE95">
        <v>9.7527688795384898E-4</v>
      </c>
      <c r="BF95">
        <v>-0.71777717956096199</v>
      </c>
      <c r="BG95">
        <v>0.22720000000000001</v>
      </c>
      <c r="BH95">
        <v>1.03041305013492</v>
      </c>
      <c r="BI95">
        <v>0.95813512655848199</v>
      </c>
      <c r="BJ95">
        <v>0.28452815364983403</v>
      </c>
      <c r="BK95">
        <v>928.4</v>
      </c>
      <c r="BL95">
        <v>685.7</v>
      </c>
      <c r="BM95">
        <v>-2.19</v>
      </c>
      <c r="BN95">
        <v>2.02</v>
      </c>
      <c r="BO95">
        <v>0.991313887977191</v>
      </c>
      <c r="BP95">
        <v>-8.7984187311849205</v>
      </c>
      <c r="BQ95">
        <v>1.00283345638313</v>
      </c>
      <c r="BR95">
        <v>-0.223052006392533</v>
      </c>
      <c r="BS95">
        <v>2.03384557421293</v>
      </c>
      <c r="BT95">
        <v>-2.1946246933528299</v>
      </c>
    </row>
    <row r="96" spans="1:72" x14ac:dyDescent="0.25">
      <c r="A96" t="s">
        <v>687</v>
      </c>
      <c r="B96" t="s">
        <v>464</v>
      </c>
      <c r="C96">
        <v>20210312.140000001</v>
      </c>
      <c r="D96" s="89">
        <v>44267.588194444441</v>
      </c>
      <c r="E96" t="s">
        <v>654</v>
      </c>
      <c r="F96">
        <v>2983</v>
      </c>
      <c r="G96" t="s">
        <v>398</v>
      </c>
      <c r="H96" t="s">
        <v>414</v>
      </c>
      <c r="I96" t="s">
        <v>796</v>
      </c>
      <c r="J96" t="s">
        <v>400</v>
      </c>
      <c r="K96">
        <v>3600</v>
      </c>
      <c r="L96">
        <v>178.62</v>
      </c>
      <c r="M96">
        <v>20.154517970000001</v>
      </c>
      <c r="N96" s="90">
        <v>3.6700000000000003E-12</v>
      </c>
      <c r="O96">
        <v>1E-3</v>
      </c>
      <c r="P96">
        <v>0</v>
      </c>
      <c r="Q96">
        <v>-0.21</v>
      </c>
      <c r="R96">
        <v>0</v>
      </c>
      <c r="S96" t="b">
        <v>1</v>
      </c>
      <c r="T96" t="s">
        <v>404</v>
      </c>
      <c r="U96">
        <v>4</v>
      </c>
      <c r="V96">
        <v>20</v>
      </c>
      <c r="W96">
        <v>20</v>
      </c>
      <c r="X96" s="90">
        <v>7.9700000000000006E-8</v>
      </c>
      <c r="Y96" s="90">
        <v>7.9599999999999998E-8</v>
      </c>
      <c r="Z96">
        <v>2.2322896929999998</v>
      </c>
      <c r="AA96">
        <v>3.8852199999999998E-4</v>
      </c>
      <c r="AB96">
        <v>0</v>
      </c>
      <c r="AC96">
        <v>6.6672980449999999</v>
      </c>
      <c r="AD96">
        <v>1.840536E-3</v>
      </c>
      <c r="AE96">
        <v>37.783384230000003</v>
      </c>
      <c r="AF96">
        <v>0</v>
      </c>
      <c r="AG96">
        <v>12.16836181</v>
      </c>
      <c r="AH96">
        <v>3.7612799999999999E-4</v>
      </c>
      <c r="AI96">
        <v>0</v>
      </c>
      <c r="AJ96">
        <v>6.6289553469999998</v>
      </c>
      <c r="AK96">
        <v>1.838693E-3</v>
      </c>
      <c r="AL96">
        <v>18.4545931</v>
      </c>
      <c r="AM96">
        <v>6.8823019999999999E-3</v>
      </c>
      <c r="AN96">
        <v>0</v>
      </c>
      <c r="AO96">
        <v>13.117567749999999</v>
      </c>
      <c r="AP96">
        <v>2.1424583000000001E-2</v>
      </c>
      <c r="AQ96">
        <v>0</v>
      </c>
      <c r="AR96">
        <v>-0.44537104100000002</v>
      </c>
      <c r="AS96">
        <v>0.80782240000000005</v>
      </c>
      <c r="AT96">
        <v>0</v>
      </c>
      <c r="AU96">
        <v>-0.68972940699999996</v>
      </c>
      <c r="AV96">
        <v>6.3571239999999996E-3</v>
      </c>
      <c r="AW96">
        <v>0</v>
      </c>
      <c r="AX96">
        <v>-0.18175765799999999</v>
      </c>
      <c r="AY96">
        <v>2.0952897000000002E-2</v>
      </c>
      <c r="AZ96">
        <v>0</v>
      </c>
      <c r="BA96">
        <v>-25.980529260000001</v>
      </c>
      <c r="BB96">
        <v>0.78750400399999998</v>
      </c>
      <c r="BC96">
        <v>0</v>
      </c>
      <c r="BD96">
        <v>3</v>
      </c>
      <c r="BE96">
        <v>9.7527688795384898E-4</v>
      </c>
      <c r="BF96">
        <v>-0.70772774512702297</v>
      </c>
      <c r="BG96">
        <v>0.22720000000000001</v>
      </c>
      <c r="BH96">
        <v>1.03041305013492</v>
      </c>
      <c r="BI96">
        <v>0.95813512655848199</v>
      </c>
      <c r="BJ96">
        <v>0.29488322203703998</v>
      </c>
      <c r="BK96">
        <v>745.9</v>
      </c>
      <c r="BL96">
        <v>586.70000000000005</v>
      </c>
      <c r="BM96">
        <v>-2.19</v>
      </c>
      <c r="BN96">
        <v>2.02</v>
      </c>
      <c r="BO96">
        <v>0.991313887977191</v>
      </c>
      <c r="BP96">
        <v>-8.7984187311849205</v>
      </c>
      <c r="BQ96">
        <v>1.00283345638313</v>
      </c>
      <c r="BR96">
        <v>-0.223052006392533</v>
      </c>
      <c r="BS96">
        <v>2.0155627820870898</v>
      </c>
      <c r="BT96">
        <v>-2.18903358389325</v>
      </c>
    </row>
    <row r="97" spans="1:72" x14ac:dyDescent="0.25">
      <c r="A97" t="s">
        <v>693</v>
      </c>
      <c r="B97" t="s">
        <v>477</v>
      </c>
      <c r="C97">
        <v>20210313.059999999</v>
      </c>
      <c r="D97" s="89">
        <v>44268.261805555558</v>
      </c>
      <c r="E97" t="s">
        <v>654</v>
      </c>
      <c r="F97">
        <v>2991</v>
      </c>
      <c r="G97" t="s">
        <v>398</v>
      </c>
      <c r="H97" t="s">
        <v>414</v>
      </c>
      <c r="I97" t="s">
        <v>796</v>
      </c>
      <c r="J97" t="s">
        <v>400</v>
      </c>
      <c r="K97">
        <v>3600</v>
      </c>
      <c r="L97">
        <v>186.49</v>
      </c>
      <c r="M97">
        <v>19.30398413</v>
      </c>
      <c r="N97" s="90">
        <v>3.8700000000000003E-12</v>
      </c>
      <c r="O97">
        <v>1E-3</v>
      </c>
      <c r="P97">
        <v>0</v>
      </c>
      <c r="Q97">
        <v>-0.38</v>
      </c>
      <c r="R97">
        <v>0</v>
      </c>
      <c r="S97" t="b">
        <v>1</v>
      </c>
      <c r="T97" t="s">
        <v>404</v>
      </c>
      <c r="U97">
        <v>4</v>
      </c>
      <c r="V97">
        <v>20</v>
      </c>
      <c r="W97">
        <v>20</v>
      </c>
      <c r="X97" s="90">
        <v>7.9500000000000004E-8</v>
      </c>
      <c r="Y97" s="90">
        <v>7.9500000000000004E-8</v>
      </c>
      <c r="Z97">
        <v>2.2396955169999999</v>
      </c>
      <c r="AA97">
        <v>5.1285000000000002E-4</v>
      </c>
      <c r="AB97">
        <v>0</v>
      </c>
      <c r="AC97">
        <v>6.6624819159999999</v>
      </c>
      <c r="AD97">
        <v>9.6865600000000003E-4</v>
      </c>
      <c r="AE97">
        <v>37.778419229999997</v>
      </c>
      <c r="AF97">
        <v>0</v>
      </c>
      <c r="AG97">
        <v>12.175180879999999</v>
      </c>
      <c r="AH97">
        <v>4.9602900000000004E-4</v>
      </c>
      <c r="AI97">
        <v>0</v>
      </c>
      <c r="AJ97">
        <v>6.6241597810000004</v>
      </c>
      <c r="AK97">
        <v>9.6801500000000002E-4</v>
      </c>
      <c r="AL97">
        <v>18.464968089999999</v>
      </c>
      <c r="AM97">
        <v>6.3007860000000001E-3</v>
      </c>
      <c r="AN97">
        <v>0</v>
      </c>
      <c r="AO97">
        <v>13.13994484</v>
      </c>
      <c r="AP97">
        <v>2.1454556E-2</v>
      </c>
      <c r="AQ97">
        <v>0</v>
      </c>
      <c r="AR97">
        <v>0.15710064700000001</v>
      </c>
      <c r="AS97">
        <v>0.78861587200000005</v>
      </c>
      <c r="AT97">
        <v>0</v>
      </c>
      <c r="AU97">
        <v>-0.68181562699999998</v>
      </c>
      <c r="AV97">
        <v>6.2180489999999998E-3</v>
      </c>
      <c r="AW97">
        <v>0</v>
      </c>
      <c r="AX97">
        <v>-0.150146788</v>
      </c>
      <c r="AY97">
        <v>2.1658856000000001E-2</v>
      </c>
      <c r="AZ97">
        <v>0</v>
      </c>
      <c r="BA97">
        <v>-25.391301479999999</v>
      </c>
      <c r="BB97">
        <v>0.76917875300000005</v>
      </c>
      <c r="BC97">
        <v>0</v>
      </c>
      <c r="BD97">
        <v>3</v>
      </c>
      <c r="BE97">
        <v>9.7527688795384898E-4</v>
      </c>
      <c r="BF97">
        <v>-0.69982408361498205</v>
      </c>
      <c r="BG97">
        <v>0.22720000000000001</v>
      </c>
      <c r="BH97">
        <v>1.03041305013492</v>
      </c>
      <c r="BI97">
        <v>0.95813512655848199</v>
      </c>
      <c r="BJ97">
        <v>0.30302725800289598</v>
      </c>
      <c r="BK97">
        <v>649.1</v>
      </c>
      <c r="BL97">
        <v>527.29999999999995</v>
      </c>
      <c r="BM97">
        <v>-2.19</v>
      </c>
      <c r="BN97">
        <v>2.02</v>
      </c>
      <c r="BO97">
        <v>0.991313887977191</v>
      </c>
      <c r="BP97">
        <v>-8.7984187311849205</v>
      </c>
      <c r="BQ97">
        <v>1.00283345638313</v>
      </c>
      <c r="BR97">
        <v>-0.223052006392533</v>
      </c>
      <c r="BS97">
        <v>2.0229895901663801</v>
      </c>
      <c r="BT97">
        <v>-2.19380787945724</v>
      </c>
    </row>
    <row r="98" spans="1:72" x14ac:dyDescent="0.25">
      <c r="A98" t="s">
        <v>720</v>
      </c>
      <c r="B98" t="s">
        <v>413</v>
      </c>
      <c r="C98">
        <v>20210315.140000001</v>
      </c>
      <c r="D98" s="89">
        <v>44270.583333333336</v>
      </c>
      <c r="E98" t="s">
        <v>706</v>
      </c>
      <c r="F98">
        <v>3018</v>
      </c>
      <c r="G98" t="s">
        <v>398</v>
      </c>
      <c r="H98" t="s">
        <v>414</v>
      </c>
      <c r="I98" t="s">
        <v>796</v>
      </c>
      <c r="J98" t="s">
        <v>400</v>
      </c>
      <c r="K98">
        <v>3500</v>
      </c>
      <c r="L98">
        <v>184.78</v>
      </c>
      <c r="M98">
        <v>18.941443880000001</v>
      </c>
      <c r="N98" s="90">
        <v>3.9600000000000001E-12</v>
      </c>
      <c r="O98">
        <v>1E-3</v>
      </c>
      <c r="P98">
        <v>0</v>
      </c>
      <c r="Q98">
        <v>-0.25</v>
      </c>
      <c r="R98">
        <v>0</v>
      </c>
      <c r="S98" t="b">
        <v>0</v>
      </c>
      <c r="T98" t="s">
        <v>657</v>
      </c>
      <c r="U98">
        <v>4</v>
      </c>
      <c r="V98">
        <v>20</v>
      </c>
      <c r="W98">
        <v>20</v>
      </c>
      <c r="X98" s="90">
        <v>7.9599999999999998E-8</v>
      </c>
      <c r="Y98" s="90">
        <v>7.9500000000000004E-8</v>
      </c>
      <c r="Z98">
        <v>2.2078301740000001</v>
      </c>
      <c r="AA98">
        <v>4.2723000000000001E-4</v>
      </c>
      <c r="AB98">
        <v>0</v>
      </c>
      <c r="AC98">
        <v>6.5810038009999996</v>
      </c>
      <c r="AD98">
        <v>1.042842E-3</v>
      </c>
      <c r="AE98">
        <v>37.694422629999998</v>
      </c>
      <c r="AF98">
        <v>0</v>
      </c>
      <c r="AG98">
        <v>12.142271089999999</v>
      </c>
      <c r="AH98">
        <v>4.1041899999999997E-4</v>
      </c>
      <c r="AI98">
        <v>0</v>
      </c>
      <c r="AJ98">
        <v>6.5426984089999998</v>
      </c>
      <c r="AK98">
        <v>1.041911E-3</v>
      </c>
      <c r="AL98">
        <v>18.340863469999999</v>
      </c>
      <c r="AM98">
        <v>6.6835879999999999E-3</v>
      </c>
      <c r="AN98">
        <v>0</v>
      </c>
      <c r="AO98">
        <v>12.982175509999999</v>
      </c>
      <c r="AP98">
        <v>2.036145E-2</v>
      </c>
      <c r="AQ98">
        <v>0</v>
      </c>
      <c r="AR98">
        <v>-5.759431728</v>
      </c>
      <c r="AS98">
        <v>0.86746889199999999</v>
      </c>
      <c r="AT98">
        <v>0</v>
      </c>
      <c r="AU98">
        <v>-0.690562652</v>
      </c>
      <c r="AV98">
        <v>6.9205300000000003E-3</v>
      </c>
      <c r="AW98">
        <v>0</v>
      </c>
      <c r="AX98">
        <v>-0.14402654000000001</v>
      </c>
      <c r="AY98">
        <v>2.0302758000000001E-2</v>
      </c>
      <c r="AZ98">
        <v>0</v>
      </c>
      <c r="BA98">
        <v>-30.969082700000001</v>
      </c>
      <c r="BB98">
        <v>0.84546387499999998</v>
      </c>
      <c r="BC98">
        <v>0</v>
      </c>
      <c r="BD98">
        <v>3</v>
      </c>
      <c r="BE98">
        <v>9.7527688795384898E-4</v>
      </c>
      <c r="BF98">
        <v>-0.70845007224740797</v>
      </c>
      <c r="BG98">
        <v>0.22720000000000001</v>
      </c>
      <c r="BH98">
        <v>1.03041305013492</v>
      </c>
      <c r="BI98">
        <v>0.95813512655848199</v>
      </c>
      <c r="BJ98">
        <v>0.294138926745729</v>
      </c>
      <c r="BK98">
        <v>756.3</v>
      </c>
      <c r="BL98">
        <v>592.79999999999995</v>
      </c>
      <c r="BM98">
        <v>-2.19</v>
      </c>
      <c r="BN98">
        <v>2.02</v>
      </c>
      <c r="BO98">
        <v>0.991313887977191</v>
      </c>
      <c r="BP98">
        <v>-8.7984187311849205</v>
      </c>
      <c r="BQ98">
        <v>1.00283345638313</v>
      </c>
      <c r="BR98">
        <v>-0.223052006392533</v>
      </c>
      <c r="BS98">
        <v>1.9910339581068499</v>
      </c>
      <c r="BT98">
        <v>-2.2745782664229401</v>
      </c>
    </row>
    <row r="99" spans="1:72" x14ac:dyDescent="0.25">
      <c r="A99" t="s">
        <v>727</v>
      </c>
      <c r="B99" t="s">
        <v>435</v>
      </c>
      <c r="C99">
        <v>20210316.079999998</v>
      </c>
      <c r="D99" s="89">
        <v>44271.363194444442</v>
      </c>
      <c r="E99" t="s">
        <v>706</v>
      </c>
      <c r="F99">
        <v>3027</v>
      </c>
      <c r="G99" t="s">
        <v>398</v>
      </c>
      <c r="H99" t="s">
        <v>414</v>
      </c>
      <c r="I99" t="s">
        <v>796</v>
      </c>
      <c r="J99" t="s">
        <v>400</v>
      </c>
      <c r="K99">
        <v>3800</v>
      </c>
      <c r="L99">
        <v>192.26</v>
      </c>
      <c r="M99">
        <v>19.764901699999999</v>
      </c>
      <c r="N99" s="90">
        <v>3.8200000000000003E-12</v>
      </c>
      <c r="O99">
        <v>1E-3</v>
      </c>
      <c r="P99">
        <v>0</v>
      </c>
      <c r="Q99">
        <v>-0.17</v>
      </c>
      <c r="R99">
        <v>0</v>
      </c>
      <c r="S99" t="b">
        <v>0</v>
      </c>
      <c r="T99" t="s">
        <v>657</v>
      </c>
      <c r="U99">
        <v>4</v>
      </c>
      <c r="V99">
        <v>20</v>
      </c>
      <c r="W99">
        <v>20</v>
      </c>
      <c r="X99" s="90">
        <v>7.9599999999999998E-8</v>
      </c>
      <c r="Y99" s="90">
        <v>7.9500000000000004E-8</v>
      </c>
      <c r="Z99">
        <v>2.21174793</v>
      </c>
      <c r="AA99">
        <v>5.4764699999999996E-4</v>
      </c>
      <c r="AB99">
        <v>0</v>
      </c>
      <c r="AC99">
        <v>6.5638915730000003</v>
      </c>
      <c r="AD99">
        <v>9.3684900000000002E-4</v>
      </c>
      <c r="AE99">
        <v>37.676781460000001</v>
      </c>
      <c r="AF99">
        <v>0</v>
      </c>
      <c r="AG99">
        <v>12.14536981</v>
      </c>
      <c r="AH99">
        <v>5.2188799999999997E-4</v>
      </c>
      <c r="AI99">
        <v>0</v>
      </c>
      <c r="AJ99">
        <v>6.5256120529999997</v>
      </c>
      <c r="AK99">
        <v>9.3603299999999996E-4</v>
      </c>
      <c r="AL99">
        <v>18.314039470000001</v>
      </c>
      <c r="AM99">
        <v>6.2816649999999996E-3</v>
      </c>
      <c r="AN99">
        <v>1</v>
      </c>
      <c r="AO99">
        <v>12.899992060000001</v>
      </c>
      <c r="AP99">
        <v>2.3369081E-2</v>
      </c>
      <c r="AQ99">
        <v>0</v>
      </c>
      <c r="AR99">
        <v>-5.2985010429999999</v>
      </c>
      <c r="AS99">
        <v>0.88312011000000001</v>
      </c>
      <c r="AT99">
        <v>0</v>
      </c>
      <c r="AU99">
        <v>-0.70096984399999995</v>
      </c>
      <c r="AV99">
        <v>6.3297620000000001E-3</v>
      </c>
      <c r="AW99">
        <v>0</v>
      </c>
      <c r="AX99">
        <v>-0.19120179300000001</v>
      </c>
      <c r="AY99">
        <v>2.2946445999999999E-2</v>
      </c>
      <c r="AZ99">
        <v>0</v>
      </c>
      <c r="BA99">
        <v>-30.49066011</v>
      </c>
      <c r="BB99">
        <v>0.86081977899999995</v>
      </c>
      <c r="BC99">
        <v>0</v>
      </c>
      <c r="BD99">
        <v>3</v>
      </c>
      <c r="BE99">
        <v>9.7527688795384898E-4</v>
      </c>
      <c r="BF99">
        <v>-0.71883110342016598</v>
      </c>
      <c r="BG99">
        <v>0.22720000000000001</v>
      </c>
      <c r="BH99">
        <v>1.03041305013492</v>
      </c>
      <c r="BI99">
        <v>0.95813512655848199</v>
      </c>
      <c r="BJ99">
        <v>0.28344217675146199</v>
      </c>
      <c r="BK99">
        <v>953.8</v>
      </c>
      <c r="BL99">
        <v>698.2</v>
      </c>
      <c r="BM99">
        <v>-2.19</v>
      </c>
      <c r="BN99">
        <v>2.02</v>
      </c>
      <c r="BO99">
        <v>0.991313887977191</v>
      </c>
      <c r="BP99">
        <v>-8.7984187311849205</v>
      </c>
      <c r="BQ99">
        <v>1.00283345638313</v>
      </c>
      <c r="BR99">
        <v>-0.223052006392533</v>
      </c>
      <c r="BS99">
        <v>1.9949628148976</v>
      </c>
      <c r="BT99">
        <v>-2.2915418556935698</v>
      </c>
    </row>
    <row r="100" spans="1:72" x14ac:dyDescent="0.25">
      <c r="A100" t="s">
        <v>748</v>
      </c>
      <c r="B100" t="s">
        <v>449</v>
      </c>
      <c r="C100">
        <v>20210318.07</v>
      </c>
      <c r="D100" s="89">
        <v>44273.286111111112</v>
      </c>
      <c r="E100" t="s">
        <v>706</v>
      </c>
      <c r="F100">
        <v>3053</v>
      </c>
      <c r="G100" t="s">
        <v>398</v>
      </c>
      <c r="H100" t="s">
        <v>414</v>
      </c>
      <c r="I100" t="s">
        <v>796</v>
      </c>
      <c r="J100" t="s">
        <v>400</v>
      </c>
      <c r="K100">
        <v>3900</v>
      </c>
      <c r="L100">
        <v>202.48</v>
      </c>
      <c r="M100">
        <v>19.261161600000001</v>
      </c>
      <c r="N100" s="90">
        <v>3.9499999999999999E-12</v>
      </c>
      <c r="O100">
        <v>1E-3</v>
      </c>
      <c r="P100">
        <v>0</v>
      </c>
      <c r="Q100">
        <v>-0.19</v>
      </c>
      <c r="R100">
        <v>0</v>
      </c>
      <c r="S100" t="b">
        <v>0</v>
      </c>
      <c r="T100" t="s">
        <v>404</v>
      </c>
      <c r="U100">
        <v>4</v>
      </c>
      <c r="V100">
        <v>20</v>
      </c>
      <c r="W100">
        <v>20</v>
      </c>
      <c r="X100" s="90">
        <v>7.9599999999999998E-8</v>
      </c>
      <c r="Y100" s="90">
        <v>7.9599999999999998E-8</v>
      </c>
      <c r="Z100">
        <v>2.2338672669999999</v>
      </c>
      <c r="AA100">
        <v>4.3900800000000001E-4</v>
      </c>
      <c r="AB100">
        <v>0</v>
      </c>
      <c r="AC100">
        <v>6.6543274319999997</v>
      </c>
      <c r="AD100">
        <v>8.0916899999999999E-4</v>
      </c>
      <c r="AE100">
        <v>37.770012690000001</v>
      </c>
      <c r="AF100">
        <v>0</v>
      </c>
      <c r="AG100">
        <v>12.16939726</v>
      </c>
      <c r="AH100">
        <v>4.1407899999999998E-4</v>
      </c>
      <c r="AI100">
        <v>0</v>
      </c>
      <c r="AJ100">
        <v>6.6160014110000001</v>
      </c>
      <c r="AK100">
        <v>8.08302E-4</v>
      </c>
      <c r="AL100">
        <v>18.452270259999999</v>
      </c>
      <c r="AM100">
        <v>6.7031690000000001E-3</v>
      </c>
      <c r="AN100">
        <v>0</v>
      </c>
      <c r="AO100">
        <v>13.05192254</v>
      </c>
      <c r="AP100">
        <v>1.9620852000000001E-2</v>
      </c>
      <c r="AQ100">
        <v>0</v>
      </c>
      <c r="AR100">
        <v>1.6428371719999999</v>
      </c>
      <c r="AS100">
        <v>0.92074664500000003</v>
      </c>
      <c r="AT100">
        <v>0</v>
      </c>
      <c r="AU100">
        <v>-0.68042075199999996</v>
      </c>
      <c r="AV100">
        <v>6.7258939999999996E-3</v>
      </c>
      <c r="AW100">
        <v>0</v>
      </c>
      <c r="AX100">
        <v>-0.220810019</v>
      </c>
      <c r="AY100">
        <v>1.9096841999999999E-2</v>
      </c>
      <c r="AZ100">
        <v>0</v>
      </c>
      <c r="BA100">
        <v>-23.92206595</v>
      </c>
      <c r="BB100">
        <v>0.89732933299999995</v>
      </c>
      <c r="BC100">
        <v>0</v>
      </c>
      <c r="BD100">
        <v>3</v>
      </c>
      <c r="BE100">
        <v>9.7527688795384898E-4</v>
      </c>
      <c r="BF100">
        <v>-0.698416824714856</v>
      </c>
      <c r="BG100">
        <v>0.22720000000000001</v>
      </c>
      <c r="BH100">
        <v>1.03041305013492</v>
      </c>
      <c r="BI100">
        <v>0.95813512655848199</v>
      </c>
      <c r="BJ100">
        <v>0.30447731593850402</v>
      </c>
      <c r="BK100">
        <v>634.6</v>
      </c>
      <c r="BL100">
        <v>517.9</v>
      </c>
      <c r="BM100">
        <v>-2.19</v>
      </c>
      <c r="BN100">
        <v>2.02</v>
      </c>
      <c r="BO100">
        <v>0.991313887977191</v>
      </c>
      <c r="BP100">
        <v>-8.7984187311849205</v>
      </c>
      <c r="BQ100">
        <v>1.00283345638313</v>
      </c>
      <c r="BR100">
        <v>-0.223052006392533</v>
      </c>
      <c r="BS100">
        <v>2.01714482607421</v>
      </c>
      <c r="BT100">
        <v>-2.20189153269573</v>
      </c>
    </row>
    <row r="101" spans="1:72" x14ac:dyDescent="0.25">
      <c r="A101" t="s">
        <v>760</v>
      </c>
      <c r="B101" t="s">
        <v>464</v>
      </c>
      <c r="C101">
        <v>20210319.120000001</v>
      </c>
      <c r="D101" s="89">
        <v>44274.527083333334</v>
      </c>
      <c r="E101" t="s">
        <v>706</v>
      </c>
      <c r="F101">
        <v>3069</v>
      </c>
      <c r="G101" t="s">
        <v>398</v>
      </c>
      <c r="H101" t="s">
        <v>414</v>
      </c>
      <c r="I101" t="s">
        <v>796</v>
      </c>
      <c r="J101" t="s">
        <v>400</v>
      </c>
      <c r="K101">
        <v>3500</v>
      </c>
      <c r="L101">
        <v>179.26</v>
      </c>
      <c r="M101">
        <v>19.524712709999999</v>
      </c>
      <c r="N101" s="90">
        <v>3.8200000000000003E-12</v>
      </c>
      <c r="O101">
        <v>1E-3</v>
      </c>
      <c r="P101">
        <v>0</v>
      </c>
      <c r="Q101">
        <v>-0.2</v>
      </c>
      <c r="R101">
        <v>0</v>
      </c>
      <c r="S101" t="b">
        <v>0</v>
      </c>
      <c r="T101" t="s">
        <v>657</v>
      </c>
      <c r="U101">
        <v>4</v>
      </c>
      <c r="V101">
        <v>20</v>
      </c>
      <c r="W101">
        <v>20</v>
      </c>
      <c r="X101" s="90">
        <v>7.9700000000000006E-8</v>
      </c>
      <c r="Y101" s="90">
        <v>7.9599999999999998E-8</v>
      </c>
      <c r="Z101">
        <v>2.218699092</v>
      </c>
      <c r="AA101">
        <v>4.0080200000000002E-4</v>
      </c>
      <c r="AB101">
        <v>0</v>
      </c>
      <c r="AC101">
        <v>6.5986734919999996</v>
      </c>
      <c r="AD101">
        <v>7.2522999999999999E-4</v>
      </c>
      <c r="AE101">
        <v>37.712638490000003</v>
      </c>
      <c r="AF101">
        <v>0</v>
      </c>
      <c r="AG101">
        <v>12.153142799999999</v>
      </c>
      <c r="AH101">
        <v>3.82037E-4</v>
      </c>
      <c r="AI101">
        <v>0</v>
      </c>
      <c r="AJ101">
        <v>6.5603728090000004</v>
      </c>
      <c r="AK101">
        <v>7.2458600000000005E-4</v>
      </c>
      <c r="AL101">
        <v>18.368637190000001</v>
      </c>
      <c r="AM101">
        <v>6.8536999999999999E-3</v>
      </c>
      <c r="AN101">
        <v>0</v>
      </c>
      <c r="AO101">
        <v>12.969508530000001</v>
      </c>
      <c r="AP101">
        <v>2.1394148000000002E-2</v>
      </c>
      <c r="AQ101">
        <v>0</v>
      </c>
      <c r="AR101">
        <v>-0.89137384200000003</v>
      </c>
      <c r="AS101">
        <v>1.0592182050000001</v>
      </c>
      <c r="AT101">
        <v>0</v>
      </c>
      <c r="AU101">
        <v>-0.69163429600000004</v>
      </c>
      <c r="AV101">
        <v>6.7231310000000002E-3</v>
      </c>
      <c r="AW101">
        <v>0</v>
      </c>
      <c r="AX101">
        <v>-0.19164215900000001</v>
      </c>
      <c r="AY101">
        <v>2.1183111000000001E-2</v>
      </c>
      <c r="AZ101">
        <v>0</v>
      </c>
      <c r="BA101">
        <v>-26.269218859999999</v>
      </c>
      <c r="BB101">
        <v>1.0321224410000001</v>
      </c>
      <c r="BC101">
        <v>0</v>
      </c>
      <c r="BD101">
        <v>3</v>
      </c>
      <c r="BE101">
        <v>9.7527688795384898E-4</v>
      </c>
      <c r="BF101">
        <v>-0.709548803314617</v>
      </c>
      <c r="BG101">
        <v>0.22720000000000001</v>
      </c>
      <c r="BH101">
        <v>1.03041305013492</v>
      </c>
      <c r="BI101">
        <v>0.95813512655848199</v>
      </c>
      <c r="BJ101">
        <v>0.29300677991548901</v>
      </c>
      <c r="BK101">
        <v>772.8</v>
      </c>
      <c r="BL101">
        <v>602.4</v>
      </c>
      <c r="BM101">
        <v>-2.19</v>
      </c>
      <c r="BN101">
        <v>2.02</v>
      </c>
      <c r="BO101">
        <v>0.991313887977191</v>
      </c>
      <c r="BP101">
        <v>-8.7984187311849205</v>
      </c>
      <c r="BQ101">
        <v>1.00283345638313</v>
      </c>
      <c r="BR101">
        <v>-0.223052006392533</v>
      </c>
      <c r="BS101">
        <v>2.0019336727119401</v>
      </c>
      <c r="BT101">
        <v>-2.2570620563383801</v>
      </c>
    </row>
    <row r="102" spans="1:72" x14ac:dyDescent="0.25">
      <c r="A102" t="s">
        <v>777</v>
      </c>
      <c r="B102" t="s">
        <v>413</v>
      </c>
      <c r="C102">
        <v>20210322.149999999</v>
      </c>
      <c r="D102" s="89">
        <v>44277.62777777778</v>
      </c>
      <c r="E102" t="s">
        <v>764</v>
      </c>
      <c r="F102">
        <v>3088</v>
      </c>
      <c r="G102" t="s">
        <v>398</v>
      </c>
      <c r="H102" t="s">
        <v>414</v>
      </c>
      <c r="I102" t="s">
        <v>796</v>
      </c>
      <c r="J102" t="s">
        <v>400</v>
      </c>
      <c r="K102">
        <v>3600</v>
      </c>
      <c r="L102">
        <v>180.57</v>
      </c>
      <c r="M102">
        <v>19.936866590000001</v>
      </c>
      <c r="N102" s="90">
        <v>3.7100000000000001E-12</v>
      </c>
      <c r="O102">
        <v>1E-3</v>
      </c>
      <c r="P102">
        <v>0</v>
      </c>
      <c r="Q102">
        <v>-0.16</v>
      </c>
      <c r="R102">
        <v>0</v>
      </c>
      <c r="S102" t="b">
        <v>0</v>
      </c>
      <c r="T102" t="s">
        <v>657</v>
      </c>
      <c r="U102">
        <v>4</v>
      </c>
      <c r="V102">
        <v>20</v>
      </c>
      <c r="W102">
        <v>20</v>
      </c>
      <c r="X102" s="90">
        <v>7.9700000000000006E-8</v>
      </c>
      <c r="Y102" s="90">
        <v>7.9599999999999998E-8</v>
      </c>
      <c r="Z102">
        <v>2.234537649</v>
      </c>
      <c r="AA102">
        <v>4.5128799999999999E-4</v>
      </c>
      <c r="AB102">
        <v>0</v>
      </c>
      <c r="AC102">
        <v>6.6587709459999997</v>
      </c>
      <c r="AD102">
        <v>1.010906E-3</v>
      </c>
      <c r="AE102">
        <v>37.77459356</v>
      </c>
      <c r="AF102">
        <v>0</v>
      </c>
      <c r="AG102">
        <v>12.17018493</v>
      </c>
      <c r="AH102">
        <v>4.2615399999999999E-4</v>
      </c>
      <c r="AI102">
        <v>0</v>
      </c>
      <c r="AJ102">
        <v>6.6204417629999996</v>
      </c>
      <c r="AK102">
        <v>1.0098360000000001E-3</v>
      </c>
      <c r="AL102">
        <v>18.442802010000001</v>
      </c>
      <c r="AM102">
        <v>6.3718890000000004E-3</v>
      </c>
      <c r="AN102">
        <v>0</v>
      </c>
      <c r="AO102">
        <v>13.08264417</v>
      </c>
      <c r="AP102">
        <v>2.4354871E-2</v>
      </c>
      <c r="AQ102">
        <v>0</v>
      </c>
      <c r="AR102">
        <v>-3.5030559430000001</v>
      </c>
      <c r="AS102">
        <v>0.80264509900000003</v>
      </c>
      <c r="AT102">
        <v>0</v>
      </c>
      <c r="AU102">
        <v>-0.69484709600000005</v>
      </c>
      <c r="AV102">
        <v>6.3988990000000004E-3</v>
      </c>
      <c r="AW102">
        <v>0</v>
      </c>
      <c r="AX102">
        <v>-0.19931084099999999</v>
      </c>
      <c r="AY102">
        <v>2.4144994999999999E-2</v>
      </c>
      <c r="AZ102">
        <v>0</v>
      </c>
      <c r="BA102">
        <v>-28.945855049999999</v>
      </c>
      <c r="BB102">
        <v>0.78206356700000002</v>
      </c>
      <c r="BC102">
        <v>0</v>
      </c>
      <c r="BD102">
        <v>3</v>
      </c>
      <c r="BE102">
        <v>9.7527688795384898E-4</v>
      </c>
      <c r="BF102">
        <v>-0.71283393454946198</v>
      </c>
      <c r="BG102">
        <v>0.22720000000000001</v>
      </c>
      <c r="BH102">
        <v>1.03041305013492</v>
      </c>
      <c r="BI102">
        <v>0.95813512655848199</v>
      </c>
      <c r="BJ102">
        <v>0.28962173781969802</v>
      </c>
      <c r="BK102">
        <v>827.4</v>
      </c>
      <c r="BL102">
        <v>633</v>
      </c>
      <c r="BM102">
        <v>-2.19</v>
      </c>
      <c r="BN102">
        <v>2.02</v>
      </c>
      <c r="BO102">
        <v>0.991313887977191</v>
      </c>
      <c r="BP102">
        <v>-8.7984187311849205</v>
      </c>
      <c r="BQ102">
        <v>1.00283345638313</v>
      </c>
      <c r="BR102">
        <v>-0.223052006392533</v>
      </c>
      <c r="BS102">
        <v>2.0178171075723701</v>
      </c>
      <c r="BT102">
        <v>-2.1974866155561101</v>
      </c>
    </row>
    <row r="103" spans="1:72" x14ac:dyDescent="0.25">
      <c r="A103" t="s">
        <v>789</v>
      </c>
      <c r="B103" t="s">
        <v>435</v>
      </c>
      <c r="C103">
        <v>20210323.199999999</v>
      </c>
      <c r="D103" s="89">
        <v>44278.847222222219</v>
      </c>
      <c r="E103" t="s">
        <v>764</v>
      </c>
      <c r="F103">
        <v>3103</v>
      </c>
      <c r="G103" t="s">
        <v>398</v>
      </c>
      <c r="H103" t="s">
        <v>414</v>
      </c>
      <c r="I103" t="s">
        <v>796</v>
      </c>
      <c r="J103" t="s">
        <v>400</v>
      </c>
      <c r="K103">
        <v>3600</v>
      </c>
      <c r="L103">
        <v>180.45</v>
      </c>
      <c r="M103">
        <v>19.950124689999999</v>
      </c>
      <c r="N103" s="90">
        <v>3.7200000000000003E-12</v>
      </c>
      <c r="O103">
        <v>1E-3</v>
      </c>
      <c r="P103">
        <v>0</v>
      </c>
      <c r="Q103">
        <v>-0.17</v>
      </c>
      <c r="R103">
        <v>0</v>
      </c>
      <c r="S103" t="b">
        <v>0</v>
      </c>
      <c r="T103" t="s">
        <v>404</v>
      </c>
      <c r="U103">
        <v>4</v>
      </c>
      <c r="V103">
        <v>20</v>
      </c>
      <c r="W103">
        <v>20</v>
      </c>
      <c r="X103" s="90">
        <v>7.9700000000000006E-8</v>
      </c>
      <c r="Y103" s="90">
        <v>7.9599999999999998E-8</v>
      </c>
      <c r="Z103">
        <v>2.2704779319999999</v>
      </c>
      <c r="AA103">
        <v>4.7456199999999999E-4</v>
      </c>
      <c r="AB103">
        <v>0</v>
      </c>
      <c r="AC103">
        <v>6.7385889309999998</v>
      </c>
      <c r="AD103">
        <v>7.7525599999999999E-4</v>
      </c>
      <c r="AE103">
        <v>37.856878719999997</v>
      </c>
      <c r="AF103">
        <v>0</v>
      </c>
      <c r="AG103">
        <v>12.20688127</v>
      </c>
      <c r="AH103">
        <v>4.5145199999999997E-4</v>
      </c>
      <c r="AI103">
        <v>0</v>
      </c>
      <c r="AJ103">
        <v>6.7002533069999997</v>
      </c>
      <c r="AK103">
        <v>7.7456599999999997E-4</v>
      </c>
      <c r="AL103">
        <v>18.566165649999999</v>
      </c>
      <c r="AM103">
        <v>6.9641260000000002E-3</v>
      </c>
      <c r="AN103">
        <v>0</v>
      </c>
      <c r="AO103">
        <v>13.29529975</v>
      </c>
      <c r="AP103">
        <v>1.9893969000000001E-2</v>
      </c>
      <c r="AQ103">
        <v>0</v>
      </c>
      <c r="AR103">
        <v>-2.270289794</v>
      </c>
      <c r="AS103">
        <v>0.90990624099999995</v>
      </c>
      <c r="AT103">
        <v>0</v>
      </c>
      <c r="AU103">
        <v>-0.68907930100000003</v>
      </c>
      <c r="AV103">
        <v>6.8243940000000001E-3</v>
      </c>
      <c r="AW103">
        <v>0</v>
      </c>
      <c r="AX103">
        <v>-0.147999151</v>
      </c>
      <c r="AY103">
        <v>1.9703500999999998E-2</v>
      </c>
      <c r="AZ103">
        <v>0</v>
      </c>
      <c r="BA103">
        <v>-27.933562810000002</v>
      </c>
      <c r="BB103">
        <v>0.88671649799999996</v>
      </c>
      <c r="BC103">
        <v>0</v>
      </c>
      <c r="BD103">
        <v>3</v>
      </c>
      <c r="BE103">
        <v>9.7527688795384898E-4</v>
      </c>
      <c r="BF103">
        <v>-0.70718645325636798</v>
      </c>
      <c r="BG103">
        <v>0.22720000000000001</v>
      </c>
      <c r="BH103">
        <v>1.03041305013492</v>
      </c>
      <c r="BI103">
        <v>0.95813512655848199</v>
      </c>
      <c r="BJ103">
        <v>0.295440976244495</v>
      </c>
      <c r="BK103">
        <v>738.3</v>
      </c>
      <c r="BL103">
        <v>582.20000000000005</v>
      </c>
      <c r="BM103">
        <v>-2.19</v>
      </c>
      <c r="BN103">
        <v>2.02</v>
      </c>
      <c r="BO103">
        <v>0.991313887977191</v>
      </c>
      <c r="BP103">
        <v>-8.7984187311849205</v>
      </c>
      <c r="BQ103">
        <v>1.00283345638313</v>
      </c>
      <c r="BR103">
        <v>-0.223052006392533</v>
      </c>
      <c r="BS103">
        <v>2.0538592257966499</v>
      </c>
      <c r="BT103">
        <v>-2.1183619385152501</v>
      </c>
    </row>
    <row r="104" spans="1:72" x14ac:dyDescent="0.25">
      <c r="D104" s="89"/>
      <c r="N104" s="90"/>
      <c r="X104" s="90"/>
      <c r="Y104" s="90"/>
    </row>
    <row r="105" spans="1:72" x14ac:dyDescent="0.25">
      <c r="A105" s="4" t="s">
        <v>1105</v>
      </c>
      <c r="D105" s="89"/>
      <c r="N105" s="90"/>
      <c r="X105" s="90"/>
      <c r="Y105" s="90"/>
    </row>
    <row r="106" spans="1:72" x14ac:dyDescent="0.25">
      <c r="A106" t="s">
        <v>424</v>
      </c>
      <c r="B106" t="s">
        <v>407</v>
      </c>
      <c r="C106">
        <v>20210202.219999999</v>
      </c>
      <c r="D106" s="89">
        <v>44229.911805555559</v>
      </c>
      <c r="E106" t="s">
        <v>419</v>
      </c>
      <c r="F106">
        <v>2671</v>
      </c>
      <c r="G106" t="s">
        <v>398</v>
      </c>
      <c r="H106" t="s">
        <v>408</v>
      </c>
      <c r="I106" t="s">
        <v>796</v>
      </c>
      <c r="J106" t="s">
        <v>400</v>
      </c>
      <c r="K106">
        <v>3800</v>
      </c>
      <c r="L106">
        <v>180.57</v>
      </c>
      <c r="M106">
        <v>21.04447029</v>
      </c>
      <c r="N106" s="90">
        <v>3.5899999999999998E-12</v>
      </c>
      <c r="O106">
        <v>1E-3</v>
      </c>
      <c r="P106">
        <v>0</v>
      </c>
      <c r="Q106">
        <v>-0.48</v>
      </c>
      <c r="R106">
        <v>0</v>
      </c>
      <c r="S106" t="b">
        <v>0</v>
      </c>
      <c r="T106" t="s">
        <v>404</v>
      </c>
      <c r="U106">
        <v>4</v>
      </c>
      <c r="V106">
        <v>20</v>
      </c>
      <c r="W106">
        <v>20</v>
      </c>
      <c r="X106" s="90">
        <v>7.9500000000000004E-8</v>
      </c>
      <c r="Y106" s="90">
        <v>7.9500000000000004E-8</v>
      </c>
      <c r="Z106">
        <v>-9.9002348409999996</v>
      </c>
      <c r="AA106">
        <v>5.2364700000000002E-4</v>
      </c>
      <c r="AB106">
        <v>0</v>
      </c>
      <c r="AC106">
        <v>-9.9487121070000004</v>
      </c>
      <c r="AD106">
        <v>9.94015E-4</v>
      </c>
      <c r="AE106">
        <v>20.6537732</v>
      </c>
      <c r="AF106">
        <v>0</v>
      </c>
      <c r="AG106">
        <v>0.139009513</v>
      </c>
      <c r="AH106">
        <v>5.0661499999999997E-4</v>
      </c>
      <c r="AI106">
        <v>0</v>
      </c>
      <c r="AJ106">
        <v>-9.9954585500000004</v>
      </c>
      <c r="AK106">
        <v>9.9333800000000008E-4</v>
      </c>
      <c r="AL106">
        <v>-10.39293842</v>
      </c>
      <c r="AM106">
        <v>6.964479E-3</v>
      </c>
      <c r="AN106">
        <v>0</v>
      </c>
      <c r="AO106">
        <v>-19.97531987</v>
      </c>
      <c r="AP106">
        <v>2.0410801999999999E-2</v>
      </c>
      <c r="AQ106">
        <v>0</v>
      </c>
      <c r="AR106">
        <v>-38.292919900000001</v>
      </c>
      <c r="AS106">
        <v>0.71238842400000002</v>
      </c>
      <c r="AT106">
        <v>1</v>
      </c>
      <c r="AU106">
        <v>-0.71578569199999997</v>
      </c>
      <c r="AV106">
        <v>6.7986619999999996E-3</v>
      </c>
      <c r="AW106">
        <v>0</v>
      </c>
      <c r="AX106">
        <v>-8.6020244999999995E-2</v>
      </c>
      <c r="AY106">
        <v>2.0477189E-2</v>
      </c>
      <c r="AZ106">
        <v>0</v>
      </c>
      <c r="BA106">
        <v>-19.26861096</v>
      </c>
      <c r="BB106">
        <v>0.72635738999999999</v>
      </c>
      <c r="BC106">
        <v>1</v>
      </c>
      <c r="BD106">
        <v>1</v>
      </c>
      <c r="BE106">
        <v>1.1455587806516001E-3</v>
      </c>
      <c r="BF106">
        <v>-0.70387997013619796</v>
      </c>
      <c r="BG106">
        <v>0.23050000000000001</v>
      </c>
      <c r="BH106">
        <v>1.0480701949795299</v>
      </c>
      <c r="BI106">
        <v>0.92834701850286605</v>
      </c>
      <c r="BJ106">
        <v>0.25663140096003301</v>
      </c>
      <c r="BK106" t="s">
        <v>14</v>
      </c>
      <c r="BL106">
        <v>1361.6</v>
      </c>
      <c r="BM106">
        <v>-18.670000000000002</v>
      </c>
      <c r="BN106">
        <v>-10.17</v>
      </c>
      <c r="BO106">
        <v>0.99204347388102798</v>
      </c>
      <c r="BP106">
        <v>-8.5923055076467492</v>
      </c>
      <c r="BQ106">
        <v>1.00274049232456</v>
      </c>
      <c r="BR106">
        <v>-0.17605673290549201</v>
      </c>
      <c r="BS106">
        <v>-10.1034230914986</v>
      </c>
      <c r="BT106">
        <v>-18.461860426917301</v>
      </c>
    </row>
    <row r="107" spans="1:72" x14ac:dyDescent="0.25">
      <c r="A107" t="s">
        <v>442</v>
      </c>
      <c r="B107" t="s">
        <v>443</v>
      </c>
      <c r="C107">
        <v>20210203.210000001</v>
      </c>
      <c r="D107" s="89">
        <v>44230.879166666666</v>
      </c>
      <c r="E107" t="s">
        <v>419</v>
      </c>
      <c r="F107">
        <v>2683</v>
      </c>
      <c r="G107" t="s">
        <v>398</v>
      </c>
      <c r="H107" t="s">
        <v>408</v>
      </c>
      <c r="I107" t="s">
        <v>796</v>
      </c>
      <c r="J107" t="s">
        <v>400</v>
      </c>
      <c r="K107">
        <v>3700</v>
      </c>
      <c r="L107">
        <v>165.16</v>
      </c>
      <c r="M107">
        <v>22.40251877</v>
      </c>
      <c r="N107" s="90">
        <v>3.32E-12</v>
      </c>
      <c r="O107">
        <v>1E-3</v>
      </c>
      <c r="P107">
        <v>0</v>
      </c>
      <c r="Q107">
        <v>-1.77</v>
      </c>
      <c r="R107">
        <v>0</v>
      </c>
      <c r="S107" t="b">
        <v>0</v>
      </c>
      <c r="T107" t="s">
        <v>404</v>
      </c>
      <c r="U107">
        <v>4</v>
      </c>
      <c r="V107">
        <v>20</v>
      </c>
      <c r="W107">
        <v>20</v>
      </c>
      <c r="X107" s="90">
        <v>7.9300000000000002E-8</v>
      </c>
      <c r="Y107" s="90">
        <v>7.9399999999999996E-8</v>
      </c>
      <c r="Z107">
        <v>-9.9606004390000003</v>
      </c>
      <c r="AA107">
        <v>5.5128299999999996E-4</v>
      </c>
      <c r="AB107">
        <v>0</v>
      </c>
      <c r="AC107">
        <v>-10.275656039999999</v>
      </c>
      <c r="AD107">
        <v>1.097902E-3</v>
      </c>
      <c r="AE107">
        <v>20.31672343</v>
      </c>
      <c r="AF107">
        <v>0</v>
      </c>
      <c r="AG107">
        <v>7.0547278000000005E-2</v>
      </c>
      <c r="AH107">
        <v>5.3714400000000003E-4</v>
      </c>
      <c r="AI107">
        <v>0</v>
      </c>
      <c r="AJ107">
        <v>-10.32218733</v>
      </c>
      <c r="AK107">
        <v>1.09723E-3</v>
      </c>
      <c r="AL107">
        <v>-10.754521670000001</v>
      </c>
      <c r="AM107">
        <v>6.5191779999999996E-3</v>
      </c>
      <c r="AN107">
        <v>0</v>
      </c>
      <c r="AO107">
        <v>-20.49024009</v>
      </c>
      <c r="AP107">
        <v>2.4008344000000001E-2</v>
      </c>
      <c r="AQ107">
        <v>0</v>
      </c>
      <c r="AR107">
        <v>-27.976704160000001</v>
      </c>
      <c r="AS107">
        <v>0.80459488099999998</v>
      </c>
      <c r="AT107">
        <v>0</v>
      </c>
      <c r="AU107">
        <v>-0.68613288400000005</v>
      </c>
      <c r="AV107">
        <v>6.519347E-3</v>
      </c>
      <c r="AW107">
        <v>0</v>
      </c>
      <c r="AX107">
        <v>4.8587277999999998E-2</v>
      </c>
      <c r="AY107">
        <v>2.4297922E-2</v>
      </c>
      <c r="AZ107">
        <v>0</v>
      </c>
      <c r="BA107">
        <v>-8.0332113439999997</v>
      </c>
      <c r="BB107">
        <v>0.82114916699999996</v>
      </c>
      <c r="BC107">
        <v>0</v>
      </c>
      <c r="BD107">
        <v>1</v>
      </c>
      <c r="BE107">
        <v>1.1455587806516001E-3</v>
      </c>
      <c r="BF107">
        <v>-0.67381294726922403</v>
      </c>
      <c r="BG107">
        <v>0.23050000000000001</v>
      </c>
      <c r="BH107">
        <v>1.0480701949795299</v>
      </c>
      <c r="BI107">
        <v>0.92834701850286605</v>
      </c>
      <c r="BJ107">
        <v>0.28814375147867599</v>
      </c>
      <c r="BK107">
        <v>854</v>
      </c>
      <c r="BL107">
        <v>647.4</v>
      </c>
      <c r="BM107">
        <v>-18.670000000000002</v>
      </c>
      <c r="BN107">
        <v>-10.17</v>
      </c>
      <c r="BO107">
        <v>0.99204347388102798</v>
      </c>
      <c r="BP107">
        <v>-8.5923055076467492</v>
      </c>
      <c r="BQ107">
        <v>1.00274049232456</v>
      </c>
      <c r="BR107">
        <v>-0.17605673290549201</v>
      </c>
      <c r="BS107">
        <v>-10.1639541209566</v>
      </c>
      <c r="BT107">
        <v>-18.786203021974899</v>
      </c>
    </row>
    <row r="108" spans="1:72" x14ac:dyDescent="0.25">
      <c r="A108" t="s">
        <v>450</v>
      </c>
      <c r="B108" t="s">
        <v>451</v>
      </c>
      <c r="C108">
        <v>20210204.039999999</v>
      </c>
      <c r="D108" s="89">
        <v>44231.175000000003</v>
      </c>
      <c r="E108" t="s">
        <v>419</v>
      </c>
      <c r="F108">
        <v>2687</v>
      </c>
      <c r="G108" t="s">
        <v>398</v>
      </c>
      <c r="H108" t="s">
        <v>408</v>
      </c>
      <c r="I108" t="s">
        <v>796</v>
      </c>
      <c r="J108" t="s">
        <v>400</v>
      </c>
      <c r="K108">
        <v>3600</v>
      </c>
      <c r="L108">
        <v>164.15</v>
      </c>
      <c r="M108">
        <v>21.931160519999999</v>
      </c>
      <c r="N108" s="90">
        <v>3.3899999999999999E-12</v>
      </c>
      <c r="O108">
        <v>1E-3</v>
      </c>
      <c r="P108">
        <v>0</v>
      </c>
      <c r="Q108">
        <v>-1.8</v>
      </c>
      <c r="R108">
        <v>0</v>
      </c>
      <c r="S108" t="b">
        <v>0</v>
      </c>
      <c r="T108" t="s">
        <v>426</v>
      </c>
      <c r="U108">
        <v>4</v>
      </c>
      <c r="V108">
        <v>20</v>
      </c>
      <c r="W108">
        <v>20</v>
      </c>
      <c r="X108" s="90">
        <v>7.8400000000000001E-8</v>
      </c>
      <c r="Y108" s="90">
        <v>7.8600000000000002E-8</v>
      </c>
      <c r="Z108">
        <v>-9.9704529849999997</v>
      </c>
      <c r="AA108">
        <v>5.6343599999999995E-4</v>
      </c>
      <c r="AB108">
        <v>0</v>
      </c>
      <c r="AC108">
        <v>-10.33169871</v>
      </c>
      <c r="AD108">
        <v>1.1315990000000001E-3</v>
      </c>
      <c r="AE108">
        <v>20.258948480000001</v>
      </c>
      <c r="AF108">
        <v>0</v>
      </c>
      <c r="AG108">
        <v>5.9278704000000002E-2</v>
      </c>
      <c r="AH108">
        <v>5.5266199999999999E-4</v>
      </c>
      <c r="AI108">
        <v>0</v>
      </c>
      <c r="AJ108">
        <v>-10.37819208</v>
      </c>
      <c r="AK108">
        <v>1.1310090000000001E-3</v>
      </c>
      <c r="AL108">
        <v>-10.831561170000001</v>
      </c>
      <c r="AM108">
        <v>5.978588E-3</v>
      </c>
      <c r="AN108">
        <v>1</v>
      </c>
      <c r="AO108">
        <v>-20.650312360000001</v>
      </c>
      <c r="AP108">
        <v>2.4700222000000001E-2</v>
      </c>
      <c r="AQ108">
        <v>0</v>
      </c>
      <c r="AR108">
        <v>-32.510727989999999</v>
      </c>
      <c r="AS108">
        <v>0.80335097300000002</v>
      </c>
      <c r="AT108">
        <v>0</v>
      </c>
      <c r="AU108">
        <v>-0.69665616399999997</v>
      </c>
      <c r="AV108">
        <v>6.038692E-3</v>
      </c>
      <c r="AW108">
        <v>1</v>
      </c>
      <c r="AX108">
        <v>-1.6666669999999999E-3</v>
      </c>
      <c r="AY108">
        <v>2.5278511E-2</v>
      </c>
      <c r="AZ108">
        <v>0</v>
      </c>
      <c r="BA108">
        <v>-12.538602109999999</v>
      </c>
      <c r="BB108">
        <v>0.82013344799999999</v>
      </c>
      <c r="BC108">
        <v>0</v>
      </c>
      <c r="BD108">
        <v>1</v>
      </c>
      <c r="BE108">
        <v>1.1455587806516001E-3</v>
      </c>
      <c r="BF108">
        <v>-0.68424797399354198</v>
      </c>
      <c r="BG108">
        <v>0.23050000000000001</v>
      </c>
      <c r="BH108">
        <v>1.0480701949795299</v>
      </c>
      <c r="BI108">
        <v>0.92834701850286605</v>
      </c>
      <c r="BJ108">
        <v>0.27720711098510298</v>
      </c>
      <c r="BK108">
        <v>1139</v>
      </c>
      <c r="BL108">
        <v>780.7</v>
      </c>
      <c r="BM108">
        <v>-18.670000000000002</v>
      </c>
      <c r="BN108">
        <v>-10.17</v>
      </c>
      <c r="BO108">
        <v>0.99204347388102798</v>
      </c>
      <c r="BP108">
        <v>-8.5923055076467492</v>
      </c>
      <c r="BQ108">
        <v>1.00274049232456</v>
      </c>
      <c r="BR108">
        <v>-0.17605673290549201</v>
      </c>
      <c r="BS108">
        <v>-10.173833667783301</v>
      </c>
      <c r="BT108">
        <v>-18.8417997870073</v>
      </c>
    </row>
    <row r="109" spans="1:72" x14ac:dyDescent="0.25">
      <c r="A109" t="s">
        <v>469</v>
      </c>
      <c r="B109" t="s">
        <v>470</v>
      </c>
      <c r="C109">
        <v>20210205.120000001</v>
      </c>
      <c r="D109" s="89">
        <v>44232.515972222223</v>
      </c>
      <c r="E109" t="s">
        <v>419</v>
      </c>
      <c r="F109">
        <v>2705</v>
      </c>
      <c r="G109" t="s">
        <v>398</v>
      </c>
      <c r="H109" t="s">
        <v>408</v>
      </c>
      <c r="I109" t="s">
        <v>796</v>
      </c>
      <c r="J109" t="s">
        <v>400</v>
      </c>
      <c r="K109">
        <v>3500</v>
      </c>
      <c r="L109">
        <v>167.57</v>
      </c>
      <c r="M109">
        <v>20.886793579999999</v>
      </c>
      <c r="N109" s="90">
        <v>3.5699999999999999E-12</v>
      </c>
      <c r="O109">
        <v>1E-3</v>
      </c>
      <c r="P109">
        <v>0</v>
      </c>
      <c r="Q109">
        <v>-1.72</v>
      </c>
      <c r="R109">
        <v>0</v>
      </c>
      <c r="S109" t="b">
        <v>0</v>
      </c>
      <c r="T109" t="s">
        <v>404</v>
      </c>
      <c r="U109">
        <v>4</v>
      </c>
      <c r="V109">
        <v>20</v>
      </c>
      <c r="W109">
        <v>20</v>
      </c>
      <c r="X109" s="90">
        <v>7.9599999999999998E-8</v>
      </c>
      <c r="Y109" s="90">
        <v>7.9599999999999998E-8</v>
      </c>
      <c r="Z109">
        <v>-9.9777815279999995</v>
      </c>
      <c r="AA109">
        <v>5.1112599999999998E-4</v>
      </c>
      <c r="AB109">
        <v>0</v>
      </c>
      <c r="AC109">
        <v>-10.42470851</v>
      </c>
      <c r="AD109">
        <v>9.4371500000000003E-4</v>
      </c>
      <c r="AE109">
        <v>20.163063749999999</v>
      </c>
      <c r="AF109">
        <v>0</v>
      </c>
      <c r="AG109">
        <v>4.9090004E-2</v>
      </c>
      <c r="AH109">
        <v>4.8787499999999997E-4</v>
      </c>
      <c r="AI109">
        <v>0</v>
      </c>
      <c r="AJ109">
        <v>-10.4711201</v>
      </c>
      <c r="AK109">
        <v>9.4287600000000004E-4</v>
      </c>
      <c r="AL109">
        <v>-10.9241238</v>
      </c>
      <c r="AM109">
        <v>6.9722220000000001E-3</v>
      </c>
      <c r="AN109">
        <v>0</v>
      </c>
      <c r="AO109">
        <v>-20.756156270000002</v>
      </c>
      <c r="AP109">
        <v>2.4634176000000001E-2</v>
      </c>
      <c r="AQ109">
        <v>0</v>
      </c>
      <c r="AR109">
        <v>-29.184834169999998</v>
      </c>
      <c r="AS109">
        <v>0.874460393</v>
      </c>
      <c r="AT109">
        <v>0</v>
      </c>
      <c r="AU109">
        <v>-0.68750784600000003</v>
      </c>
      <c r="AV109">
        <v>7.2090629999999999E-3</v>
      </c>
      <c r="AW109">
        <v>0</v>
      </c>
      <c r="AX109">
        <v>7.8067930999999993E-2</v>
      </c>
      <c r="AY109">
        <v>2.4848467999999999E-2</v>
      </c>
      <c r="AZ109">
        <v>0</v>
      </c>
      <c r="BA109">
        <v>-8.9504920969999997</v>
      </c>
      <c r="BB109">
        <v>0.89224782999999996</v>
      </c>
      <c r="BC109">
        <v>0</v>
      </c>
      <c r="BD109">
        <v>1</v>
      </c>
      <c r="BE109">
        <v>1.1455587806516001E-3</v>
      </c>
      <c r="BF109">
        <v>-0.67499362005998498</v>
      </c>
      <c r="BG109">
        <v>0.23050000000000001</v>
      </c>
      <c r="BH109">
        <v>1.0480701949795299</v>
      </c>
      <c r="BI109">
        <v>0.92834701850286605</v>
      </c>
      <c r="BJ109">
        <v>0.28690632351665601</v>
      </c>
      <c r="BK109">
        <v>877.9</v>
      </c>
      <c r="BL109">
        <v>660</v>
      </c>
      <c r="BM109">
        <v>-18.670000000000002</v>
      </c>
      <c r="BN109">
        <v>-10.17</v>
      </c>
      <c r="BO109">
        <v>0.99204347388102798</v>
      </c>
      <c r="BP109">
        <v>-8.5923055076467492</v>
      </c>
      <c r="BQ109">
        <v>1.00274049232456</v>
      </c>
      <c r="BR109">
        <v>-0.17605673290549201</v>
      </c>
      <c r="BS109">
        <v>-10.1811822945991</v>
      </c>
      <c r="BT109">
        <v>-18.934069552104301</v>
      </c>
    </row>
    <row r="110" spans="1:72" x14ac:dyDescent="0.25">
      <c r="A110" t="s">
        <v>484</v>
      </c>
      <c r="B110" t="s">
        <v>485</v>
      </c>
      <c r="C110">
        <v>20210206.170000002</v>
      </c>
      <c r="D110" s="89">
        <v>44233.72152777778</v>
      </c>
      <c r="E110" t="s">
        <v>419</v>
      </c>
      <c r="F110">
        <v>2721</v>
      </c>
      <c r="G110" t="s">
        <v>398</v>
      </c>
      <c r="H110" t="s">
        <v>408</v>
      </c>
      <c r="I110" t="s">
        <v>796</v>
      </c>
      <c r="J110" t="s">
        <v>400</v>
      </c>
      <c r="K110">
        <v>3500</v>
      </c>
      <c r="L110">
        <v>164</v>
      </c>
      <c r="M110">
        <v>21.341463409999999</v>
      </c>
      <c r="N110" s="90">
        <v>3.5E-12</v>
      </c>
      <c r="O110">
        <v>1E-3</v>
      </c>
      <c r="P110">
        <v>0</v>
      </c>
      <c r="Q110">
        <v>-3.86</v>
      </c>
      <c r="R110">
        <v>0</v>
      </c>
      <c r="S110" t="b">
        <v>0</v>
      </c>
      <c r="T110" t="s">
        <v>404</v>
      </c>
      <c r="U110">
        <v>4</v>
      </c>
      <c r="V110">
        <v>20</v>
      </c>
      <c r="W110">
        <v>20</v>
      </c>
      <c r="X110" s="90">
        <v>7.7900000000000003E-8</v>
      </c>
      <c r="Y110" s="90">
        <v>9.6600000000000005E-8</v>
      </c>
      <c r="Z110">
        <v>-9.8685135919999993</v>
      </c>
      <c r="AA110">
        <v>1.347769E-3</v>
      </c>
      <c r="AB110">
        <v>0</v>
      </c>
      <c r="AC110">
        <v>-10.124929829999999</v>
      </c>
      <c r="AD110">
        <v>2.3553469999999998E-3</v>
      </c>
      <c r="AE110">
        <v>20.472108590000001</v>
      </c>
      <c r="AF110">
        <v>1</v>
      </c>
      <c r="AG110">
        <v>0.162682932</v>
      </c>
      <c r="AH110">
        <v>1.362151E-3</v>
      </c>
      <c r="AI110">
        <v>0</v>
      </c>
      <c r="AJ110">
        <v>-10.17142454</v>
      </c>
      <c r="AK110">
        <v>2.355013E-3</v>
      </c>
      <c r="AL110">
        <v>-10.50614285</v>
      </c>
      <c r="AM110">
        <v>7.3343890000000002E-3</v>
      </c>
      <c r="AN110">
        <v>0</v>
      </c>
      <c r="AO110">
        <v>-20.020550780000001</v>
      </c>
      <c r="AP110">
        <v>2.3364611E-2</v>
      </c>
      <c r="AQ110">
        <v>0</v>
      </c>
      <c r="AR110">
        <v>-17.354624959999999</v>
      </c>
      <c r="AS110">
        <v>0.81056640000000002</v>
      </c>
      <c r="AT110">
        <v>0</v>
      </c>
      <c r="AU110">
        <v>-0.67841766100000001</v>
      </c>
      <c r="AV110">
        <v>6.885113E-3</v>
      </c>
      <c r="AW110">
        <v>0</v>
      </c>
      <c r="AX110">
        <v>0.22637005299999999</v>
      </c>
      <c r="AY110">
        <v>2.3076958000000002E-2</v>
      </c>
      <c r="AZ110">
        <v>0</v>
      </c>
      <c r="BA110">
        <v>2.4110552479999998</v>
      </c>
      <c r="BB110">
        <v>0.82440282499999995</v>
      </c>
      <c r="BC110">
        <v>0</v>
      </c>
      <c r="BD110">
        <v>1</v>
      </c>
      <c r="BE110">
        <v>1.1455587806516001E-3</v>
      </c>
      <c r="BF110">
        <v>-0.66638225680740204</v>
      </c>
      <c r="BG110">
        <v>0.23050000000000001</v>
      </c>
      <c r="BH110">
        <v>1.0480701949795299</v>
      </c>
      <c r="BI110">
        <v>0.92834701850286605</v>
      </c>
      <c r="BJ110">
        <v>0.29593163667982902</v>
      </c>
      <c r="BK110">
        <v>731.7</v>
      </c>
      <c r="BL110">
        <v>578.29999999999995</v>
      </c>
      <c r="BM110">
        <v>-18.670000000000002</v>
      </c>
      <c r="BN110">
        <v>-10.17</v>
      </c>
      <c r="BO110">
        <v>0.99204347388102798</v>
      </c>
      <c r="BP110">
        <v>-8.5923055076467492</v>
      </c>
      <c r="BQ110">
        <v>1.00274049232456</v>
      </c>
      <c r="BR110">
        <v>-0.17605673290549201</v>
      </c>
      <c r="BS110">
        <v>-10.0716149106592</v>
      </c>
      <c r="BT110">
        <v>-18.636676069001599</v>
      </c>
    </row>
    <row r="111" spans="1:72" x14ac:dyDescent="0.25">
      <c r="A111" t="s">
        <v>497</v>
      </c>
      <c r="B111" t="s">
        <v>407</v>
      </c>
      <c r="C111">
        <v>20210208.210000001</v>
      </c>
      <c r="D111" s="89">
        <v>44235.9</v>
      </c>
      <c r="E111" t="s">
        <v>492</v>
      </c>
      <c r="F111">
        <v>2731</v>
      </c>
      <c r="G111" t="s">
        <v>398</v>
      </c>
      <c r="H111" t="s">
        <v>408</v>
      </c>
      <c r="I111" t="s">
        <v>796</v>
      </c>
      <c r="J111" t="s">
        <v>400</v>
      </c>
      <c r="K111">
        <v>3400</v>
      </c>
      <c r="L111">
        <v>160.97999999999999</v>
      </c>
      <c r="M111">
        <v>21.120636099999999</v>
      </c>
      <c r="N111" s="90">
        <v>3.5300000000000001E-12</v>
      </c>
      <c r="O111">
        <v>1E-3</v>
      </c>
      <c r="P111">
        <v>0</v>
      </c>
      <c r="Q111">
        <v>-1.29</v>
      </c>
      <c r="R111">
        <v>0</v>
      </c>
      <c r="S111" t="b">
        <v>0</v>
      </c>
      <c r="T111" t="s">
        <v>404</v>
      </c>
      <c r="U111">
        <v>4</v>
      </c>
      <c r="V111">
        <v>20</v>
      </c>
      <c r="W111">
        <v>20</v>
      </c>
      <c r="X111" s="90">
        <v>7.6500000000000003E-8</v>
      </c>
      <c r="Y111" s="90">
        <v>7.7000000000000001E-8</v>
      </c>
      <c r="Z111">
        <v>-9.9326572950000003</v>
      </c>
      <c r="AA111">
        <v>5.3093400000000005E-4</v>
      </c>
      <c r="AB111">
        <v>0</v>
      </c>
      <c r="AC111">
        <v>-10.08677189</v>
      </c>
      <c r="AD111">
        <v>8.1066099999999996E-4</v>
      </c>
      <c r="AE111">
        <v>20.511445989999999</v>
      </c>
      <c r="AF111">
        <v>0</v>
      </c>
      <c r="AG111">
        <v>0.103560049</v>
      </c>
      <c r="AH111">
        <v>5.1230399999999999E-4</v>
      </c>
      <c r="AI111">
        <v>0</v>
      </c>
      <c r="AJ111">
        <v>-10.133441960000001</v>
      </c>
      <c r="AK111">
        <v>8.1023100000000002E-4</v>
      </c>
      <c r="AL111">
        <v>-10.497540649999999</v>
      </c>
      <c r="AM111">
        <v>6.9077399999999999E-3</v>
      </c>
      <c r="AN111">
        <v>0</v>
      </c>
      <c r="AO111">
        <v>-20.199987650000001</v>
      </c>
      <c r="AP111">
        <v>2.4545346999999999E-2</v>
      </c>
      <c r="AQ111">
        <v>0</v>
      </c>
      <c r="AR111">
        <v>-29.746194330000002</v>
      </c>
      <c r="AS111">
        <v>0.866160818</v>
      </c>
      <c r="AT111">
        <v>0</v>
      </c>
      <c r="AU111">
        <v>-0.64794090900000001</v>
      </c>
      <c r="AV111">
        <v>6.6395660000000004E-3</v>
      </c>
      <c r="AW111">
        <v>0</v>
      </c>
      <c r="AX111">
        <v>-3.6524398999999999E-2</v>
      </c>
      <c r="AY111">
        <v>2.4775086000000002E-2</v>
      </c>
      <c r="AZ111">
        <v>0</v>
      </c>
      <c r="BA111">
        <v>-10.244781639999999</v>
      </c>
      <c r="BB111">
        <v>0.88337378499999997</v>
      </c>
      <c r="BC111">
        <v>0</v>
      </c>
      <c r="BD111">
        <v>1</v>
      </c>
      <c r="BE111">
        <v>1.1455587806516001E-3</v>
      </c>
      <c r="BF111">
        <v>-0.63591535913314501</v>
      </c>
      <c r="BG111">
        <v>0.23050000000000001</v>
      </c>
      <c r="BH111">
        <v>1.0480701949795299</v>
      </c>
      <c r="BI111">
        <v>0.92834701850286605</v>
      </c>
      <c r="BJ111">
        <v>0.32786308406571002</v>
      </c>
      <c r="BK111">
        <v>467.3</v>
      </c>
      <c r="BL111">
        <v>401.7</v>
      </c>
      <c r="BM111">
        <v>-18.670000000000002</v>
      </c>
      <c r="BN111">
        <v>-10.17</v>
      </c>
      <c r="BO111">
        <v>0.99204347388102798</v>
      </c>
      <c r="BP111">
        <v>-8.5923055076467492</v>
      </c>
      <c r="BQ111">
        <v>1.00274049232456</v>
      </c>
      <c r="BR111">
        <v>-0.17605673290549201</v>
      </c>
      <c r="BS111">
        <v>-10.135934398984899</v>
      </c>
      <c r="BT111">
        <v>-18.598821733647899</v>
      </c>
    </row>
    <row r="112" spans="1:72" x14ac:dyDescent="0.25">
      <c r="A112" t="s">
        <v>518</v>
      </c>
      <c r="B112" t="s">
        <v>443</v>
      </c>
      <c r="C112">
        <v>20210211.030000001</v>
      </c>
      <c r="D112" s="89">
        <v>44238.14166666667</v>
      </c>
      <c r="E112" t="s">
        <v>492</v>
      </c>
      <c r="F112">
        <v>2758</v>
      </c>
      <c r="G112" t="s">
        <v>398</v>
      </c>
      <c r="H112" t="s">
        <v>408</v>
      </c>
      <c r="I112" t="s">
        <v>796</v>
      </c>
      <c r="J112" t="s">
        <v>400</v>
      </c>
      <c r="K112">
        <v>3500</v>
      </c>
      <c r="L112">
        <v>149.08000000000001</v>
      </c>
      <c r="M112">
        <v>23.47732761</v>
      </c>
      <c r="N112" s="90">
        <v>3.1500000000000001E-12</v>
      </c>
      <c r="O112">
        <v>1E-3</v>
      </c>
      <c r="P112">
        <v>0</v>
      </c>
      <c r="Q112">
        <v>-1.1100000000000001</v>
      </c>
      <c r="R112">
        <v>0</v>
      </c>
      <c r="S112" t="b">
        <v>0</v>
      </c>
      <c r="T112" t="s">
        <v>404</v>
      </c>
      <c r="U112">
        <v>4</v>
      </c>
      <c r="V112">
        <v>20</v>
      </c>
      <c r="W112">
        <v>20</v>
      </c>
      <c r="X112" s="90">
        <v>6.9199999999999998E-8</v>
      </c>
      <c r="Y112" s="90">
        <v>6.9899999999999997E-8</v>
      </c>
      <c r="Z112">
        <v>-10.03652761</v>
      </c>
      <c r="AA112">
        <v>6.2501500000000003E-4</v>
      </c>
      <c r="AB112">
        <v>0</v>
      </c>
      <c r="AC112">
        <v>-10.43661837</v>
      </c>
      <c r="AD112">
        <v>1.275549E-3</v>
      </c>
      <c r="AE112">
        <v>20.150785760000002</v>
      </c>
      <c r="AF112">
        <v>0</v>
      </c>
      <c r="AG112">
        <v>-6.7551249999999998E-3</v>
      </c>
      <c r="AH112">
        <v>6.1544300000000002E-4</v>
      </c>
      <c r="AI112">
        <v>0</v>
      </c>
      <c r="AJ112">
        <v>-10.48314021</v>
      </c>
      <c r="AK112">
        <v>1.274933E-3</v>
      </c>
      <c r="AL112">
        <v>-10.94997803</v>
      </c>
      <c r="AM112">
        <v>6.092185E-3</v>
      </c>
      <c r="AN112">
        <v>0</v>
      </c>
      <c r="AO112">
        <v>-20.831469970000001</v>
      </c>
      <c r="AP112">
        <v>2.3875418999999998E-2</v>
      </c>
      <c r="AQ112">
        <v>0</v>
      </c>
      <c r="AR112">
        <v>-26.199030319999999</v>
      </c>
      <c r="AS112">
        <v>1.0014568189999999</v>
      </c>
      <c r="AT112">
        <v>0</v>
      </c>
      <c r="AU112">
        <v>-0.64410944000000003</v>
      </c>
      <c r="AV112">
        <v>5.8855610000000001E-3</v>
      </c>
      <c r="AW112">
        <v>0</v>
      </c>
      <c r="AX112">
        <v>2.5447945E-2</v>
      </c>
      <c r="AY112">
        <v>2.4809991E-2</v>
      </c>
      <c r="AZ112">
        <v>0</v>
      </c>
      <c r="BA112">
        <v>-5.8195232990000001</v>
      </c>
      <c r="BB112">
        <v>1.022168754</v>
      </c>
      <c r="BC112">
        <v>0</v>
      </c>
      <c r="BD112">
        <v>1</v>
      </c>
      <c r="BE112">
        <v>1.1455587806516001E-3</v>
      </c>
      <c r="BF112">
        <v>-0.63156559651979105</v>
      </c>
      <c r="BG112">
        <v>0.23050000000000001</v>
      </c>
      <c r="BH112">
        <v>1.0480701949795299</v>
      </c>
      <c r="BI112">
        <v>0.92834701850286605</v>
      </c>
      <c r="BJ112">
        <v>0.332421940616002</v>
      </c>
      <c r="BK112">
        <v>444.2</v>
      </c>
      <c r="BL112">
        <v>384.4</v>
      </c>
      <c r="BM112">
        <v>-18.670000000000002</v>
      </c>
      <c r="BN112">
        <v>-10.17</v>
      </c>
      <c r="BO112">
        <v>0.99204347388102798</v>
      </c>
      <c r="BP112">
        <v>-8.5923055076467492</v>
      </c>
      <c r="BQ112">
        <v>1.00274049232456</v>
      </c>
      <c r="BR112">
        <v>-0.17605673290549201</v>
      </c>
      <c r="BS112">
        <v>-10.240089369785901</v>
      </c>
      <c r="BT112">
        <v>-18.945884650992099</v>
      </c>
    </row>
    <row r="113" spans="1:72" x14ac:dyDescent="0.25">
      <c r="A113" t="s">
        <v>526</v>
      </c>
      <c r="B113" t="s">
        <v>451</v>
      </c>
      <c r="C113">
        <v>20210212.079999998</v>
      </c>
      <c r="D113" s="89">
        <v>44239.355555555558</v>
      </c>
      <c r="E113" t="s">
        <v>492</v>
      </c>
      <c r="F113">
        <v>2774</v>
      </c>
      <c r="G113" t="s">
        <v>398</v>
      </c>
      <c r="H113" t="s">
        <v>408</v>
      </c>
      <c r="I113" t="s">
        <v>796</v>
      </c>
      <c r="J113" t="s">
        <v>400</v>
      </c>
      <c r="K113">
        <v>3400</v>
      </c>
      <c r="L113">
        <v>156.28</v>
      </c>
      <c r="M113">
        <v>21.75582288</v>
      </c>
      <c r="N113" s="90">
        <v>3.4300000000000001E-12</v>
      </c>
      <c r="O113">
        <v>1E-3</v>
      </c>
      <c r="P113">
        <v>0</v>
      </c>
      <c r="Q113">
        <v>-0.69</v>
      </c>
      <c r="R113">
        <v>0</v>
      </c>
      <c r="S113" t="b">
        <v>0</v>
      </c>
      <c r="T113" t="s">
        <v>404</v>
      </c>
      <c r="U113">
        <v>4</v>
      </c>
      <c r="V113">
        <v>20</v>
      </c>
      <c r="W113">
        <v>20</v>
      </c>
      <c r="X113" s="90">
        <v>7.3700000000000005E-8</v>
      </c>
      <c r="Y113" s="90">
        <v>7.4000000000000001E-8</v>
      </c>
      <c r="Z113">
        <v>-9.9962528660000007</v>
      </c>
      <c r="AA113">
        <v>4.69915E-4</v>
      </c>
      <c r="AB113">
        <v>0</v>
      </c>
      <c r="AC113">
        <v>-10.267627729999999</v>
      </c>
      <c r="AD113">
        <v>8.4072900000000002E-4</v>
      </c>
      <c r="AE113">
        <v>20.324999900000002</v>
      </c>
      <c r="AF113">
        <v>0</v>
      </c>
      <c r="AG113">
        <v>3.7192490000000002E-2</v>
      </c>
      <c r="AH113">
        <v>4.5064299999999997E-4</v>
      </c>
      <c r="AI113">
        <v>0</v>
      </c>
      <c r="AJ113">
        <v>-10.314241859999999</v>
      </c>
      <c r="AK113">
        <v>8.4006200000000004E-4</v>
      </c>
      <c r="AL113">
        <v>-10.76426292</v>
      </c>
      <c r="AM113">
        <v>6.8012810000000002E-3</v>
      </c>
      <c r="AN113">
        <v>1</v>
      </c>
      <c r="AO113">
        <v>-20.556529380000001</v>
      </c>
      <c r="AP113">
        <v>2.6072456000000001E-2</v>
      </c>
      <c r="AQ113">
        <v>0</v>
      </c>
      <c r="AR113">
        <v>-29.290762690000001</v>
      </c>
      <c r="AS113">
        <v>1.057849298</v>
      </c>
      <c r="AT113">
        <v>1</v>
      </c>
      <c r="AU113">
        <v>-0.669585184</v>
      </c>
      <c r="AV113">
        <v>6.681106E-3</v>
      </c>
      <c r="AW113">
        <v>1</v>
      </c>
      <c r="AX113">
        <v>-3.5148042999999997E-2</v>
      </c>
      <c r="AY113">
        <v>2.6658523999999999E-2</v>
      </c>
      <c r="AZ113">
        <v>0</v>
      </c>
      <c r="BA113">
        <v>-9.3548019359999994</v>
      </c>
      <c r="BB113">
        <v>1.079259545</v>
      </c>
      <c r="BC113">
        <v>1</v>
      </c>
      <c r="BD113">
        <v>1</v>
      </c>
      <c r="BE113">
        <v>1.1455587806516001E-3</v>
      </c>
      <c r="BF113">
        <v>-0.65725408809475205</v>
      </c>
      <c r="BG113">
        <v>0.23050000000000001</v>
      </c>
      <c r="BH113">
        <v>1.0480701949795299</v>
      </c>
      <c r="BI113">
        <v>0.92834701850286605</v>
      </c>
      <c r="BJ113">
        <v>0.30549859824230402</v>
      </c>
      <c r="BK113">
        <v>624.79999999999995</v>
      </c>
      <c r="BL113">
        <v>511.6</v>
      </c>
      <c r="BM113">
        <v>-18.670000000000002</v>
      </c>
      <c r="BN113">
        <v>-10.17</v>
      </c>
      <c r="BO113">
        <v>0.99204347388102798</v>
      </c>
      <c r="BP113">
        <v>-8.5923055076467492</v>
      </c>
      <c r="BQ113">
        <v>1.00274049232456</v>
      </c>
      <c r="BR113">
        <v>-0.17605673290549201</v>
      </c>
      <c r="BS113">
        <v>-10.1997042531591</v>
      </c>
      <c r="BT113">
        <v>-18.778238589433101</v>
      </c>
    </row>
    <row r="114" spans="1:72" x14ac:dyDescent="0.25">
      <c r="A114" t="s">
        <v>530</v>
      </c>
      <c r="B114" t="s">
        <v>470</v>
      </c>
      <c r="C114">
        <v>20210213</v>
      </c>
      <c r="D114" s="89">
        <v>44240.010416666664</v>
      </c>
      <c r="E114" t="s">
        <v>492</v>
      </c>
      <c r="F114">
        <v>2783</v>
      </c>
      <c r="G114" t="s">
        <v>398</v>
      </c>
      <c r="H114" t="s">
        <v>408</v>
      </c>
      <c r="I114" t="s">
        <v>796</v>
      </c>
      <c r="J114" t="s">
        <v>400</v>
      </c>
      <c r="K114">
        <v>3700</v>
      </c>
      <c r="L114">
        <v>172.49</v>
      </c>
      <c r="M114">
        <v>21.45051887</v>
      </c>
      <c r="N114" s="90">
        <v>3.55E-12</v>
      </c>
      <c r="O114">
        <v>4.2935999999999998E-3</v>
      </c>
      <c r="P114">
        <v>0</v>
      </c>
      <c r="Q114">
        <v>-1.0900000000000001</v>
      </c>
      <c r="R114">
        <v>0</v>
      </c>
      <c r="S114" t="b">
        <v>0</v>
      </c>
      <c r="T114" t="s">
        <v>404</v>
      </c>
      <c r="U114">
        <v>4</v>
      </c>
      <c r="V114">
        <v>20</v>
      </c>
      <c r="W114">
        <v>20</v>
      </c>
      <c r="X114" s="90">
        <v>7.9700000000000006E-8</v>
      </c>
      <c r="Y114" s="90">
        <v>7.9599999999999998E-8</v>
      </c>
      <c r="Z114">
        <v>-9.965797598</v>
      </c>
      <c r="AA114">
        <v>4.9582900000000004E-4</v>
      </c>
      <c r="AB114">
        <v>0</v>
      </c>
      <c r="AC114">
        <v>-10.13581634</v>
      </c>
      <c r="AD114">
        <v>8.12778E-4</v>
      </c>
      <c r="AE114">
        <v>20.460885579999999</v>
      </c>
      <c r="AF114">
        <v>0</v>
      </c>
      <c r="AG114">
        <v>7.0566425000000002E-2</v>
      </c>
      <c r="AH114">
        <v>4.7734200000000001E-4</v>
      </c>
      <c r="AI114">
        <v>0</v>
      </c>
      <c r="AJ114">
        <v>-10.182504440000001</v>
      </c>
      <c r="AK114">
        <v>8.1224800000000001E-4</v>
      </c>
      <c r="AL114">
        <v>-10.605833759999999</v>
      </c>
      <c r="AM114">
        <v>6.6735190000000002E-3</v>
      </c>
      <c r="AN114">
        <v>0</v>
      </c>
      <c r="AO114">
        <v>-20.323264729999998</v>
      </c>
      <c r="AP114">
        <v>2.4124018000000001E-2</v>
      </c>
      <c r="AQ114">
        <v>0</v>
      </c>
      <c r="AR114">
        <v>-33.592440779999997</v>
      </c>
      <c r="AS114">
        <v>1.031067387</v>
      </c>
      <c r="AT114">
        <v>0</v>
      </c>
      <c r="AU114">
        <v>-0.67460222999999997</v>
      </c>
      <c r="AV114">
        <v>6.9628789999999999E-3</v>
      </c>
      <c r="AW114">
        <v>0</v>
      </c>
      <c r="AX114">
        <v>-6.3217822000000007E-2</v>
      </c>
      <c r="AY114">
        <v>2.4412036000000002E-2</v>
      </c>
      <c r="AZ114">
        <v>0</v>
      </c>
      <c r="BA114">
        <v>-14.03763653</v>
      </c>
      <c r="BB114">
        <v>1.0518234900000001</v>
      </c>
      <c r="BC114">
        <v>0</v>
      </c>
      <c r="BD114">
        <v>1</v>
      </c>
      <c r="BE114">
        <v>1.1455587806516001E-3</v>
      </c>
      <c r="BF114">
        <v>-0.66245262401010097</v>
      </c>
      <c r="BG114">
        <v>0.23050000000000001</v>
      </c>
      <c r="BH114">
        <v>1.0480701949795299</v>
      </c>
      <c r="BI114">
        <v>0.92834701850286605</v>
      </c>
      <c r="BJ114">
        <v>0.30005016769189502</v>
      </c>
      <c r="BK114">
        <v>681.2</v>
      </c>
      <c r="BL114">
        <v>547.6</v>
      </c>
      <c r="BM114">
        <v>-18.670000000000002</v>
      </c>
      <c r="BN114">
        <v>-10.17</v>
      </c>
      <c r="BO114">
        <v>0.99204347388102798</v>
      </c>
      <c r="BP114">
        <v>-8.5923055076467492</v>
      </c>
      <c r="BQ114">
        <v>1.00274049232456</v>
      </c>
      <c r="BR114">
        <v>-0.17605673290549201</v>
      </c>
      <c r="BS114">
        <v>-10.1691655227309</v>
      </c>
      <c r="BT114">
        <v>-18.647475960200399</v>
      </c>
    </row>
    <row r="115" spans="1:72" x14ac:dyDescent="0.25">
      <c r="A115" t="s">
        <v>544</v>
      </c>
      <c r="B115" t="s">
        <v>407</v>
      </c>
      <c r="C115">
        <v>20210215.129999999</v>
      </c>
      <c r="D115" s="89">
        <v>44242.547222222223</v>
      </c>
      <c r="E115" t="s">
        <v>535</v>
      </c>
      <c r="F115">
        <v>2805</v>
      </c>
      <c r="G115" t="s">
        <v>398</v>
      </c>
      <c r="H115" t="s">
        <v>408</v>
      </c>
      <c r="I115" t="s">
        <v>796</v>
      </c>
      <c r="J115" t="s">
        <v>400</v>
      </c>
      <c r="K115">
        <v>3500</v>
      </c>
      <c r="L115">
        <v>175.02</v>
      </c>
      <c r="M115">
        <v>19.997714550000001</v>
      </c>
      <c r="N115" s="90">
        <v>3.8200000000000003E-12</v>
      </c>
      <c r="O115">
        <v>1E-3</v>
      </c>
      <c r="P115">
        <v>0</v>
      </c>
      <c r="Q115">
        <v>-1.06</v>
      </c>
      <c r="R115">
        <v>0</v>
      </c>
      <c r="S115" t="b">
        <v>0</v>
      </c>
      <c r="T115" t="s">
        <v>404</v>
      </c>
      <c r="U115">
        <v>4</v>
      </c>
      <c r="V115">
        <v>20</v>
      </c>
      <c r="W115">
        <v>20</v>
      </c>
      <c r="X115" s="90">
        <v>7.9599999999999998E-8</v>
      </c>
      <c r="Y115" s="90">
        <v>7.9599999999999998E-8</v>
      </c>
      <c r="Z115">
        <v>-9.9199181930000009</v>
      </c>
      <c r="AA115">
        <v>6.1258500000000002E-4</v>
      </c>
      <c r="AB115">
        <v>0</v>
      </c>
      <c r="AC115">
        <v>-10.05256428</v>
      </c>
      <c r="AD115">
        <v>1.468079E-3</v>
      </c>
      <c r="AE115">
        <v>20.546710959999999</v>
      </c>
      <c r="AF115">
        <v>0</v>
      </c>
      <c r="AG115">
        <v>0.116783237</v>
      </c>
      <c r="AH115">
        <v>6.0003200000000002E-4</v>
      </c>
      <c r="AI115">
        <v>0</v>
      </c>
      <c r="AJ115">
        <v>-10.09924344</v>
      </c>
      <c r="AK115">
        <v>1.467047E-3</v>
      </c>
      <c r="AL115">
        <v>-10.483125149999999</v>
      </c>
      <c r="AM115">
        <v>6.2989020000000003E-3</v>
      </c>
      <c r="AN115">
        <v>0</v>
      </c>
      <c r="AO115">
        <v>-20.18202707</v>
      </c>
      <c r="AP115">
        <v>2.3756240000000001E-2</v>
      </c>
      <c r="AQ115">
        <v>0</v>
      </c>
      <c r="AR115">
        <v>-34.313208619999997</v>
      </c>
      <c r="AS115">
        <v>0.82683386999999997</v>
      </c>
      <c r="AT115">
        <v>0</v>
      </c>
      <c r="AU115">
        <v>-0.68095581199999999</v>
      </c>
      <c r="AV115">
        <v>6.5726109999999999E-3</v>
      </c>
      <c r="AW115">
        <v>0</v>
      </c>
      <c r="AX115">
        <v>-8.7285740000000001E-2</v>
      </c>
      <c r="AY115">
        <v>2.428369E-2</v>
      </c>
      <c r="AZ115">
        <v>0</v>
      </c>
      <c r="BA115">
        <v>-14.9842876</v>
      </c>
      <c r="BB115">
        <v>0.84397591199999999</v>
      </c>
      <c r="BC115">
        <v>0</v>
      </c>
      <c r="BD115">
        <v>1</v>
      </c>
      <c r="BE115">
        <v>1.1455587806516001E-3</v>
      </c>
      <c r="BF115">
        <v>-0.66894677593574803</v>
      </c>
      <c r="BG115">
        <v>0.23050000000000001</v>
      </c>
      <c r="BH115">
        <v>1.0480701949795299</v>
      </c>
      <c r="BI115">
        <v>0.92834701850286605</v>
      </c>
      <c r="BJ115">
        <v>0.29324384061695602</v>
      </c>
      <c r="BK115">
        <v>769.3</v>
      </c>
      <c r="BL115">
        <v>600.4</v>
      </c>
      <c r="BM115">
        <v>-18.670000000000002</v>
      </c>
      <c r="BN115">
        <v>-10.17</v>
      </c>
      <c r="BO115">
        <v>0.99204347388102798</v>
      </c>
      <c r="BP115">
        <v>-8.5923055076467492</v>
      </c>
      <c r="BQ115">
        <v>1.00274049232456</v>
      </c>
      <c r="BR115">
        <v>-0.17605673290549201</v>
      </c>
      <c r="BS115">
        <v>-10.1231603855737</v>
      </c>
      <c r="BT115">
        <v>-18.564886297390299</v>
      </c>
    </row>
    <row r="116" spans="1:72" x14ac:dyDescent="0.25">
      <c r="A116" t="s">
        <v>550</v>
      </c>
      <c r="B116" t="s">
        <v>443</v>
      </c>
      <c r="C116">
        <v>20210216.079999998</v>
      </c>
      <c r="D116" s="89">
        <v>44243.329861111109</v>
      </c>
      <c r="E116" t="s">
        <v>535</v>
      </c>
      <c r="F116">
        <v>2815</v>
      </c>
      <c r="G116" t="s">
        <v>398</v>
      </c>
      <c r="H116" t="s">
        <v>408</v>
      </c>
      <c r="I116" t="s">
        <v>796</v>
      </c>
      <c r="J116" t="s">
        <v>400</v>
      </c>
      <c r="K116">
        <v>3500</v>
      </c>
      <c r="L116">
        <v>176.97</v>
      </c>
      <c r="M116">
        <v>19.777363390000001</v>
      </c>
      <c r="N116" s="90">
        <v>3.85E-12</v>
      </c>
      <c r="O116">
        <v>1E-3</v>
      </c>
      <c r="P116">
        <v>0</v>
      </c>
      <c r="Q116">
        <v>-1.1299999999999999</v>
      </c>
      <c r="R116">
        <v>0</v>
      </c>
      <c r="S116" t="b">
        <v>0</v>
      </c>
      <c r="T116" t="s">
        <v>404</v>
      </c>
      <c r="U116">
        <v>4</v>
      </c>
      <c r="V116">
        <v>20</v>
      </c>
      <c r="W116">
        <v>20</v>
      </c>
      <c r="X116" s="90">
        <v>7.9599999999999998E-8</v>
      </c>
      <c r="Y116" s="90">
        <v>7.9500000000000004E-8</v>
      </c>
      <c r="Z116">
        <v>-9.8851043119999993</v>
      </c>
      <c r="AA116">
        <v>4.5752899999999998E-4</v>
      </c>
      <c r="AB116">
        <v>0</v>
      </c>
      <c r="AC116">
        <v>-9.9722480729999994</v>
      </c>
      <c r="AD116">
        <v>9.6915900000000004E-4</v>
      </c>
      <c r="AE116">
        <v>20.62950974</v>
      </c>
      <c r="AF116">
        <v>0</v>
      </c>
      <c r="AG116">
        <v>0.152456483</v>
      </c>
      <c r="AH116">
        <v>4.39445E-4</v>
      </c>
      <c r="AI116">
        <v>0</v>
      </c>
      <c r="AJ116">
        <v>-10.018938350000001</v>
      </c>
      <c r="AK116">
        <v>9.6832999999999999E-4</v>
      </c>
      <c r="AL116">
        <v>-10.372193530000001</v>
      </c>
      <c r="AM116">
        <v>6.8658590000000002E-3</v>
      </c>
      <c r="AN116">
        <v>1</v>
      </c>
      <c r="AO116">
        <v>-20.026988880000001</v>
      </c>
      <c r="AP116">
        <v>2.1225065000000001E-2</v>
      </c>
      <c r="AQ116">
        <v>0</v>
      </c>
      <c r="AR116">
        <v>-34.905618779999998</v>
      </c>
      <c r="AS116">
        <v>0.81059541599999996</v>
      </c>
      <c r="AT116">
        <v>1</v>
      </c>
      <c r="AU116">
        <v>-0.68527936700000003</v>
      </c>
      <c r="AV116">
        <v>6.8835160000000001E-3</v>
      </c>
      <c r="AW116">
        <v>1</v>
      </c>
      <c r="AX116">
        <v>-9.1307467000000003E-2</v>
      </c>
      <c r="AY116">
        <v>2.2164148000000002E-2</v>
      </c>
      <c r="AZ116">
        <v>0</v>
      </c>
      <c r="BA116">
        <v>-15.782642299999999</v>
      </c>
      <c r="BB116">
        <v>0.827096885</v>
      </c>
      <c r="BC116">
        <v>1</v>
      </c>
      <c r="BD116">
        <v>1</v>
      </c>
      <c r="BE116">
        <v>1.1455587806516001E-3</v>
      </c>
      <c r="BF116">
        <v>-0.67339740962709105</v>
      </c>
      <c r="BG116">
        <v>0.23050000000000001</v>
      </c>
      <c r="BH116">
        <v>1.0480701949795299</v>
      </c>
      <c r="BI116">
        <v>0.92834701850286605</v>
      </c>
      <c r="BJ116">
        <v>0.28857926409628698</v>
      </c>
      <c r="BK116">
        <v>846</v>
      </c>
      <c r="BL116">
        <v>643.1</v>
      </c>
      <c r="BM116">
        <v>-18.670000000000002</v>
      </c>
      <c r="BN116">
        <v>-10.17</v>
      </c>
      <c r="BO116">
        <v>0.99204347388102798</v>
      </c>
      <c r="BP116">
        <v>-8.5923055076467492</v>
      </c>
      <c r="BQ116">
        <v>1.00274049232456</v>
      </c>
      <c r="BR116">
        <v>-0.17605673290549201</v>
      </c>
      <c r="BS116">
        <v>-10.088251097400001</v>
      </c>
      <c r="BT116">
        <v>-18.485209128389101</v>
      </c>
    </row>
    <row r="117" spans="1:72" x14ac:dyDescent="0.25">
      <c r="A117" t="s">
        <v>559</v>
      </c>
      <c r="B117" t="s">
        <v>407</v>
      </c>
      <c r="C117">
        <v>20210218.18</v>
      </c>
      <c r="D117" s="89">
        <v>44245.750694444447</v>
      </c>
      <c r="E117" t="s">
        <v>555</v>
      </c>
      <c r="F117">
        <v>2824</v>
      </c>
      <c r="G117" t="s">
        <v>398</v>
      </c>
      <c r="H117" t="s">
        <v>408</v>
      </c>
      <c r="I117" t="s">
        <v>796</v>
      </c>
      <c r="J117" t="s">
        <v>400</v>
      </c>
      <c r="K117">
        <v>3800</v>
      </c>
      <c r="L117">
        <v>161.41</v>
      </c>
      <c r="M117">
        <v>23.542531440000001</v>
      </c>
      <c r="N117" s="90">
        <v>3.1800000000000002E-12</v>
      </c>
      <c r="O117">
        <v>1E-3</v>
      </c>
      <c r="P117">
        <v>0</v>
      </c>
      <c r="Q117">
        <v>-0.6</v>
      </c>
      <c r="R117">
        <v>0</v>
      </c>
      <c r="S117" t="b">
        <v>0</v>
      </c>
      <c r="T117" t="s">
        <v>426</v>
      </c>
      <c r="U117">
        <v>4</v>
      </c>
      <c r="V117">
        <v>20</v>
      </c>
      <c r="W117">
        <v>20</v>
      </c>
      <c r="X117" s="90">
        <v>7.7599999999999993E-8</v>
      </c>
      <c r="Y117" s="90">
        <v>7.7900000000000003E-8</v>
      </c>
      <c r="Z117">
        <v>-9.8839473330000001</v>
      </c>
      <c r="AA117">
        <v>5.8844300000000002E-4</v>
      </c>
      <c r="AB117">
        <v>0</v>
      </c>
      <c r="AC117">
        <v>-9.9464406539999999</v>
      </c>
      <c r="AD117">
        <v>1.194571E-3</v>
      </c>
      <c r="AE117">
        <v>20.65611487</v>
      </c>
      <c r="AF117">
        <v>0</v>
      </c>
      <c r="AG117">
        <v>0.15445642500000001</v>
      </c>
      <c r="AH117">
        <v>5.6737499999999995E-4</v>
      </c>
      <c r="AI117">
        <v>0</v>
      </c>
      <c r="AJ117">
        <v>-9.9931554449999993</v>
      </c>
      <c r="AK117">
        <v>1.1936379999999999E-3</v>
      </c>
      <c r="AL117">
        <v>-10.37100277</v>
      </c>
      <c r="AM117">
        <v>5.8314660000000004E-3</v>
      </c>
      <c r="AN117">
        <v>0</v>
      </c>
      <c r="AO117">
        <v>-19.893013180000001</v>
      </c>
      <c r="AP117">
        <v>2.4693027999999999E-2</v>
      </c>
      <c r="AQ117">
        <v>0</v>
      </c>
      <c r="AR117">
        <v>-38.391727150000001</v>
      </c>
      <c r="AS117">
        <v>0.890061298</v>
      </c>
      <c r="AT117">
        <v>0</v>
      </c>
      <c r="AU117">
        <v>-0.71184718000000002</v>
      </c>
      <c r="AV117">
        <v>5.7965009999999999E-3</v>
      </c>
      <c r="AW117">
        <v>0</v>
      </c>
      <c r="AX117">
        <v>-6.6941769999999999E-3</v>
      </c>
      <c r="AY117">
        <v>2.5657751999999999E-2</v>
      </c>
      <c r="AZ117">
        <v>0</v>
      </c>
      <c r="BA117">
        <v>-19.390348790000001</v>
      </c>
      <c r="BB117">
        <v>0.90792347900000003</v>
      </c>
      <c r="BC117">
        <v>0</v>
      </c>
      <c r="BD117">
        <v>2</v>
      </c>
      <c r="BE117">
        <v>1.7999914133756301E-3</v>
      </c>
      <c r="BF117">
        <v>-0.69317946406590503</v>
      </c>
      <c r="BG117">
        <v>0.23050000000000001</v>
      </c>
      <c r="BH117">
        <v>1.0527426182352499</v>
      </c>
      <c r="BI117">
        <v>0.92468322315907403</v>
      </c>
      <c r="BJ117">
        <v>0.26094365925142599</v>
      </c>
      <c r="BK117">
        <v>3333.9</v>
      </c>
      <c r="BL117">
        <v>1163.5</v>
      </c>
      <c r="BM117">
        <v>-18.670000000000002</v>
      </c>
      <c r="BN117">
        <v>-10.17</v>
      </c>
      <c r="BO117">
        <v>0.98745594670131398</v>
      </c>
      <c r="BP117">
        <v>-8.4019800339829498</v>
      </c>
      <c r="BQ117">
        <v>1.0011550657064701</v>
      </c>
      <c r="BR117">
        <v>-9.0331534733320701E-2</v>
      </c>
      <c r="BS117">
        <v>-9.9856954763422099</v>
      </c>
      <c r="BT117">
        <v>-18.223652006287001</v>
      </c>
    </row>
    <row r="118" spans="1:72" x14ac:dyDescent="0.25">
      <c r="A118" t="s">
        <v>570</v>
      </c>
      <c r="B118" t="s">
        <v>407</v>
      </c>
      <c r="C118">
        <v>20210221.199999999</v>
      </c>
      <c r="D118" s="89">
        <v>44248.845833333333</v>
      </c>
      <c r="E118" t="s">
        <v>565</v>
      </c>
      <c r="F118">
        <v>2841</v>
      </c>
      <c r="G118" t="s">
        <v>398</v>
      </c>
      <c r="H118" t="s">
        <v>408</v>
      </c>
      <c r="I118" t="s">
        <v>796</v>
      </c>
      <c r="J118" t="s">
        <v>400</v>
      </c>
      <c r="K118">
        <v>3800</v>
      </c>
      <c r="L118">
        <v>174.9</v>
      </c>
      <c r="M118">
        <v>21.72670097</v>
      </c>
      <c r="N118" s="90">
        <v>3.5E-12</v>
      </c>
      <c r="O118">
        <v>1E-3</v>
      </c>
      <c r="P118">
        <v>0</v>
      </c>
      <c r="Q118">
        <v>-0.63</v>
      </c>
      <c r="R118">
        <v>0</v>
      </c>
      <c r="S118" t="b">
        <v>0</v>
      </c>
      <c r="T118" t="s">
        <v>426</v>
      </c>
      <c r="U118">
        <v>4</v>
      </c>
      <c r="V118">
        <v>20</v>
      </c>
      <c r="W118">
        <v>20</v>
      </c>
      <c r="X118" s="90">
        <v>7.9599999999999998E-8</v>
      </c>
      <c r="Y118" s="90">
        <v>7.9599999999999998E-8</v>
      </c>
      <c r="Z118">
        <v>-9.9802042120000003</v>
      </c>
      <c r="AA118">
        <v>5.7193900000000004E-4</v>
      </c>
      <c r="AB118">
        <v>0</v>
      </c>
      <c r="AC118">
        <v>-10.156241700000001</v>
      </c>
      <c r="AD118">
        <v>8.6283799999999999E-4</v>
      </c>
      <c r="AE118">
        <v>20.439828859999999</v>
      </c>
      <c r="AF118">
        <v>0</v>
      </c>
      <c r="AG118">
        <v>5.6255066999999999E-2</v>
      </c>
      <c r="AH118">
        <v>5.4792299999999996E-4</v>
      </c>
      <c r="AI118">
        <v>0</v>
      </c>
      <c r="AJ118">
        <v>-10.20293858</v>
      </c>
      <c r="AK118">
        <v>8.6223400000000003E-4</v>
      </c>
      <c r="AL118">
        <v>-10.65674849</v>
      </c>
      <c r="AM118">
        <v>7.0123069999999997E-3</v>
      </c>
      <c r="AN118">
        <v>0</v>
      </c>
      <c r="AO118">
        <v>-20.40784395</v>
      </c>
      <c r="AP118">
        <v>2.4151729E-2</v>
      </c>
      <c r="AQ118">
        <v>0</v>
      </c>
      <c r="AR118">
        <v>-45.288950649999997</v>
      </c>
      <c r="AS118">
        <v>0.886645087</v>
      </c>
      <c r="AT118">
        <v>1</v>
      </c>
      <c r="AU118">
        <v>-0.69099151400000003</v>
      </c>
      <c r="AV118">
        <v>7.0447979999999997E-3</v>
      </c>
      <c r="AW118">
        <v>0</v>
      </c>
      <c r="AX118">
        <v>-0.108261834</v>
      </c>
      <c r="AY118">
        <v>2.4778041000000001E-2</v>
      </c>
      <c r="AZ118">
        <v>0</v>
      </c>
      <c r="BA118">
        <v>-25.916263480000001</v>
      </c>
      <c r="BB118">
        <v>0.90462615800000001</v>
      </c>
      <c r="BC118">
        <v>1</v>
      </c>
      <c r="BD118">
        <v>2</v>
      </c>
      <c r="BE118">
        <v>1.7999914133756301E-3</v>
      </c>
      <c r="BF118">
        <v>-0.67180945822349603</v>
      </c>
      <c r="BG118">
        <v>0.23050000000000001</v>
      </c>
      <c r="BH118">
        <v>1.0527426182352499</v>
      </c>
      <c r="BI118">
        <v>0.92468322315907403</v>
      </c>
      <c r="BJ118">
        <v>0.283440775153666</v>
      </c>
      <c r="BK118">
        <v>953.8</v>
      </c>
      <c r="BL118">
        <v>698.2</v>
      </c>
      <c r="BM118">
        <v>-18.670000000000002</v>
      </c>
      <c r="BN118">
        <v>-10.17</v>
      </c>
      <c r="BO118">
        <v>0.98745594670131398</v>
      </c>
      <c r="BP118">
        <v>-8.4019800339829498</v>
      </c>
      <c r="BQ118">
        <v>1.0011550657064701</v>
      </c>
      <c r="BR118">
        <v>-9.0331534733320701E-2</v>
      </c>
      <c r="BS118">
        <v>-10.082063538362201</v>
      </c>
      <c r="BT118">
        <v>-18.430821296783801</v>
      </c>
    </row>
    <row r="119" spans="1:72" x14ac:dyDescent="0.25">
      <c r="A119" t="s">
        <v>585</v>
      </c>
      <c r="B119" t="s">
        <v>443</v>
      </c>
      <c r="C119">
        <v>20210223.23</v>
      </c>
      <c r="D119" s="89">
        <v>44250.978472222225</v>
      </c>
      <c r="E119" t="s">
        <v>565</v>
      </c>
      <c r="F119">
        <v>2868</v>
      </c>
      <c r="G119" t="s">
        <v>398</v>
      </c>
      <c r="H119" t="s">
        <v>408</v>
      </c>
      <c r="I119" t="s">
        <v>796</v>
      </c>
      <c r="J119" t="s">
        <v>400</v>
      </c>
      <c r="K119">
        <v>3500</v>
      </c>
      <c r="L119">
        <v>153.99</v>
      </c>
      <c r="M119">
        <v>22.728748620000001</v>
      </c>
      <c r="N119" s="90">
        <v>3.27E-12</v>
      </c>
      <c r="O119">
        <v>1E-3</v>
      </c>
      <c r="P119">
        <v>0</v>
      </c>
      <c r="Q119">
        <v>-0.9</v>
      </c>
      <c r="R119">
        <v>0</v>
      </c>
      <c r="S119" t="b">
        <v>0</v>
      </c>
      <c r="T119" t="s">
        <v>404</v>
      </c>
      <c r="U119">
        <v>4</v>
      </c>
      <c r="V119">
        <v>20</v>
      </c>
      <c r="W119">
        <v>20</v>
      </c>
      <c r="X119" s="90">
        <v>7.2699999999999996E-8</v>
      </c>
      <c r="Y119" s="90">
        <v>7.3199999999999994E-8</v>
      </c>
      <c r="Z119">
        <v>-10.14901622</v>
      </c>
      <c r="AA119">
        <v>5.4573399999999998E-4</v>
      </c>
      <c r="AB119">
        <v>0</v>
      </c>
      <c r="AC119">
        <v>-10.72623578</v>
      </c>
      <c r="AD119">
        <v>9.3597400000000001E-4</v>
      </c>
      <c r="AE119">
        <v>19.85221627</v>
      </c>
      <c r="AF119">
        <v>0</v>
      </c>
      <c r="AG119">
        <v>-0.123082855</v>
      </c>
      <c r="AH119">
        <v>5.2758700000000004E-4</v>
      </c>
      <c r="AI119">
        <v>0</v>
      </c>
      <c r="AJ119">
        <v>-10.77269018</v>
      </c>
      <c r="AK119">
        <v>9.3540500000000005E-4</v>
      </c>
      <c r="AL119">
        <v>-11.375405600000001</v>
      </c>
      <c r="AM119">
        <v>7.1373729999999998E-3</v>
      </c>
      <c r="AN119">
        <v>0</v>
      </c>
      <c r="AO119">
        <v>-21.388114789999999</v>
      </c>
      <c r="AP119">
        <v>2.5518881E-2</v>
      </c>
      <c r="AQ119">
        <v>0</v>
      </c>
      <c r="AR119">
        <v>-29.163750010000001</v>
      </c>
      <c r="AS119">
        <v>1.106465504</v>
      </c>
      <c r="AT119">
        <v>0</v>
      </c>
      <c r="AU119">
        <v>-0.66658170900000002</v>
      </c>
      <c r="AV119">
        <v>7.3027389999999999E-3</v>
      </c>
      <c r="AW119">
        <v>0</v>
      </c>
      <c r="AX119">
        <v>4.2117178999999998E-2</v>
      </c>
      <c r="AY119">
        <v>2.5480066999999999E-2</v>
      </c>
      <c r="AZ119">
        <v>0</v>
      </c>
      <c r="BA119">
        <v>-8.1531978580000004</v>
      </c>
      <c r="BB119">
        <v>1.129907446</v>
      </c>
      <c r="BC119">
        <v>0</v>
      </c>
      <c r="BD119">
        <v>2</v>
      </c>
      <c r="BE119">
        <v>1.7999914133756301E-3</v>
      </c>
      <c r="BF119">
        <v>-0.64610607659633501</v>
      </c>
      <c r="BG119">
        <v>0.23050000000000001</v>
      </c>
      <c r="BH119">
        <v>1.0527426182352499</v>
      </c>
      <c r="BI119">
        <v>0.92468322315907403</v>
      </c>
      <c r="BJ119">
        <v>0.31049982042534402</v>
      </c>
      <c r="BK119">
        <v>581</v>
      </c>
      <c r="BL119">
        <v>482.4</v>
      </c>
      <c r="BM119">
        <v>-18.670000000000002</v>
      </c>
      <c r="BN119">
        <v>-10.17</v>
      </c>
      <c r="BO119">
        <v>0.98745594670131398</v>
      </c>
      <c r="BP119">
        <v>-8.4019800339829498</v>
      </c>
      <c r="BQ119">
        <v>1.0011550657064701</v>
      </c>
      <c r="BR119">
        <v>-9.0331534733320701E-2</v>
      </c>
      <c r="BS119">
        <v>-10.2510705353234</v>
      </c>
      <c r="BT119">
        <v>-18.9936653406644</v>
      </c>
    </row>
    <row r="120" spans="1:72" x14ac:dyDescent="0.25">
      <c r="A120" t="s">
        <v>596</v>
      </c>
      <c r="B120" t="s">
        <v>451</v>
      </c>
      <c r="C120">
        <v>20210225.07</v>
      </c>
      <c r="D120" s="89">
        <v>44252.29791666667</v>
      </c>
      <c r="E120" t="s">
        <v>565</v>
      </c>
      <c r="F120">
        <v>2885</v>
      </c>
      <c r="G120" t="s">
        <v>398</v>
      </c>
      <c r="H120" t="s">
        <v>408</v>
      </c>
      <c r="I120" t="s">
        <v>796</v>
      </c>
      <c r="J120" t="s">
        <v>400</v>
      </c>
      <c r="K120">
        <v>3700</v>
      </c>
      <c r="L120">
        <v>165.95</v>
      </c>
      <c r="M120">
        <v>22.295872249999999</v>
      </c>
      <c r="N120" s="90">
        <v>3.4000000000000001E-12</v>
      </c>
      <c r="O120">
        <v>1E-3</v>
      </c>
      <c r="P120">
        <v>0</v>
      </c>
      <c r="Q120">
        <v>-0.92</v>
      </c>
      <c r="R120">
        <v>0</v>
      </c>
      <c r="S120" t="b">
        <v>0</v>
      </c>
      <c r="T120" t="s">
        <v>404</v>
      </c>
      <c r="U120">
        <v>4</v>
      </c>
      <c r="V120">
        <v>20</v>
      </c>
      <c r="W120">
        <v>20</v>
      </c>
      <c r="X120" s="90">
        <v>7.9700000000000006E-8</v>
      </c>
      <c r="Y120" s="90">
        <v>7.9700000000000006E-8</v>
      </c>
      <c r="Z120">
        <v>-10.138825819999999</v>
      </c>
      <c r="AA120">
        <v>5.8390600000000003E-4</v>
      </c>
      <c r="AB120">
        <v>0</v>
      </c>
      <c r="AC120">
        <v>-10.65137056</v>
      </c>
      <c r="AD120">
        <v>7.8503700000000004E-4</v>
      </c>
      <c r="AE120">
        <v>19.929395570000001</v>
      </c>
      <c r="AF120">
        <v>0</v>
      </c>
      <c r="AG120">
        <v>-0.110832425</v>
      </c>
      <c r="AH120">
        <v>5.5349200000000005E-4</v>
      </c>
      <c r="AI120">
        <v>0</v>
      </c>
      <c r="AJ120">
        <v>-10.69788183</v>
      </c>
      <c r="AK120">
        <v>7.8430199999999996E-4</v>
      </c>
      <c r="AL120">
        <v>-11.29822459</v>
      </c>
      <c r="AM120">
        <v>6.0151500000000004E-3</v>
      </c>
      <c r="AN120">
        <v>0</v>
      </c>
      <c r="AO120">
        <v>-21.303280829999999</v>
      </c>
      <c r="AP120">
        <v>2.1401238E-2</v>
      </c>
      <c r="AQ120">
        <v>0</v>
      </c>
      <c r="AR120">
        <v>-34.218138539999998</v>
      </c>
      <c r="AS120">
        <v>0.94282169400000004</v>
      </c>
      <c r="AT120">
        <v>0</v>
      </c>
      <c r="AU120">
        <v>-0.67548969699999994</v>
      </c>
      <c r="AV120">
        <v>6.1018349999999999E-3</v>
      </c>
      <c r="AW120">
        <v>0</v>
      </c>
      <c r="AX120">
        <v>-2.2438286000000002E-2</v>
      </c>
      <c r="AY120">
        <v>2.1793545000000001E-2</v>
      </c>
      <c r="AZ120">
        <v>0</v>
      </c>
      <c r="BA120">
        <v>-13.476383200000001</v>
      </c>
      <c r="BB120">
        <v>0.96332073699999998</v>
      </c>
      <c r="BC120">
        <v>0</v>
      </c>
      <c r="BD120">
        <v>2</v>
      </c>
      <c r="BE120">
        <v>1.7999914133756301E-3</v>
      </c>
      <c r="BF120">
        <v>-0.65515298975161096</v>
      </c>
      <c r="BG120">
        <v>0.23050000000000001</v>
      </c>
      <c r="BH120">
        <v>1.0527426182352499</v>
      </c>
      <c r="BI120">
        <v>0.92468322315907403</v>
      </c>
      <c r="BJ120">
        <v>0.30097574938331201</v>
      </c>
      <c r="BK120">
        <v>670.9</v>
      </c>
      <c r="BL120">
        <v>541.1</v>
      </c>
      <c r="BM120">
        <v>-18.670000000000002</v>
      </c>
      <c r="BN120">
        <v>-10.17</v>
      </c>
      <c r="BO120">
        <v>0.98745594670131398</v>
      </c>
      <c r="BP120">
        <v>-8.4019800339829498</v>
      </c>
      <c r="BQ120">
        <v>1.0011550657064701</v>
      </c>
      <c r="BR120">
        <v>-9.0331534733320701E-2</v>
      </c>
      <c r="BS120">
        <v>-10.2408683647419</v>
      </c>
      <c r="BT120">
        <v>-18.919739233974202</v>
      </c>
    </row>
    <row r="121" spans="1:72" x14ac:dyDescent="0.25">
      <c r="A121" t="s">
        <v>604</v>
      </c>
      <c r="B121" t="s">
        <v>470</v>
      </c>
      <c r="C121">
        <v>20210226.02</v>
      </c>
      <c r="D121" s="89">
        <v>44253.11041666667</v>
      </c>
      <c r="E121" t="s">
        <v>565</v>
      </c>
      <c r="F121">
        <v>2894</v>
      </c>
      <c r="G121" t="s">
        <v>398</v>
      </c>
      <c r="H121" t="s">
        <v>408</v>
      </c>
      <c r="I121" t="s">
        <v>796</v>
      </c>
      <c r="J121" t="s">
        <v>400</v>
      </c>
      <c r="K121">
        <v>3300</v>
      </c>
      <c r="L121">
        <v>152.22</v>
      </c>
      <c r="M121">
        <v>21.679148600000001</v>
      </c>
      <c r="N121" s="90">
        <v>3.4399999999999999E-12</v>
      </c>
      <c r="O121">
        <v>1E-3</v>
      </c>
      <c r="P121">
        <v>0</v>
      </c>
      <c r="Q121">
        <v>-0.82</v>
      </c>
      <c r="R121">
        <v>0</v>
      </c>
      <c r="S121" t="b">
        <v>0</v>
      </c>
      <c r="T121" t="s">
        <v>404</v>
      </c>
      <c r="U121">
        <v>4</v>
      </c>
      <c r="V121">
        <v>20</v>
      </c>
      <c r="W121">
        <v>20</v>
      </c>
      <c r="X121" s="90">
        <v>7.1200000000000002E-8</v>
      </c>
      <c r="Y121" s="90">
        <v>7.1400000000000004E-8</v>
      </c>
      <c r="Z121">
        <v>-10.13619548</v>
      </c>
      <c r="AA121">
        <v>4.9499199999999998E-4</v>
      </c>
      <c r="AB121">
        <v>0</v>
      </c>
      <c r="AC121">
        <v>-10.739885080000001</v>
      </c>
      <c r="AD121">
        <v>9.5442699999999999E-4</v>
      </c>
      <c r="AE121">
        <v>19.838145069999999</v>
      </c>
      <c r="AF121">
        <v>0</v>
      </c>
      <c r="AG121">
        <v>-0.11146732099999999</v>
      </c>
      <c r="AH121">
        <v>4.7528499999999999E-4</v>
      </c>
      <c r="AI121">
        <v>0</v>
      </c>
      <c r="AJ121">
        <v>-10.786298459999999</v>
      </c>
      <c r="AK121">
        <v>9.5365100000000002E-4</v>
      </c>
      <c r="AL121">
        <v>-11.3679472</v>
      </c>
      <c r="AM121">
        <v>6.8438120000000003E-3</v>
      </c>
      <c r="AN121">
        <v>0</v>
      </c>
      <c r="AO121">
        <v>-21.404493290000001</v>
      </c>
      <c r="AP121">
        <v>2.0885066000000001E-2</v>
      </c>
      <c r="AQ121">
        <v>0</v>
      </c>
      <c r="AR121">
        <v>-30.253709539999999</v>
      </c>
      <c r="AS121">
        <v>1.2200721560000001</v>
      </c>
      <c r="AT121">
        <v>1</v>
      </c>
      <c r="AU121">
        <v>-0.65750809899999996</v>
      </c>
      <c r="AV121">
        <v>6.9067460000000001E-3</v>
      </c>
      <c r="AW121">
        <v>0</v>
      </c>
      <c r="AX121">
        <v>5.2895755000000003E-2</v>
      </c>
      <c r="AY121">
        <v>2.1452657E-2</v>
      </c>
      <c r="AZ121">
        <v>0</v>
      </c>
      <c r="BA121">
        <v>-9.2523035230000001</v>
      </c>
      <c r="BB121">
        <v>1.2466409190000001</v>
      </c>
      <c r="BC121">
        <v>1</v>
      </c>
      <c r="BD121">
        <v>2</v>
      </c>
      <c r="BE121">
        <v>1.7999914133756301E-3</v>
      </c>
      <c r="BF121">
        <v>-0.63704589165229197</v>
      </c>
      <c r="BG121">
        <v>0.23050000000000001</v>
      </c>
      <c r="BH121">
        <v>1.0527426182352499</v>
      </c>
      <c r="BI121">
        <v>0.92468322315907403</v>
      </c>
      <c r="BJ121">
        <v>0.32003786324503097</v>
      </c>
      <c r="BK121">
        <v>512.6</v>
      </c>
      <c r="BL121">
        <v>434.7</v>
      </c>
      <c r="BM121">
        <v>-18.670000000000002</v>
      </c>
      <c r="BN121">
        <v>-10.17</v>
      </c>
      <c r="BO121">
        <v>0.98745594670131398</v>
      </c>
      <c r="BP121">
        <v>-8.4019800339829498</v>
      </c>
      <c r="BQ121">
        <v>1.0011550657064701</v>
      </c>
      <c r="BR121">
        <v>-9.0331534733320701E-2</v>
      </c>
      <c r="BS121">
        <v>-10.238234986526299</v>
      </c>
      <c r="BT121">
        <v>-19.0071434231177</v>
      </c>
    </row>
    <row r="122" spans="1:72" x14ac:dyDescent="0.25">
      <c r="A122" t="s">
        <v>626</v>
      </c>
      <c r="B122" t="s">
        <v>407</v>
      </c>
      <c r="C122">
        <v>20210228.210000001</v>
      </c>
      <c r="D122" s="89">
        <v>44255.879861111112</v>
      </c>
      <c r="E122" t="s">
        <v>620</v>
      </c>
      <c r="F122">
        <v>2913</v>
      </c>
      <c r="G122" t="s">
        <v>398</v>
      </c>
      <c r="H122" t="s">
        <v>408</v>
      </c>
      <c r="I122" t="s">
        <v>796</v>
      </c>
      <c r="J122" t="s">
        <v>400</v>
      </c>
      <c r="K122">
        <v>4000</v>
      </c>
      <c r="L122">
        <v>198.61</v>
      </c>
      <c r="M122">
        <v>20.13997281</v>
      </c>
      <c r="N122" s="90">
        <v>3.8700000000000003E-12</v>
      </c>
      <c r="O122">
        <v>2.8644E-3</v>
      </c>
      <c r="P122">
        <v>0</v>
      </c>
      <c r="Q122">
        <v>-0.72</v>
      </c>
      <c r="R122">
        <v>0</v>
      </c>
      <c r="S122" t="b">
        <v>0</v>
      </c>
      <c r="T122" t="s">
        <v>426</v>
      </c>
      <c r="U122">
        <v>4</v>
      </c>
      <c r="V122">
        <v>20</v>
      </c>
      <c r="W122">
        <v>20</v>
      </c>
      <c r="X122" s="90">
        <v>7.9700000000000006E-8</v>
      </c>
      <c r="Y122" s="90">
        <v>7.9599999999999998E-8</v>
      </c>
      <c r="Z122">
        <v>-10.088673010000001</v>
      </c>
      <c r="AA122">
        <v>4.8184699999999998E-4</v>
      </c>
      <c r="AB122">
        <v>0</v>
      </c>
      <c r="AC122">
        <v>-10.399212350000001</v>
      </c>
      <c r="AD122">
        <v>7.5797199999999999E-4</v>
      </c>
      <c r="AE122">
        <v>20.189347999999999</v>
      </c>
      <c r="AF122">
        <v>0</v>
      </c>
      <c r="AG122">
        <v>-5.4636469E-2</v>
      </c>
      <c r="AH122">
        <v>4.5848800000000001E-4</v>
      </c>
      <c r="AI122">
        <v>0</v>
      </c>
      <c r="AJ122">
        <v>-10.445882129999999</v>
      </c>
      <c r="AK122">
        <v>7.57298E-4</v>
      </c>
      <c r="AL122">
        <v>-11.0491651</v>
      </c>
      <c r="AM122">
        <v>5.887733E-3</v>
      </c>
      <c r="AN122">
        <v>0</v>
      </c>
      <c r="AO122">
        <v>-20.859413750000002</v>
      </c>
      <c r="AP122">
        <v>2.0931814999999999E-2</v>
      </c>
      <c r="AQ122">
        <v>0</v>
      </c>
      <c r="AR122">
        <v>-50.349416069999997</v>
      </c>
      <c r="AS122">
        <v>0.88956416900000002</v>
      </c>
      <c r="AT122">
        <v>0</v>
      </c>
      <c r="AU122">
        <v>-0.73194108499999999</v>
      </c>
      <c r="AV122">
        <v>5.8871679999999999E-3</v>
      </c>
      <c r="AW122">
        <v>0</v>
      </c>
      <c r="AX122">
        <v>-7.8393040999999997E-2</v>
      </c>
      <c r="AY122">
        <v>2.1668606999999999E-2</v>
      </c>
      <c r="AZ122">
        <v>0</v>
      </c>
      <c r="BA122">
        <v>-30.497513390000002</v>
      </c>
      <c r="BB122">
        <v>0.90838183500000003</v>
      </c>
      <c r="BC122">
        <v>0</v>
      </c>
      <c r="BD122">
        <v>2</v>
      </c>
      <c r="BE122">
        <v>1.7999914133756301E-3</v>
      </c>
      <c r="BF122">
        <v>-0.71205268269502997</v>
      </c>
      <c r="BG122">
        <v>0.23050000000000001</v>
      </c>
      <c r="BH122">
        <v>1.0527426182352499</v>
      </c>
      <c r="BI122">
        <v>0.92468322315907403</v>
      </c>
      <c r="BJ122">
        <v>0.24107501765727499</v>
      </c>
      <c r="BK122" t="s">
        <v>14</v>
      </c>
      <c r="BL122" t="s">
        <v>14</v>
      </c>
      <c r="BM122">
        <v>-18.670000000000002</v>
      </c>
      <c r="BN122">
        <v>-10.17</v>
      </c>
      <c r="BO122">
        <v>0.98745594670131398</v>
      </c>
      <c r="BP122">
        <v>-8.4019800339829498</v>
      </c>
      <c r="BQ122">
        <v>1.0011550657064701</v>
      </c>
      <c r="BR122">
        <v>-9.0331534733320701E-2</v>
      </c>
      <c r="BS122">
        <v>-10.1906576249509</v>
      </c>
      <c r="BT122">
        <v>-18.6707441100002</v>
      </c>
    </row>
    <row r="123" spans="1:72" x14ac:dyDescent="0.25">
      <c r="A123" t="s">
        <v>639</v>
      </c>
      <c r="B123" t="s">
        <v>443</v>
      </c>
      <c r="C123">
        <v>20210302.02</v>
      </c>
      <c r="D123" s="89">
        <v>44257.093055555553</v>
      </c>
      <c r="E123" t="s">
        <v>620</v>
      </c>
      <c r="F123">
        <v>2929</v>
      </c>
      <c r="G123" t="s">
        <v>398</v>
      </c>
      <c r="H123" t="s">
        <v>408</v>
      </c>
      <c r="I123" t="s">
        <v>796</v>
      </c>
      <c r="J123" t="s">
        <v>400</v>
      </c>
      <c r="K123">
        <v>3500</v>
      </c>
      <c r="L123">
        <v>171.36</v>
      </c>
      <c r="M123">
        <v>20.424836599999999</v>
      </c>
      <c r="N123" s="90">
        <v>3.6899999999999998E-12</v>
      </c>
      <c r="O123">
        <v>1E-3</v>
      </c>
      <c r="P123">
        <v>0</v>
      </c>
      <c r="Q123">
        <v>-1.1100000000000001</v>
      </c>
      <c r="R123">
        <v>0</v>
      </c>
      <c r="S123" t="b">
        <v>0</v>
      </c>
      <c r="T123" t="s">
        <v>404</v>
      </c>
      <c r="U123">
        <v>4</v>
      </c>
      <c r="V123">
        <v>20</v>
      </c>
      <c r="W123">
        <v>20</v>
      </c>
      <c r="X123" s="90">
        <v>7.9700000000000006E-8</v>
      </c>
      <c r="Y123" s="90">
        <v>7.9700000000000006E-8</v>
      </c>
      <c r="Z123">
        <v>-10.02289568</v>
      </c>
      <c r="AA123">
        <v>4.7680299999999998E-4</v>
      </c>
      <c r="AB123">
        <v>0</v>
      </c>
      <c r="AC123">
        <v>-10.28680763</v>
      </c>
      <c r="AD123">
        <v>8.70633E-4</v>
      </c>
      <c r="AE123">
        <v>20.30522715</v>
      </c>
      <c r="AF123">
        <v>0</v>
      </c>
      <c r="AG123">
        <v>1.1380302E-2</v>
      </c>
      <c r="AH123">
        <v>4.60836E-4</v>
      </c>
      <c r="AI123">
        <v>0</v>
      </c>
      <c r="AJ123">
        <v>-10.33345737</v>
      </c>
      <c r="AK123">
        <v>8.7005199999999996E-4</v>
      </c>
      <c r="AL123">
        <v>-10.788330670000001</v>
      </c>
      <c r="AM123">
        <v>8.8222019999999995E-3</v>
      </c>
      <c r="AN123">
        <v>2</v>
      </c>
      <c r="AO123">
        <v>-20.55536287</v>
      </c>
      <c r="AP123">
        <v>2.4781715999999999E-2</v>
      </c>
      <c r="AQ123">
        <v>1</v>
      </c>
      <c r="AR123">
        <v>-29.070833700000001</v>
      </c>
      <c r="AS123">
        <v>1.449780128</v>
      </c>
      <c r="AT123">
        <v>1</v>
      </c>
      <c r="AU123">
        <v>-0.65096675900000001</v>
      </c>
      <c r="AV123">
        <v>8.6602989999999998E-3</v>
      </c>
      <c r="AW123">
        <v>3</v>
      </c>
      <c r="AX123">
        <v>4.6359670000000004E-3</v>
      </c>
      <c r="AY123">
        <v>2.5344286000000001E-2</v>
      </c>
      <c r="AZ123">
        <v>1</v>
      </c>
      <c r="BA123">
        <v>-9.0653554790000008</v>
      </c>
      <c r="BB123">
        <v>1.479665513</v>
      </c>
      <c r="BC123">
        <v>1</v>
      </c>
      <c r="BD123">
        <v>2</v>
      </c>
      <c r="BE123">
        <v>1.7999914133756301E-3</v>
      </c>
      <c r="BF123">
        <v>-0.63154785642934297</v>
      </c>
      <c r="BG123">
        <v>0.23050000000000001</v>
      </c>
      <c r="BH123">
        <v>1.0527426182352499</v>
      </c>
      <c r="BI123">
        <v>0.92468322315907403</v>
      </c>
      <c r="BJ123">
        <v>0.32582587924078799</v>
      </c>
      <c r="BK123">
        <v>478.3</v>
      </c>
      <c r="BL123">
        <v>409.8</v>
      </c>
      <c r="BM123">
        <v>-18.670000000000002</v>
      </c>
      <c r="BN123">
        <v>-10.17</v>
      </c>
      <c r="BO123">
        <v>0.98745594670131398</v>
      </c>
      <c r="BP123">
        <v>-8.4019800339829498</v>
      </c>
      <c r="BQ123">
        <v>1.0011550657064701</v>
      </c>
      <c r="BR123">
        <v>-9.0331534733320701E-2</v>
      </c>
      <c r="BS123">
        <v>-10.124804317812799</v>
      </c>
      <c r="BT123">
        <v>-18.5597494007989</v>
      </c>
    </row>
    <row r="124" spans="1:72" x14ac:dyDescent="0.25">
      <c r="A124" t="s">
        <v>652</v>
      </c>
      <c r="B124" t="s">
        <v>407</v>
      </c>
      <c r="C124">
        <v>20210303.210000001</v>
      </c>
      <c r="D124" s="89">
        <v>44258.885416666664</v>
      </c>
      <c r="E124" t="s">
        <v>648</v>
      </c>
      <c r="F124">
        <v>2945</v>
      </c>
      <c r="G124" t="s">
        <v>14</v>
      </c>
      <c r="H124" t="s">
        <v>408</v>
      </c>
      <c r="I124" t="s">
        <v>796</v>
      </c>
      <c r="J124" t="s">
        <v>400</v>
      </c>
      <c r="K124">
        <v>3800</v>
      </c>
      <c r="L124">
        <v>154.27000000000001</v>
      </c>
      <c r="M124">
        <v>24.63213846</v>
      </c>
      <c r="N124" s="90">
        <v>2.9200000000000001E-12</v>
      </c>
      <c r="O124">
        <v>1E-3</v>
      </c>
      <c r="P124">
        <v>0</v>
      </c>
      <c r="Q124">
        <v>-1.01</v>
      </c>
      <c r="R124">
        <v>0</v>
      </c>
      <c r="S124">
        <v>0</v>
      </c>
      <c r="T124" t="s">
        <v>14</v>
      </c>
      <c r="U124">
        <v>4</v>
      </c>
      <c r="V124">
        <v>20</v>
      </c>
      <c r="W124">
        <v>20</v>
      </c>
      <c r="X124" s="90">
        <v>6.9199999999999998E-8</v>
      </c>
      <c r="Y124" s="90">
        <v>6.9499999999999994E-8</v>
      </c>
      <c r="Z124">
        <v>-9.9013051799999996</v>
      </c>
      <c r="AA124">
        <v>5.84035E-4</v>
      </c>
      <c r="AB124">
        <v>0</v>
      </c>
      <c r="AC124">
        <v>-9.9347742510000003</v>
      </c>
      <c r="AD124">
        <v>9.2267399999999996E-4</v>
      </c>
      <c r="AE124">
        <v>20.66814188</v>
      </c>
      <c r="AF124">
        <v>0</v>
      </c>
      <c r="AG124">
        <v>0.13849023999999999</v>
      </c>
      <c r="AH124">
        <v>5.5285399999999998E-4</v>
      </c>
      <c r="AI124">
        <v>0</v>
      </c>
      <c r="AJ124">
        <v>-9.9815374749999997</v>
      </c>
      <c r="AK124">
        <v>9.2174499999999996E-4</v>
      </c>
      <c r="AL124">
        <v>-10.41150762</v>
      </c>
      <c r="AM124">
        <v>7.1042500000000003E-3</v>
      </c>
      <c r="AN124">
        <v>0</v>
      </c>
      <c r="AO124">
        <v>-19.99132826</v>
      </c>
      <c r="AP124">
        <v>2.1151670000000001E-2</v>
      </c>
      <c r="AQ124">
        <v>0</v>
      </c>
      <c r="AR124">
        <v>-42.802668400000002</v>
      </c>
      <c r="AS124">
        <v>1.000905135</v>
      </c>
      <c r="AT124">
        <v>0</v>
      </c>
      <c r="AU124">
        <v>-0.74781359300000005</v>
      </c>
      <c r="AV124">
        <v>7.2301520000000001E-3</v>
      </c>
      <c r="AW124">
        <v>0</v>
      </c>
      <c r="AX124">
        <v>-0.13047262500000001</v>
      </c>
      <c r="AY124">
        <v>2.1657506E-2</v>
      </c>
      <c r="AZ124">
        <v>0</v>
      </c>
      <c r="BA124">
        <v>-23.89435885</v>
      </c>
      <c r="BB124">
        <v>1.0207090640000001</v>
      </c>
      <c r="BC124">
        <v>0</v>
      </c>
      <c r="BD124">
        <v>3</v>
      </c>
      <c r="BE124">
        <v>9.7527688795384898E-4</v>
      </c>
      <c r="BF124">
        <v>-0.73765949024945898</v>
      </c>
      <c r="BG124">
        <v>0.23050000000000001</v>
      </c>
      <c r="BH124">
        <v>1.03041305013492</v>
      </c>
      <c r="BI124">
        <v>0.95813512655848199</v>
      </c>
      <c r="BJ124">
        <v>0.26404116124957</v>
      </c>
      <c r="BK124">
        <v>2244.8000000000002</v>
      </c>
      <c r="BL124">
        <v>1058.7</v>
      </c>
      <c r="BM124">
        <v>-18.670000000000002</v>
      </c>
      <c r="BN124">
        <v>-10.17</v>
      </c>
      <c r="BO124">
        <v>0.991313887977191</v>
      </c>
      <c r="BP124">
        <v>-8.7984187311849205</v>
      </c>
      <c r="BQ124">
        <v>1.00283345638313</v>
      </c>
      <c r="BR124">
        <v>-0.223052006392533</v>
      </c>
      <c r="BS124">
        <v>-10.152412102756101</v>
      </c>
      <c r="BT124">
        <v>-18.646898420119399</v>
      </c>
    </row>
    <row r="125" spans="1:72" x14ac:dyDescent="0.25">
      <c r="A125" t="s">
        <v>658</v>
      </c>
      <c r="B125" t="s">
        <v>407</v>
      </c>
      <c r="C125">
        <v>20210309.199999999</v>
      </c>
      <c r="D125" s="89">
        <v>44264.854166666664</v>
      </c>
      <c r="E125" t="s">
        <v>654</v>
      </c>
      <c r="F125">
        <v>2949</v>
      </c>
      <c r="G125" t="s">
        <v>398</v>
      </c>
      <c r="H125" t="s">
        <v>408</v>
      </c>
      <c r="I125" t="s">
        <v>796</v>
      </c>
      <c r="J125" t="s">
        <v>400</v>
      </c>
      <c r="K125">
        <v>3400</v>
      </c>
      <c r="L125">
        <v>173.58</v>
      </c>
      <c r="M125">
        <v>19.587510080000001</v>
      </c>
      <c r="N125" s="90">
        <v>3.7399999999999998E-12</v>
      </c>
      <c r="O125">
        <v>1E-3</v>
      </c>
      <c r="P125">
        <v>0</v>
      </c>
      <c r="Q125">
        <v>-0.22</v>
      </c>
      <c r="R125">
        <v>0</v>
      </c>
      <c r="S125" t="b">
        <v>1</v>
      </c>
      <c r="T125" t="s">
        <v>404</v>
      </c>
      <c r="U125">
        <v>4</v>
      </c>
      <c r="V125">
        <v>20</v>
      </c>
      <c r="W125">
        <v>20</v>
      </c>
      <c r="X125" s="90">
        <v>7.9700000000000006E-8</v>
      </c>
      <c r="Y125" s="90">
        <v>7.9700000000000006E-8</v>
      </c>
      <c r="Z125">
        <v>-9.9055860169999992</v>
      </c>
      <c r="AA125">
        <v>4.20264E-4</v>
      </c>
      <c r="AB125">
        <v>0</v>
      </c>
      <c r="AC125">
        <v>-9.9815212330000005</v>
      </c>
      <c r="AD125">
        <v>1.2391119999999999E-3</v>
      </c>
      <c r="AE125">
        <v>20.619949949999999</v>
      </c>
      <c r="AF125">
        <v>0</v>
      </c>
      <c r="AG125">
        <v>0.13280597899999999</v>
      </c>
      <c r="AH125">
        <v>4.0081900000000001E-4</v>
      </c>
      <c r="AI125">
        <v>0</v>
      </c>
      <c r="AJ125">
        <v>-10.02824461</v>
      </c>
      <c r="AK125">
        <v>1.2378580000000001E-3</v>
      </c>
      <c r="AL125">
        <v>-10.41661006</v>
      </c>
      <c r="AM125">
        <v>6.3344050000000004E-3</v>
      </c>
      <c r="AN125">
        <v>0</v>
      </c>
      <c r="AO125">
        <v>-20.021373780000001</v>
      </c>
      <c r="AP125">
        <v>2.3205843E-2</v>
      </c>
      <c r="AQ125">
        <v>0</v>
      </c>
      <c r="AR125">
        <v>-35.610541040000001</v>
      </c>
      <c r="AS125">
        <v>0.78969752999999998</v>
      </c>
      <c r="AT125">
        <v>0</v>
      </c>
      <c r="AU125">
        <v>-0.70076049600000001</v>
      </c>
      <c r="AV125">
        <v>6.2427339999999998E-3</v>
      </c>
      <c r="AW125">
        <v>0</v>
      </c>
      <c r="AX125">
        <v>-6.6779097999999995E-2</v>
      </c>
      <c r="AY125">
        <v>2.3944704000000001E-2</v>
      </c>
      <c r="AZ125">
        <v>0</v>
      </c>
      <c r="BA125">
        <v>-16.463070429999998</v>
      </c>
      <c r="BB125">
        <v>0.80484005000000003</v>
      </c>
      <c r="BC125">
        <v>0</v>
      </c>
      <c r="BD125">
        <v>3</v>
      </c>
      <c r="BE125">
        <v>9.7527688795384898E-4</v>
      </c>
      <c r="BF125">
        <v>-0.69060141695765398</v>
      </c>
      <c r="BG125">
        <v>0.23050000000000001</v>
      </c>
      <c r="BH125">
        <v>1.03041305013492</v>
      </c>
      <c r="BI125">
        <v>0.95813512655848199</v>
      </c>
      <c r="BJ125">
        <v>0.31253041408365101</v>
      </c>
      <c r="BK125">
        <v>564.9</v>
      </c>
      <c r="BL125">
        <v>471.4</v>
      </c>
      <c r="BM125">
        <v>-18.670000000000002</v>
      </c>
      <c r="BN125">
        <v>-10.17</v>
      </c>
      <c r="BO125">
        <v>0.991313887977191</v>
      </c>
      <c r="BP125">
        <v>-8.7984187311849205</v>
      </c>
      <c r="BQ125">
        <v>1.00283345638313</v>
      </c>
      <c r="BR125">
        <v>-0.223052006392533</v>
      </c>
      <c r="BS125">
        <v>-10.156705069320999</v>
      </c>
      <c r="BT125">
        <v>-18.693239352597001</v>
      </c>
    </row>
    <row r="126" spans="1:72" x14ac:dyDescent="0.25">
      <c r="A126" t="s">
        <v>668</v>
      </c>
      <c r="B126" t="s">
        <v>443</v>
      </c>
      <c r="C126">
        <v>20210310.149999999</v>
      </c>
      <c r="D126" s="89">
        <v>44265.647222222222</v>
      </c>
      <c r="E126" t="s">
        <v>654</v>
      </c>
      <c r="F126">
        <v>2959</v>
      </c>
      <c r="G126" t="s">
        <v>398</v>
      </c>
      <c r="H126" t="s">
        <v>408</v>
      </c>
      <c r="I126" t="s">
        <v>796</v>
      </c>
      <c r="J126" t="s">
        <v>400</v>
      </c>
      <c r="K126">
        <v>3800</v>
      </c>
      <c r="L126">
        <v>183.17</v>
      </c>
      <c r="M126">
        <v>20.74575531</v>
      </c>
      <c r="N126" s="90">
        <v>3.5899999999999998E-12</v>
      </c>
      <c r="O126">
        <v>1E-3</v>
      </c>
      <c r="P126">
        <v>0</v>
      </c>
      <c r="Q126">
        <v>-0.46</v>
      </c>
      <c r="R126">
        <v>0</v>
      </c>
      <c r="S126" t="b">
        <v>1</v>
      </c>
      <c r="T126" t="s">
        <v>404</v>
      </c>
      <c r="U126">
        <v>4</v>
      </c>
      <c r="V126">
        <v>20</v>
      </c>
      <c r="W126">
        <v>20</v>
      </c>
      <c r="X126" s="90">
        <v>7.9599999999999998E-8</v>
      </c>
      <c r="Y126" s="90">
        <v>7.9500000000000004E-8</v>
      </c>
      <c r="Z126">
        <v>-9.8994849949999999</v>
      </c>
      <c r="AA126">
        <v>5.6783500000000004E-4</v>
      </c>
      <c r="AB126">
        <v>0</v>
      </c>
      <c r="AC126">
        <v>-9.9656697090000002</v>
      </c>
      <c r="AD126">
        <v>1.77176E-3</v>
      </c>
      <c r="AE126">
        <v>20.636291440000001</v>
      </c>
      <c r="AF126">
        <v>0</v>
      </c>
      <c r="AG126">
        <v>0.13912011599999999</v>
      </c>
      <c r="AH126">
        <v>5.3563299999999999E-4</v>
      </c>
      <c r="AI126">
        <v>0</v>
      </c>
      <c r="AJ126">
        <v>-10.01239689</v>
      </c>
      <c r="AK126">
        <v>1.76984E-3</v>
      </c>
      <c r="AL126">
        <v>-10.418762770000001</v>
      </c>
      <c r="AM126">
        <v>6.4653250000000001E-3</v>
      </c>
      <c r="AN126">
        <v>0</v>
      </c>
      <c r="AO126">
        <v>-20.070722719999999</v>
      </c>
      <c r="AP126">
        <v>2.4714282000000001E-2</v>
      </c>
      <c r="AQ126">
        <v>0</v>
      </c>
      <c r="AR126">
        <v>-42.525960339999997</v>
      </c>
      <c r="AS126">
        <v>0.95446666400000002</v>
      </c>
      <c r="AT126">
        <v>0</v>
      </c>
      <c r="AU126">
        <v>-0.72772171699999999</v>
      </c>
      <c r="AV126">
        <v>6.040498E-3</v>
      </c>
      <c r="AW126">
        <v>1</v>
      </c>
      <c r="AX126">
        <v>-0.14914591599999999</v>
      </c>
      <c r="AY126">
        <v>2.4858811000000001E-2</v>
      </c>
      <c r="AZ126">
        <v>0</v>
      </c>
      <c r="BA126">
        <v>-23.553033159999998</v>
      </c>
      <c r="BB126">
        <v>0.973508335</v>
      </c>
      <c r="BC126">
        <v>0</v>
      </c>
      <c r="BD126">
        <v>3</v>
      </c>
      <c r="BE126">
        <v>9.7527688795384898E-4</v>
      </c>
      <c r="BF126">
        <v>-0.71756053846934498</v>
      </c>
      <c r="BG126">
        <v>0.23050000000000001</v>
      </c>
      <c r="BH126">
        <v>1.03041305013492</v>
      </c>
      <c r="BI126">
        <v>0.95813512655848199</v>
      </c>
      <c r="BJ126">
        <v>0.28475138345783202</v>
      </c>
      <c r="BK126">
        <v>923.4</v>
      </c>
      <c r="BL126">
        <v>683.2</v>
      </c>
      <c r="BM126">
        <v>-18.670000000000002</v>
      </c>
      <c r="BN126">
        <v>-10.17</v>
      </c>
      <c r="BO126">
        <v>0.991313887977191</v>
      </c>
      <c r="BP126">
        <v>-8.7984187311849205</v>
      </c>
      <c r="BQ126">
        <v>1.00283345638313</v>
      </c>
      <c r="BR126">
        <v>-0.223052006392533</v>
      </c>
      <c r="BS126">
        <v>-10.1505867603413</v>
      </c>
      <c r="BT126">
        <v>-18.677525516710201</v>
      </c>
    </row>
    <row r="127" spans="1:72" x14ac:dyDescent="0.25">
      <c r="A127" t="s">
        <v>676</v>
      </c>
      <c r="B127" t="s">
        <v>451</v>
      </c>
      <c r="C127">
        <v>20210311.050000001</v>
      </c>
      <c r="D127" s="89">
        <v>44266.236805555556</v>
      </c>
      <c r="E127" t="s">
        <v>654</v>
      </c>
      <c r="F127">
        <v>2967</v>
      </c>
      <c r="G127" t="s">
        <v>398</v>
      </c>
      <c r="H127" t="s">
        <v>408</v>
      </c>
      <c r="I127" t="s">
        <v>796</v>
      </c>
      <c r="J127" t="s">
        <v>400</v>
      </c>
      <c r="K127">
        <v>3600</v>
      </c>
      <c r="L127">
        <v>181.79</v>
      </c>
      <c r="M127">
        <v>19.803069480000001</v>
      </c>
      <c r="N127" s="90">
        <v>3.7200000000000003E-12</v>
      </c>
      <c r="O127">
        <v>1E-3</v>
      </c>
      <c r="P127">
        <v>0</v>
      </c>
      <c r="Q127">
        <v>-0.23</v>
      </c>
      <c r="R127">
        <v>0</v>
      </c>
      <c r="S127" t="b">
        <v>1</v>
      </c>
      <c r="T127" t="s">
        <v>404</v>
      </c>
      <c r="U127">
        <v>4</v>
      </c>
      <c r="V127">
        <v>20</v>
      </c>
      <c r="W127">
        <v>20</v>
      </c>
      <c r="X127" s="90">
        <v>7.9700000000000006E-8</v>
      </c>
      <c r="Y127" s="90">
        <v>7.9599999999999998E-8</v>
      </c>
      <c r="Z127">
        <v>-9.8908505780000002</v>
      </c>
      <c r="AA127">
        <v>4.4468200000000001E-4</v>
      </c>
      <c r="AB127">
        <v>0</v>
      </c>
      <c r="AC127">
        <v>-9.9574068049999997</v>
      </c>
      <c r="AD127">
        <v>1.111828E-3</v>
      </c>
      <c r="AE127">
        <v>20.64480975</v>
      </c>
      <c r="AF127">
        <v>0</v>
      </c>
      <c r="AG127">
        <v>0.147557362</v>
      </c>
      <c r="AH127">
        <v>4.25979E-4</v>
      </c>
      <c r="AI127">
        <v>0</v>
      </c>
      <c r="AJ127">
        <v>-10.00412457</v>
      </c>
      <c r="AK127">
        <v>1.1107790000000001E-3</v>
      </c>
      <c r="AL127">
        <v>-10.385505780000001</v>
      </c>
      <c r="AM127">
        <v>5.9767270000000003E-3</v>
      </c>
      <c r="AN127">
        <v>0</v>
      </c>
      <c r="AO127">
        <v>-19.969189050000001</v>
      </c>
      <c r="AP127">
        <v>2.6522746E-2</v>
      </c>
      <c r="AQ127">
        <v>0</v>
      </c>
      <c r="AR127">
        <v>-39.829560110000003</v>
      </c>
      <c r="AS127">
        <v>0.80406065699999996</v>
      </c>
      <c r="AT127">
        <v>0</v>
      </c>
      <c r="AU127">
        <v>-0.70849461700000005</v>
      </c>
      <c r="AV127">
        <v>5.8671670000000004E-3</v>
      </c>
      <c r="AW127">
        <v>0</v>
      </c>
      <c r="AX127">
        <v>-6.2258387999999998E-2</v>
      </c>
      <c r="AY127">
        <v>2.7095258000000001E-2</v>
      </c>
      <c r="AZ127">
        <v>0</v>
      </c>
      <c r="BA127">
        <v>-20.828075729999998</v>
      </c>
      <c r="BB127">
        <v>0.82027472700000004</v>
      </c>
      <c r="BC127">
        <v>0</v>
      </c>
      <c r="BD127">
        <v>3</v>
      </c>
      <c r="BE127">
        <v>9.7527688795384898E-4</v>
      </c>
      <c r="BF127">
        <v>-0.69836587324305499</v>
      </c>
      <c r="BG127">
        <v>0.23050000000000001</v>
      </c>
      <c r="BH127">
        <v>1.03041305013492</v>
      </c>
      <c r="BI127">
        <v>0.95813512655848199</v>
      </c>
      <c r="BJ127">
        <v>0.304529816999972</v>
      </c>
      <c r="BK127">
        <v>634.1</v>
      </c>
      <c r="BL127">
        <v>517.6</v>
      </c>
      <c r="BM127">
        <v>-18.670000000000002</v>
      </c>
      <c r="BN127">
        <v>-10.17</v>
      </c>
      <c r="BO127">
        <v>0.991313887977191</v>
      </c>
      <c r="BP127">
        <v>-8.7984187311849205</v>
      </c>
      <c r="BQ127">
        <v>1.00283345638313</v>
      </c>
      <c r="BR127">
        <v>-0.223052006392533</v>
      </c>
      <c r="BS127">
        <v>-10.1419278780974</v>
      </c>
      <c r="BT127">
        <v>-18.669334385220001</v>
      </c>
    </row>
    <row r="128" spans="1:72" x14ac:dyDescent="0.25">
      <c r="A128" t="s">
        <v>686</v>
      </c>
      <c r="B128" t="s">
        <v>470</v>
      </c>
      <c r="C128">
        <v>20210312.120000001</v>
      </c>
      <c r="D128" s="89">
        <v>44267.515277777777</v>
      </c>
      <c r="E128" t="s">
        <v>654</v>
      </c>
      <c r="F128">
        <v>2982</v>
      </c>
      <c r="G128" t="s">
        <v>398</v>
      </c>
      <c r="H128" t="s">
        <v>408</v>
      </c>
      <c r="I128" t="s">
        <v>796</v>
      </c>
      <c r="J128" t="s">
        <v>400</v>
      </c>
      <c r="K128">
        <v>3400</v>
      </c>
      <c r="L128">
        <v>172.06</v>
      </c>
      <c r="M128">
        <v>19.76054865</v>
      </c>
      <c r="N128" s="90">
        <v>3.7100000000000001E-12</v>
      </c>
      <c r="O128">
        <v>1E-3</v>
      </c>
      <c r="P128">
        <v>0</v>
      </c>
      <c r="Q128">
        <v>-0.36</v>
      </c>
      <c r="R128">
        <v>0</v>
      </c>
      <c r="S128" t="b">
        <v>1</v>
      </c>
      <c r="T128" t="s">
        <v>404</v>
      </c>
      <c r="U128">
        <v>4</v>
      </c>
      <c r="V128">
        <v>20</v>
      </c>
      <c r="W128">
        <v>20</v>
      </c>
      <c r="X128" s="90">
        <v>7.9700000000000006E-8</v>
      </c>
      <c r="Y128" s="90">
        <v>7.9700000000000006E-8</v>
      </c>
      <c r="Z128">
        <v>-9.897739305</v>
      </c>
      <c r="AA128">
        <v>5.2048299999999997E-4</v>
      </c>
      <c r="AB128">
        <v>0</v>
      </c>
      <c r="AC128">
        <v>-9.9499485280000002</v>
      </c>
      <c r="AD128">
        <v>1.6403590000000001E-3</v>
      </c>
      <c r="AE128">
        <v>20.652498560000002</v>
      </c>
      <c r="AF128">
        <v>0</v>
      </c>
      <c r="AG128">
        <v>0.141320485</v>
      </c>
      <c r="AH128">
        <v>4.9922499999999995E-4</v>
      </c>
      <c r="AI128">
        <v>0</v>
      </c>
      <c r="AJ128">
        <v>-9.9966884670000002</v>
      </c>
      <c r="AK128">
        <v>1.638738E-3</v>
      </c>
      <c r="AL128">
        <v>-10.39519368</v>
      </c>
      <c r="AM128">
        <v>5.5102440000000001E-3</v>
      </c>
      <c r="AN128">
        <v>0</v>
      </c>
      <c r="AO128">
        <v>-19.996287500000001</v>
      </c>
      <c r="AP128">
        <v>2.1611363000000001E-2</v>
      </c>
      <c r="AQ128">
        <v>0</v>
      </c>
      <c r="AR128">
        <v>-41.305397810000002</v>
      </c>
      <c r="AS128">
        <v>0.80235328100000003</v>
      </c>
      <c r="AT128">
        <v>0</v>
      </c>
      <c r="AU128">
        <v>-0.71922521100000003</v>
      </c>
      <c r="AV128">
        <v>5.3876530000000001E-3</v>
      </c>
      <c r="AW128">
        <v>0</v>
      </c>
      <c r="AX128">
        <v>-0.104928857</v>
      </c>
      <c r="AY128">
        <v>2.1708035000000001E-2</v>
      </c>
      <c r="AZ128">
        <v>0</v>
      </c>
      <c r="BA128">
        <v>-22.341082579999998</v>
      </c>
      <c r="BB128">
        <v>0.81799455600000004</v>
      </c>
      <c r="BC128">
        <v>0</v>
      </c>
      <c r="BD128">
        <v>3</v>
      </c>
      <c r="BE128">
        <v>9.7527688795384898E-4</v>
      </c>
      <c r="BF128">
        <v>-0.709087018858092</v>
      </c>
      <c r="BG128">
        <v>0.23050000000000001</v>
      </c>
      <c r="BH128">
        <v>1.03041305013492</v>
      </c>
      <c r="BI128">
        <v>0.95813512655848199</v>
      </c>
      <c r="BJ128">
        <v>0.29348260864584103</v>
      </c>
      <c r="BK128">
        <v>765.8</v>
      </c>
      <c r="BL128">
        <v>598.29999999999995</v>
      </c>
      <c r="BM128">
        <v>-18.670000000000002</v>
      </c>
      <c r="BN128">
        <v>-10.17</v>
      </c>
      <c r="BO128">
        <v>0.991313887977191</v>
      </c>
      <c r="BP128">
        <v>-8.7984187311849205</v>
      </c>
      <c r="BQ128">
        <v>1.00283345638313</v>
      </c>
      <c r="BR128">
        <v>-0.223052006392533</v>
      </c>
      <c r="BS128">
        <v>-10.1488361240048</v>
      </c>
      <c r="BT128">
        <v>-18.6619408916495</v>
      </c>
    </row>
    <row r="129" spans="1:72" x14ac:dyDescent="0.25">
      <c r="A129" t="s">
        <v>699</v>
      </c>
      <c r="B129" t="s">
        <v>485</v>
      </c>
      <c r="C129">
        <v>20210313.18</v>
      </c>
      <c r="D129" s="89">
        <v>44268.777777777781</v>
      </c>
      <c r="E129" t="s">
        <v>654</v>
      </c>
      <c r="F129">
        <v>2998</v>
      </c>
      <c r="G129" t="s">
        <v>398</v>
      </c>
      <c r="H129" t="s">
        <v>408</v>
      </c>
      <c r="I129" t="s">
        <v>796</v>
      </c>
      <c r="J129" t="s">
        <v>400</v>
      </c>
      <c r="K129">
        <v>3700</v>
      </c>
      <c r="L129">
        <v>187.65</v>
      </c>
      <c r="M129">
        <v>19.717559290000001</v>
      </c>
      <c r="N129" s="90">
        <v>3.8E-12</v>
      </c>
      <c r="O129">
        <v>1E-3</v>
      </c>
      <c r="P129">
        <v>0</v>
      </c>
      <c r="Q129">
        <v>7.0000000000000007E-2</v>
      </c>
      <c r="R129">
        <v>0</v>
      </c>
      <c r="S129" t="b">
        <v>1</v>
      </c>
      <c r="T129" t="s">
        <v>404</v>
      </c>
      <c r="U129">
        <v>4</v>
      </c>
      <c r="V129">
        <v>20</v>
      </c>
      <c r="W129">
        <v>20</v>
      </c>
      <c r="X129" s="90">
        <v>7.9500000000000004E-8</v>
      </c>
      <c r="Y129" s="90">
        <v>7.9500000000000004E-8</v>
      </c>
      <c r="Z129">
        <v>-9.9003487640000003</v>
      </c>
      <c r="AA129">
        <v>5.07154E-4</v>
      </c>
      <c r="AB129">
        <v>0</v>
      </c>
      <c r="AC129">
        <v>-9.9615481090000007</v>
      </c>
      <c r="AD129">
        <v>7.3915899999999997E-4</v>
      </c>
      <c r="AE129">
        <v>20.640540439999999</v>
      </c>
      <c r="AF129">
        <v>0</v>
      </c>
      <c r="AG129">
        <v>0.138450237</v>
      </c>
      <c r="AH129">
        <v>4.8054E-4</v>
      </c>
      <c r="AI129">
        <v>0</v>
      </c>
      <c r="AJ129">
        <v>-10.00828139</v>
      </c>
      <c r="AK129">
        <v>7.3844299999999998E-4</v>
      </c>
      <c r="AL129">
        <v>-10.40621587</v>
      </c>
      <c r="AM129">
        <v>6.6776869999999999E-3</v>
      </c>
      <c r="AN129">
        <v>0</v>
      </c>
      <c r="AO129">
        <v>-20.027405040000001</v>
      </c>
      <c r="AP129">
        <v>2.3880674000000001E-2</v>
      </c>
      <c r="AQ129">
        <v>0</v>
      </c>
      <c r="AR129">
        <v>-41.482547009999998</v>
      </c>
      <c r="AS129">
        <v>0.95921638200000003</v>
      </c>
      <c r="AT129">
        <v>0</v>
      </c>
      <c r="AU129">
        <v>-0.71589272800000003</v>
      </c>
      <c r="AV129">
        <v>6.9759460000000002E-3</v>
      </c>
      <c r="AW129">
        <v>0</v>
      </c>
      <c r="AX129">
        <v>-0.113260006</v>
      </c>
      <c r="AY129">
        <v>2.4580362000000001E-2</v>
      </c>
      <c r="AZ129">
        <v>0</v>
      </c>
      <c r="BA129">
        <v>-22.49625198</v>
      </c>
      <c r="BB129">
        <v>0.97806958300000002</v>
      </c>
      <c r="BC129">
        <v>0</v>
      </c>
      <c r="BD129">
        <v>3</v>
      </c>
      <c r="BE129">
        <v>9.7527688795384898E-4</v>
      </c>
      <c r="BF129">
        <v>-0.70574378617093003</v>
      </c>
      <c r="BG129">
        <v>0.23050000000000001</v>
      </c>
      <c r="BH129">
        <v>1.03041305013492</v>
      </c>
      <c r="BI129">
        <v>0.95813512655848199</v>
      </c>
      <c r="BJ129">
        <v>0.29692751923632998</v>
      </c>
      <c r="BK129">
        <v>718.8</v>
      </c>
      <c r="BL129">
        <v>570.6</v>
      </c>
      <c r="BM129">
        <v>-18.670000000000002</v>
      </c>
      <c r="BN129">
        <v>-10.17</v>
      </c>
      <c r="BO129">
        <v>0.991313887977191</v>
      </c>
      <c r="BP129">
        <v>-8.7984187311849205</v>
      </c>
      <c r="BQ129">
        <v>1.00283345638313</v>
      </c>
      <c r="BR129">
        <v>-0.223052006392533</v>
      </c>
      <c r="BS129">
        <v>-10.151452976793101</v>
      </c>
      <c r="BT129">
        <v>-18.673439717389499</v>
      </c>
    </row>
    <row r="130" spans="1:72" x14ac:dyDescent="0.25">
      <c r="A130" t="s">
        <v>719</v>
      </c>
      <c r="B130" t="s">
        <v>407</v>
      </c>
      <c r="C130">
        <v>20210315.109999999</v>
      </c>
      <c r="D130" s="89">
        <v>44270.480555555558</v>
      </c>
      <c r="E130" t="s">
        <v>706</v>
      </c>
      <c r="F130">
        <v>3017</v>
      </c>
      <c r="G130" t="s">
        <v>398</v>
      </c>
      <c r="H130" t="s">
        <v>408</v>
      </c>
      <c r="I130" t="s">
        <v>796</v>
      </c>
      <c r="J130" t="s">
        <v>400</v>
      </c>
      <c r="K130">
        <v>3800</v>
      </c>
      <c r="L130">
        <v>194.64</v>
      </c>
      <c r="M130">
        <v>19.523222359999998</v>
      </c>
      <c r="N130" s="90">
        <v>3.8600000000000001E-12</v>
      </c>
      <c r="O130">
        <v>1E-3</v>
      </c>
      <c r="P130">
        <v>0</v>
      </c>
      <c r="Q130">
        <v>-0.22</v>
      </c>
      <c r="R130">
        <v>0</v>
      </c>
      <c r="S130" t="b">
        <v>0</v>
      </c>
      <c r="T130" t="s">
        <v>404</v>
      </c>
      <c r="U130">
        <v>4</v>
      </c>
      <c r="V130">
        <v>20</v>
      </c>
      <c r="W130">
        <v>20</v>
      </c>
      <c r="X130" s="90">
        <v>7.9599999999999998E-8</v>
      </c>
      <c r="Y130" s="90">
        <v>7.9599999999999998E-8</v>
      </c>
      <c r="Z130">
        <v>-9.9364872119999994</v>
      </c>
      <c r="AA130">
        <v>5.2090000000000003E-4</v>
      </c>
      <c r="AB130">
        <v>0</v>
      </c>
      <c r="AC130">
        <v>-10.030757639999999</v>
      </c>
      <c r="AD130">
        <v>7.9689799999999999E-4</v>
      </c>
      <c r="AE130">
        <v>20.56919164</v>
      </c>
      <c r="AF130">
        <v>0</v>
      </c>
      <c r="AG130">
        <v>0.10191824200000001</v>
      </c>
      <c r="AH130">
        <v>4.9525700000000003E-4</v>
      </c>
      <c r="AI130">
        <v>0</v>
      </c>
      <c r="AJ130">
        <v>-10.07749417</v>
      </c>
      <c r="AK130">
        <v>7.96183E-4</v>
      </c>
      <c r="AL130">
        <v>-10.49887176</v>
      </c>
      <c r="AM130">
        <v>6.2147410000000002E-3</v>
      </c>
      <c r="AN130">
        <v>0</v>
      </c>
      <c r="AO130">
        <v>-20.18685876</v>
      </c>
      <c r="AP130">
        <v>2.2323201000000001E-2</v>
      </c>
      <c r="AQ130">
        <v>0</v>
      </c>
      <c r="AR130">
        <v>-44.526438900000002</v>
      </c>
      <c r="AS130">
        <v>0.95391744700000003</v>
      </c>
      <c r="AT130">
        <v>0</v>
      </c>
      <c r="AU130">
        <v>-0.70311440000000003</v>
      </c>
      <c r="AV130">
        <v>6.3377349999999997E-3</v>
      </c>
      <c r="AW130">
        <v>0</v>
      </c>
      <c r="AX130">
        <v>-0.13615395199999999</v>
      </c>
      <c r="AY130">
        <v>2.2632121000000002E-2</v>
      </c>
      <c r="AZ130">
        <v>0</v>
      </c>
      <c r="BA130">
        <v>-25.428576270000001</v>
      </c>
      <c r="BB130">
        <v>0.97339553099999998</v>
      </c>
      <c r="BC130">
        <v>0</v>
      </c>
      <c r="BD130">
        <v>3</v>
      </c>
      <c r="BE130">
        <v>9.7527688795384898E-4</v>
      </c>
      <c r="BF130">
        <v>-0.69287509302288097</v>
      </c>
      <c r="BG130">
        <v>0.23050000000000001</v>
      </c>
      <c r="BH130">
        <v>1.03041305013492</v>
      </c>
      <c r="BI130">
        <v>0.95813512655848199</v>
      </c>
      <c r="BJ130">
        <v>0.31018758859426199</v>
      </c>
      <c r="BK130">
        <v>583.5</v>
      </c>
      <c r="BL130">
        <v>484.1</v>
      </c>
      <c r="BM130">
        <v>-18.670000000000002</v>
      </c>
      <c r="BN130">
        <v>-10.17</v>
      </c>
      <c r="BO130">
        <v>0.991313887977191</v>
      </c>
      <c r="BP130">
        <v>-8.7984187311849205</v>
      </c>
      <c r="BQ130">
        <v>1.00283345638313</v>
      </c>
      <c r="BR130">
        <v>-0.223052006392533</v>
      </c>
      <c r="BS130">
        <v>-10.187693821509299</v>
      </c>
      <c r="BT130">
        <v>-18.7420480866502</v>
      </c>
    </row>
    <row r="131" spans="1:72" x14ac:dyDescent="0.25">
      <c r="A131" t="s">
        <v>731</v>
      </c>
      <c r="B131" t="s">
        <v>443</v>
      </c>
      <c r="C131">
        <v>20210317</v>
      </c>
      <c r="D131" s="89">
        <v>44272.031944444447</v>
      </c>
      <c r="E131" t="s">
        <v>706</v>
      </c>
      <c r="F131">
        <v>3036</v>
      </c>
      <c r="G131" t="s">
        <v>398</v>
      </c>
      <c r="H131" t="s">
        <v>408</v>
      </c>
      <c r="I131" t="s">
        <v>796</v>
      </c>
      <c r="J131" t="s">
        <v>400</v>
      </c>
      <c r="K131">
        <v>3400</v>
      </c>
      <c r="L131">
        <v>174.93</v>
      </c>
      <c r="M131">
        <v>19.436345970000001</v>
      </c>
      <c r="N131" s="90">
        <v>3.8E-12</v>
      </c>
      <c r="O131">
        <v>1E-3</v>
      </c>
      <c r="P131">
        <v>0</v>
      </c>
      <c r="Q131">
        <v>-0.19</v>
      </c>
      <c r="R131">
        <v>0</v>
      </c>
      <c r="S131" t="b">
        <v>0</v>
      </c>
      <c r="T131" t="s">
        <v>657</v>
      </c>
      <c r="U131">
        <v>4</v>
      </c>
      <c r="V131">
        <v>20</v>
      </c>
      <c r="W131">
        <v>20</v>
      </c>
      <c r="X131" s="90">
        <v>7.9700000000000006E-8</v>
      </c>
      <c r="Y131" s="90">
        <v>7.9700000000000006E-8</v>
      </c>
      <c r="Z131">
        <v>-9.861123461</v>
      </c>
      <c r="AA131">
        <v>4.5226199999999999E-4</v>
      </c>
      <c r="AB131">
        <v>0</v>
      </c>
      <c r="AC131">
        <v>-9.8870541650000003</v>
      </c>
      <c r="AD131">
        <v>7.6889999999999999E-4</v>
      </c>
      <c r="AE131">
        <v>20.71733699</v>
      </c>
      <c r="AF131">
        <v>0</v>
      </c>
      <c r="AG131">
        <v>0.17808053300000001</v>
      </c>
      <c r="AH131">
        <v>4.3773E-4</v>
      </c>
      <c r="AI131">
        <v>0</v>
      </c>
      <c r="AJ131">
        <v>-9.9337832590000001</v>
      </c>
      <c r="AK131">
        <v>7.6845799999999997E-4</v>
      </c>
      <c r="AL131">
        <v>-10.308110210000001</v>
      </c>
      <c r="AM131">
        <v>5.7603400000000001E-3</v>
      </c>
      <c r="AN131">
        <v>0</v>
      </c>
      <c r="AO131">
        <v>-19.855007499999999</v>
      </c>
      <c r="AP131">
        <v>2.2853095E-2</v>
      </c>
      <c r="AQ131">
        <v>0</v>
      </c>
      <c r="AR131">
        <v>-47.178467869999999</v>
      </c>
      <c r="AS131">
        <v>1.0393888120000001</v>
      </c>
      <c r="AT131">
        <v>0</v>
      </c>
      <c r="AU131">
        <v>-0.73160938099999995</v>
      </c>
      <c r="AV131">
        <v>5.9730970000000001E-3</v>
      </c>
      <c r="AW131">
        <v>0</v>
      </c>
      <c r="AX131">
        <v>-8.7854000000000002E-2</v>
      </c>
      <c r="AY131">
        <v>2.3422887E-2</v>
      </c>
      <c r="AZ131">
        <v>0</v>
      </c>
      <c r="BA131">
        <v>-28.489712279999999</v>
      </c>
      <c r="BB131">
        <v>1.0594457269999999</v>
      </c>
      <c r="BC131">
        <v>0</v>
      </c>
      <c r="BD131">
        <v>3</v>
      </c>
      <c r="BE131">
        <v>9.7527688795384898E-4</v>
      </c>
      <c r="BF131">
        <v>-0.721556119353706</v>
      </c>
      <c r="BG131">
        <v>0.23050000000000001</v>
      </c>
      <c r="BH131">
        <v>1.03041305013492</v>
      </c>
      <c r="BI131">
        <v>0.95813512655848199</v>
      </c>
      <c r="BJ131">
        <v>0.28063428477171698</v>
      </c>
      <c r="BK131">
        <v>1027.7</v>
      </c>
      <c r="BL131">
        <v>732.9</v>
      </c>
      <c r="BM131">
        <v>-18.670000000000002</v>
      </c>
      <c r="BN131">
        <v>-10.17</v>
      </c>
      <c r="BO131">
        <v>0.991313887977191</v>
      </c>
      <c r="BP131">
        <v>-8.7984187311849205</v>
      </c>
      <c r="BQ131">
        <v>1.00283345638313</v>
      </c>
      <c r="BR131">
        <v>-0.223052006392533</v>
      </c>
      <c r="BS131">
        <v>-10.112116530607899</v>
      </c>
      <c r="BT131">
        <v>-18.599592836132199</v>
      </c>
    </row>
    <row r="132" spans="1:72" x14ac:dyDescent="0.25">
      <c r="A132" t="s">
        <v>747</v>
      </c>
      <c r="B132" t="s">
        <v>451</v>
      </c>
      <c r="C132">
        <v>20210318.050000001</v>
      </c>
      <c r="D132" s="89">
        <v>44273.213194444441</v>
      </c>
      <c r="E132" t="s">
        <v>706</v>
      </c>
      <c r="F132">
        <v>3052</v>
      </c>
      <c r="G132" t="s">
        <v>398</v>
      </c>
      <c r="H132" t="s">
        <v>408</v>
      </c>
      <c r="I132" t="s">
        <v>796</v>
      </c>
      <c r="J132" t="s">
        <v>400</v>
      </c>
      <c r="K132">
        <v>3400</v>
      </c>
      <c r="L132">
        <v>175.41</v>
      </c>
      <c r="M132">
        <v>19.383159450000001</v>
      </c>
      <c r="N132" s="90">
        <v>3.8E-12</v>
      </c>
      <c r="O132">
        <v>1E-3</v>
      </c>
      <c r="P132">
        <v>0</v>
      </c>
      <c r="Q132">
        <v>-7.0000000000000007E-2</v>
      </c>
      <c r="R132">
        <v>0</v>
      </c>
      <c r="S132" t="b">
        <v>0</v>
      </c>
      <c r="T132" t="s">
        <v>404</v>
      </c>
      <c r="U132">
        <v>4</v>
      </c>
      <c r="V132">
        <v>20</v>
      </c>
      <c r="W132">
        <v>20</v>
      </c>
      <c r="X132" s="90">
        <v>7.9700000000000006E-8</v>
      </c>
      <c r="Y132" s="90">
        <v>7.9700000000000006E-8</v>
      </c>
      <c r="Z132">
        <v>-9.8760061350000008</v>
      </c>
      <c r="AA132">
        <v>5.0059200000000001E-4</v>
      </c>
      <c r="AB132">
        <v>0</v>
      </c>
      <c r="AC132">
        <v>-9.9535978969999999</v>
      </c>
      <c r="AD132">
        <v>7.2736800000000005E-4</v>
      </c>
      <c r="AE132">
        <v>20.64873639</v>
      </c>
      <c r="AF132">
        <v>0</v>
      </c>
      <c r="AG132">
        <v>0.16169688400000001</v>
      </c>
      <c r="AH132">
        <v>4.76439E-4</v>
      </c>
      <c r="AI132">
        <v>0</v>
      </c>
      <c r="AJ132">
        <v>-10.00028863</v>
      </c>
      <c r="AK132">
        <v>7.2675099999999998E-4</v>
      </c>
      <c r="AL132">
        <v>-10.358481400000001</v>
      </c>
      <c r="AM132">
        <v>6.9190720000000001E-3</v>
      </c>
      <c r="AN132">
        <v>0</v>
      </c>
      <c r="AO132">
        <v>-20.005137359999999</v>
      </c>
      <c r="AP132">
        <v>2.1957535E-2</v>
      </c>
      <c r="AQ132">
        <v>0</v>
      </c>
      <c r="AR132">
        <v>-39.438862290000003</v>
      </c>
      <c r="AS132">
        <v>0.74204206699999997</v>
      </c>
      <c r="AT132">
        <v>1</v>
      </c>
      <c r="AU132">
        <v>-0.69959072</v>
      </c>
      <c r="AV132">
        <v>7.1161510000000002E-3</v>
      </c>
      <c r="AW132">
        <v>0</v>
      </c>
      <c r="AX132">
        <v>-0.106685512</v>
      </c>
      <c r="AY132">
        <v>2.2395459E-2</v>
      </c>
      <c r="AZ132">
        <v>0</v>
      </c>
      <c r="BA132">
        <v>-20.451805100000001</v>
      </c>
      <c r="BB132">
        <v>0.75657547599999997</v>
      </c>
      <c r="BC132">
        <v>1</v>
      </c>
      <c r="BD132">
        <v>3</v>
      </c>
      <c r="BE132">
        <v>9.7527688795384898E-4</v>
      </c>
      <c r="BF132">
        <v>-0.68948833249628005</v>
      </c>
      <c r="BG132">
        <v>0.23050000000000001</v>
      </c>
      <c r="BH132">
        <v>1.03041305013492</v>
      </c>
      <c r="BI132">
        <v>0.95813512655848199</v>
      </c>
      <c r="BJ132">
        <v>0.31367735083855303</v>
      </c>
      <c r="BK132">
        <v>556.20000000000005</v>
      </c>
      <c r="BL132">
        <v>465.4</v>
      </c>
      <c r="BM132">
        <v>-18.670000000000002</v>
      </c>
      <c r="BN132">
        <v>-10.17</v>
      </c>
      <c r="BO132">
        <v>0.991313887977191</v>
      </c>
      <c r="BP132">
        <v>-8.7984187311849205</v>
      </c>
      <c r="BQ132">
        <v>1.00283345638313</v>
      </c>
      <c r="BR132">
        <v>-0.223052006392533</v>
      </c>
      <c r="BS132">
        <v>-10.127041374015599</v>
      </c>
      <c r="BT132">
        <v>-18.665558561821602</v>
      </c>
    </row>
    <row r="133" spans="1:72" x14ac:dyDescent="0.25">
      <c r="A133" t="s">
        <v>756</v>
      </c>
      <c r="B133" t="s">
        <v>470</v>
      </c>
      <c r="C133">
        <v>20210318.210000001</v>
      </c>
      <c r="D133" s="89">
        <v>44273.90625</v>
      </c>
      <c r="E133" t="s">
        <v>706</v>
      </c>
      <c r="F133">
        <v>3061</v>
      </c>
      <c r="G133" t="s">
        <v>398</v>
      </c>
      <c r="H133" t="s">
        <v>408</v>
      </c>
      <c r="I133" t="s">
        <v>796</v>
      </c>
      <c r="J133" t="s">
        <v>400</v>
      </c>
      <c r="K133">
        <v>3600</v>
      </c>
      <c r="L133">
        <v>178.47</v>
      </c>
      <c r="M133">
        <v>20.17145739</v>
      </c>
      <c r="N133" s="90">
        <v>3.6600000000000002E-12</v>
      </c>
      <c r="O133">
        <v>1E-3</v>
      </c>
      <c r="P133">
        <v>0</v>
      </c>
      <c r="Q133">
        <v>-0.12</v>
      </c>
      <c r="R133">
        <v>0</v>
      </c>
      <c r="S133" t="b">
        <v>0</v>
      </c>
      <c r="T133" t="s">
        <v>404</v>
      </c>
      <c r="U133">
        <v>4</v>
      </c>
      <c r="V133">
        <v>20</v>
      </c>
      <c r="W133">
        <v>20</v>
      </c>
      <c r="X133" s="90">
        <v>7.9700000000000006E-8</v>
      </c>
      <c r="Y133" s="90">
        <v>7.9599999999999998E-8</v>
      </c>
      <c r="Z133">
        <v>-9.9073816939999997</v>
      </c>
      <c r="AA133">
        <v>4.0922400000000002E-4</v>
      </c>
      <c r="AB133">
        <v>0</v>
      </c>
      <c r="AC133">
        <v>-9.9985914339999997</v>
      </c>
      <c r="AD133">
        <v>8.0192499999999999E-4</v>
      </c>
      <c r="AE133">
        <v>20.602352110000002</v>
      </c>
      <c r="AF133">
        <v>0</v>
      </c>
      <c r="AG133">
        <v>0.13051095600000001</v>
      </c>
      <c r="AH133">
        <v>3.8687500000000001E-4</v>
      </c>
      <c r="AI133">
        <v>0</v>
      </c>
      <c r="AJ133">
        <v>-10.045300749999999</v>
      </c>
      <c r="AK133">
        <v>8.0108100000000004E-4</v>
      </c>
      <c r="AL133">
        <v>-10.43170323</v>
      </c>
      <c r="AM133">
        <v>5.9344369999999999E-3</v>
      </c>
      <c r="AN133">
        <v>0</v>
      </c>
      <c r="AO133">
        <v>-20.071085650000001</v>
      </c>
      <c r="AP133">
        <v>1.9787813000000001E-2</v>
      </c>
      <c r="AQ133">
        <v>0</v>
      </c>
      <c r="AR133">
        <v>-39.064250790000003</v>
      </c>
      <c r="AS133">
        <v>0.91431551600000005</v>
      </c>
      <c r="AT133">
        <v>1</v>
      </c>
      <c r="AU133">
        <v>-0.69671076399999998</v>
      </c>
      <c r="AV133">
        <v>6.0597610000000003E-3</v>
      </c>
      <c r="AW133">
        <v>0</v>
      </c>
      <c r="AX133">
        <v>-8.3048458000000006E-2</v>
      </c>
      <c r="AY133">
        <v>2.0615043999999999E-2</v>
      </c>
      <c r="AZ133">
        <v>0</v>
      </c>
      <c r="BA133">
        <v>-19.949640389999999</v>
      </c>
      <c r="BB133">
        <v>0.93263174199999999</v>
      </c>
      <c r="BC133">
        <v>1</v>
      </c>
      <c r="BD133">
        <v>3</v>
      </c>
      <c r="BE133">
        <v>9.7527688795384898E-4</v>
      </c>
      <c r="BF133">
        <v>-0.68653696493778704</v>
      </c>
      <c r="BG133">
        <v>0.23050000000000001</v>
      </c>
      <c r="BH133">
        <v>1.03041305013492</v>
      </c>
      <c r="BI133">
        <v>0.95813512655848199</v>
      </c>
      <c r="BJ133">
        <v>0.31671847848656898</v>
      </c>
      <c r="BK133">
        <v>534.5</v>
      </c>
      <c r="BL133">
        <v>450.2</v>
      </c>
      <c r="BM133">
        <v>-18.670000000000002</v>
      </c>
      <c r="BN133">
        <v>-10.17</v>
      </c>
      <c r="BO133">
        <v>0.991313887977191</v>
      </c>
      <c r="BP133">
        <v>-8.7984187311849205</v>
      </c>
      <c r="BQ133">
        <v>1.00283345638313</v>
      </c>
      <c r="BR133">
        <v>-0.223052006392533</v>
      </c>
      <c r="BS133">
        <v>-10.1585058342935</v>
      </c>
      <c r="BT133">
        <v>-18.7101612799189</v>
      </c>
    </row>
    <row r="134" spans="1:72" x14ac:dyDescent="0.25">
      <c r="A134" t="s">
        <v>767</v>
      </c>
      <c r="B134" t="s">
        <v>407</v>
      </c>
      <c r="C134">
        <v>20210321.170000002</v>
      </c>
      <c r="D134" s="89">
        <v>44276.70208333333</v>
      </c>
      <c r="E134" t="s">
        <v>764</v>
      </c>
      <c r="F134">
        <v>3077</v>
      </c>
      <c r="G134" t="s">
        <v>398</v>
      </c>
      <c r="H134" t="s">
        <v>408</v>
      </c>
      <c r="I134" t="s">
        <v>796</v>
      </c>
      <c r="J134" t="s">
        <v>400</v>
      </c>
      <c r="K134">
        <v>3800</v>
      </c>
      <c r="L134">
        <v>190.98</v>
      </c>
      <c r="M134">
        <v>19.897371450000001</v>
      </c>
      <c r="N134" s="90">
        <v>3.75E-12</v>
      </c>
      <c r="O134">
        <v>1E-3</v>
      </c>
      <c r="P134">
        <v>0</v>
      </c>
      <c r="Q134">
        <v>-0.13</v>
      </c>
      <c r="R134">
        <v>0</v>
      </c>
      <c r="S134" t="b">
        <v>0</v>
      </c>
      <c r="T134" t="s">
        <v>404</v>
      </c>
      <c r="U134">
        <v>4</v>
      </c>
      <c r="V134">
        <v>20</v>
      </c>
      <c r="W134">
        <v>20</v>
      </c>
      <c r="X134" s="90">
        <v>7.9599999999999998E-8</v>
      </c>
      <c r="Y134" s="90">
        <v>7.9500000000000004E-8</v>
      </c>
      <c r="Z134">
        <v>-9.8869902950000004</v>
      </c>
      <c r="AA134">
        <v>4.26317E-4</v>
      </c>
      <c r="AB134">
        <v>0</v>
      </c>
      <c r="AC134">
        <v>-9.9020512079999996</v>
      </c>
      <c r="AD134">
        <v>8.3862900000000002E-4</v>
      </c>
      <c r="AE134">
        <v>20.701876389999999</v>
      </c>
      <c r="AF134">
        <v>0</v>
      </c>
      <c r="AG134">
        <v>0.15314781299999999</v>
      </c>
      <c r="AH134">
        <v>4.11856E-4</v>
      </c>
      <c r="AI134">
        <v>0</v>
      </c>
      <c r="AJ134">
        <v>-9.9488186830000007</v>
      </c>
      <c r="AK134">
        <v>8.3801600000000002E-4</v>
      </c>
      <c r="AL134">
        <v>-10.33763615</v>
      </c>
      <c r="AM134">
        <v>5.6052200000000002E-3</v>
      </c>
      <c r="AN134">
        <v>0</v>
      </c>
      <c r="AO134">
        <v>-19.899978770000001</v>
      </c>
      <c r="AP134">
        <v>2.5359835000000001E-2</v>
      </c>
      <c r="AQ134">
        <v>0</v>
      </c>
      <c r="AR134">
        <v>-40.352959849999998</v>
      </c>
      <c r="AS134">
        <v>0.76012311499999996</v>
      </c>
      <c r="AT134">
        <v>0</v>
      </c>
      <c r="AU134">
        <v>-0.72079811999999999</v>
      </c>
      <c r="AV134">
        <v>5.737153E-3</v>
      </c>
      <c r="AW134">
        <v>0</v>
      </c>
      <c r="AX134">
        <v>-0.10336316</v>
      </c>
      <c r="AY134">
        <v>2.6017089E-2</v>
      </c>
      <c r="AZ134">
        <v>0</v>
      </c>
      <c r="BA134">
        <v>-21.475116660000001</v>
      </c>
      <c r="BB134">
        <v>0.77471450500000005</v>
      </c>
      <c r="BC134">
        <v>0</v>
      </c>
      <c r="BD134">
        <v>3</v>
      </c>
      <c r="BE134">
        <v>9.7527688795384898E-4</v>
      </c>
      <c r="BF134">
        <v>-0.71071606238682905</v>
      </c>
      <c r="BG134">
        <v>0.23050000000000001</v>
      </c>
      <c r="BH134">
        <v>1.03041305013492</v>
      </c>
      <c r="BI134">
        <v>0.95813512655848199</v>
      </c>
      <c r="BJ134">
        <v>0.29180402093459301</v>
      </c>
      <c r="BK134">
        <v>791.3</v>
      </c>
      <c r="BL134">
        <v>612.9</v>
      </c>
      <c r="BM134">
        <v>-18.670000000000002</v>
      </c>
      <c r="BN134">
        <v>-10.17</v>
      </c>
      <c r="BO134">
        <v>0.991313887977191</v>
      </c>
      <c r="BP134">
        <v>-8.7984187311849205</v>
      </c>
      <c r="BQ134">
        <v>1.00283345638313</v>
      </c>
      <c r="BR134">
        <v>-0.223052006392533</v>
      </c>
      <c r="BS134">
        <v>-10.1380566571538</v>
      </c>
      <c r="BT134">
        <v>-18.614459613136599</v>
      </c>
    </row>
    <row r="135" spans="1:72" x14ac:dyDescent="0.25">
      <c r="A135" t="s">
        <v>785</v>
      </c>
      <c r="B135" t="s">
        <v>443</v>
      </c>
      <c r="C135">
        <v>20210323.07</v>
      </c>
      <c r="D135" s="89">
        <v>44278.303472222222</v>
      </c>
      <c r="E135" t="s">
        <v>764</v>
      </c>
      <c r="F135">
        <v>3096</v>
      </c>
      <c r="G135" t="s">
        <v>398</v>
      </c>
      <c r="H135" t="s">
        <v>408</v>
      </c>
      <c r="I135" t="s">
        <v>796</v>
      </c>
      <c r="J135" t="s">
        <v>400</v>
      </c>
      <c r="K135">
        <v>4000</v>
      </c>
      <c r="L135">
        <v>201.45</v>
      </c>
      <c r="M135">
        <v>19.856043679999999</v>
      </c>
      <c r="N135" s="90">
        <v>3.8200000000000003E-12</v>
      </c>
      <c r="O135">
        <v>1E-3</v>
      </c>
      <c r="P135">
        <v>0</v>
      </c>
      <c r="Q135">
        <v>0.33</v>
      </c>
      <c r="R135">
        <v>0</v>
      </c>
      <c r="S135" t="b">
        <v>0</v>
      </c>
      <c r="T135" t="s">
        <v>404</v>
      </c>
      <c r="U135">
        <v>4</v>
      </c>
      <c r="V135">
        <v>20</v>
      </c>
      <c r="W135">
        <v>20</v>
      </c>
      <c r="X135" s="90">
        <v>7.9599999999999998E-8</v>
      </c>
      <c r="Y135" s="90">
        <v>7.9599999999999998E-8</v>
      </c>
      <c r="Z135">
        <v>-9.8655309930000001</v>
      </c>
      <c r="AA135">
        <v>4.8701700000000002E-4</v>
      </c>
      <c r="AB135">
        <v>0</v>
      </c>
      <c r="AC135">
        <v>-9.8839988890000008</v>
      </c>
      <c r="AD135">
        <v>8.3458700000000002E-4</v>
      </c>
      <c r="AE135">
        <v>20.720486709999999</v>
      </c>
      <c r="AF135">
        <v>0</v>
      </c>
      <c r="AG135">
        <v>0.17402964200000001</v>
      </c>
      <c r="AH135">
        <v>4.6521099999999999E-4</v>
      </c>
      <c r="AI135">
        <v>0</v>
      </c>
      <c r="AJ135">
        <v>-9.9307403779999994</v>
      </c>
      <c r="AK135">
        <v>8.3388400000000001E-4</v>
      </c>
      <c r="AL135">
        <v>-10.299042439999999</v>
      </c>
      <c r="AM135">
        <v>6.0547309999999998E-3</v>
      </c>
      <c r="AN135">
        <v>0</v>
      </c>
      <c r="AO135">
        <v>-19.850933820000002</v>
      </c>
      <c r="AP135">
        <v>2.5768719999999998E-2</v>
      </c>
      <c r="AQ135">
        <v>0</v>
      </c>
      <c r="AR135">
        <v>-41.45344506</v>
      </c>
      <c r="AS135">
        <v>0.90555921100000003</v>
      </c>
      <c r="AT135">
        <v>0</v>
      </c>
      <c r="AU135">
        <v>-0.72129652399999999</v>
      </c>
      <c r="AV135">
        <v>6.1666560000000004E-3</v>
      </c>
      <c r="AW135">
        <v>0</v>
      </c>
      <c r="AX135">
        <v>-8.9844830000000001E-2</v>
      </c>
      <c r="AY135">
        <v>2.6213446000000001E-2</v>
      </c>
      <c r="AZ135">
        <v>0</v>
      </c>
      <c r="BA135">
        <v>-22.65404766</v>
      </c>
      <c r="BB135">
        <v>0.92336277700000002</v>
      </c>
      <c r="BC135">
        <v>0</v>
      </c>
      <c r="BD135">
        <v>3</v>
      </c>
      <c r="BE135">
        <v>9.7527688795384898E-4</v>
      </c>
      <c r="BF135">
        <v>-0.71125210594021204</v>
      </c>
      <c r="BG135">
        <v>0.23050000000000001</v>
      </c>
      <c r="BH135">
        <v>1.03041305013492</v>
      </c>
      <c r="BI135">
        <v>0.95813512655848199</v>
      </c>
      <c r="BJ135">
        <v>0.29125167466174601</v>
      </c>
      <c r="BK135">
        <v>800.1</v>
      </c>
      <c r="BL135">
        <v>617.9</v>
      </c>
      <c r="BM135">
        <v>-18.670000000000002</v>
      </c>
      <c r="BN135">
        <v>-10.17</v>
      </c>
      <c r="BO135">
        <v>0.991313887977191</v>
      </c>
      <c r="BP135">
        <v>-8.7984187311849205</v>
      </c>
      <c r="BQ135">
        <v>1.00283345638313</v>
      </c>
      <c r="BR135">
        <v>-0.223052006392533</v>
      </c>
      <c r="BS135">
        <v>-10.1165365511576</v>
      </c>
      <c r="BT135">
        <v>-18.596564098601799</v>
      </c>
    </row>
    <row r="136" spans="1:72" x14ac:dyDescent="0.25">
      <c r="D136" s="89"/>
      <c r="N136" s="90"/>
      <c r="X136" s="90"/>
      <c r="Y136" s="90"/>
    </row>
    <row r="137" spans="1:72" x14ac:dyDescent="0.25">
      <c r="A137" s="4" t="s">
        <v>1108</v>
      </c>
      <c r="D137" s="89"/>
      <c r="N137" s="90"/>
      <c r="X137" s="90"/>
      <c r="Y137" s="90"/>
    </row>
    <row r="138" spans="1:72" x14ac:dyDescent="0.25">
      <c r="A138" t="s">
        <v>429</v>
      </c>
      <c r="B138" t="s">
        <v>415</v>
      </c>
      <c r="C138">
        <v>20210203.059999999</v>
      </c>
      <c r="D138" s="89">
        <v>44230.265277777777</v>
      </c>
      <c r="E138" t="s">
        <v>419</v>
      </c>
      <c r="F138">
        <v>2675</v>
      </c>
      <c r="G138" t="s">
        <v>398</v>
      </c>
      <c r="H138" t="s">
        <v>416</v>
      </c>
      <c r="I138" t="s">
        <v>796</v>
      </c>
      <c r="J138" t="s">
        <v>400</v>
      </c>
      <c r="K138">
        <v>3400</v>
      </c>
      <c r="L138">
        <v>157.19999999999999</v>
      </c>
      <c r="M138">
        <v>21.62849873</v>
      </c>
      <c r="N138" s="90">
        <v>3.4000000000000001E-12</v>
      </c>
      <c r="O138">
        <v>1E-3</v>
      </c>
      <c r="P138">
        <v>0</v>
      </c>
      <c r="Q138">
        <v>-1.73</v>
      </c>
      <c r="R138">
        <v>0</v>
      </c>
      <c r="S138" t="b">
        <v>0</v>
      </c>
      <c r="T138" t="s">
        <v>404</v>
      </c>
      <c r="U138">
        <v>4</v>
      </c>
      <c r="V138">
        <v>20</v>
      </c>
      <c r="W138">
        <v>20</v>
      </c>
      <c r="X138" s="90">
        <v>7.3099999999999999E-8</v>
      </c>
      <c r="Y138" s="90">
        <v>7.3399999999999996E-8</v>
      </c>
      <c r="Z138">
        <v>1.8676992859999999</v>
      </c>
      <c r="AA138">
        <v>5.0393300000000003E-4</v>
      </c>
      <c r="AB138">
        <v>0</v>
      </c>
      <c r="AC138">
        <v>6.7655280229999999</v>
      </c>
      <c r="AD138">
        <v>7.5316599999999999E-4</v>
      </c>
      <c r="AE138">
        <v>37.884650489999999</v>
      </c>
      <c r="AF138">
        <v>0</v>
      </c>
      <c r="AG138">
        <v>11.827807780000001</v>
      </c>
      <c r="AH138">
        <v>4.7899200000000002E-4</v>
      </c>
      <c r="AI138">
        <v>0</v>
      </c>
      <c r="AJ138">
        <v>6.7263159149999998</v>
      </c>
      <c r="AK138">
        <v>7.5250499999999999E-4</v>
      </c>
      <c r="AL138">
        <v>18.621712769999998</v>
      </c>
      <c r="AM138">
        <v>7.0763029999999999E-3</v>
      </c>
      <c r="AN138">
        <v>0</v>
      </c>
      <c r="AO138">
        <v>13.47171397</v>
      </c>
      <c r="AP138">
        <v>2.4408523000000001E-2</v>
      </c>
      <c r="AQ138">
        <v>0</v>
      </c>
      <c r="AR138">
        <v>7.223386799</v>
      </c>
      <c r="AS138">
        <v>0.71569127200000004</v>
      </c>
      <c r="AT138">
        <v>0</v>
      </c>
      <c r="AU138">
        <v>-0.27371010099999998</v>
      </c>
      <c r="AV138">
        <v>7.007129E-3</v>
      </c>
      <c r="AW138">
        <v>0</v>
      </c>
      <c r="AX138">
        <v>-2.5706921000000001E-2</v>
      </c>
      <c r="AY138">
        <v>2.3912447E-2</v>
      </c>
      <c r="AZ138">
        <v>0</v>
      </c>
      <c r="BA138">
        <v>-18.342128389999999</v>
      </c>
      <c r="BB138">
        <v>0.69727016600000002</v>
      </c>
      <c r="BC138">
        <v>0</v>
      </c>
      <c r="BD138">
        <v>1</v>
      </c>
      <c r="BE138">
        <v>1.1455587806516001E-3</v>
      </c>
      <c r="BF138">
        <v>-0.29504236757444502</v>
      </c>
      <c r="BG138">
        <v>0.63519999999999999</v>
      </c>
      <c r="BH138">
        <v>1.0480701949795299</v>
      </c>
      <c r="BI138">
        <v>0.92834701850286605</v>
      </c>
      <c r="BJ138">
        <v>0.685121906791893</v>
      </c>
      <c r="BK138">
        <v>26.3</v>
      </c>
      <c r="BL138">
        <v>23.9</v>
      </c>
      <c r="BM138">
        <v>-1.78</v>
      </c>
      <c r="BN138">
        <v>1.71</v>
      </c>
      <c r="BO138">
        <v>0.99204347388102798</v>
      </c>
      <c r="BP138">
        <v>-8.5923055076467492</v>
      </c>
      <c r="BQ138">
        <v>1.00274049232456</v>
      </c>
      <c r="BR138">
        <v>-0.17605673290549201</v>
      </c>
      <c r="BS138">
        <v>1.6967609686523799</v>
      </c>
      <c r="BT138">
        <v>-1.8806075850703901</v>
      </c>
    </row>
    <row r="139" spans="1:72" x14ac:dyDescent="0.25">
      <c r="A139" t="s">
        <v>440</v>
      </c>
      <c r="B139" t="s">
        <v>441</v>
      </c>
      <c r="C139">
        <v>20210203.190000001</v>
      </c>
      <c r="D139" s="89">
        <v>44230.803472222222</v>
      </c>
      <c r="E139" t="s">
        <v>419</v>
      </c>
      <c r="F139">
        <v>2682</v>
      </c>
      <c r="G139" t="s">
        <v>398</v>
      </c>
      <c r="H139" t="s">
        <v>416</v>
      </c>
      <c r="I139" t="s">
        <v>796</v>
      </c>
      <c r="J139" t="s">
        <v>400</v>
      </c>
      <c r="K139">
        <v>3500</v>
      </c>
      <c r="L139">
        <v>154.08000000000001</v>
      </c>
      <c r="M139">
        <v>22.715472479999999</v>
      </c>
      <c r="N139" s="90">
        <v>3.2500000000000001E-12</v>
      </c>
      <c r="O139">
        <v>1E-3</v>
      </c>
      <c r="P139">
        <v>0</v>
      </c>
      <c r="Q139">
        <v>-1.62</v>
      </c>
      <c r="R139">
        <v>0</v>
      </c>
      <c r="S139" t="b">
        <v>0</v>
      </c>
      <c r="T139" t="s">
        <v>426</v>
      </c>
      <c r="U139">
        <v>4</v>
      </c>
      <c r="V139">
        <v>20</v>
      </c>
      <c r="W139">
        <v>20</v>
      </c>
      <c r="X139" s="90">
        <v>7.1499999999999998E-8</v>
      </c>
      <c r="Y139" s="90">
        <v>7.1799999999999994E-8</v>
      </c>
      <c r="Z139">
        <v>1.850689161</v>
      </c>
      <c r="AA139">
        <v>4.9361100000000003E-4</v>
      </c>
      <c r="AB139">
        <v>0</v>
      </c>
      <c r="AC139">
        <v>6.697454488</v>
      </c>
      <c r="AD139">
        <v>9.3312899999999999E-4</v>
      </c>
      <c r="AE139">
        <v>37.814472809999998</v>
      </c>
      <c r="AF139">
        <v>0</v>
      </c>
      <c r="AG139">
        <v>11.80938186</v>
      </c>
      <c r="AH139">
        <v>4.7095699999999998E-4</v>
      </c>
      <c r="AI139">
        <v>0</v>
      </c>
      <c r="AJ139">
        <v>6.6582766480000002</v>
      </c>
      <c r="AK139">
        <v>9.3229999999999995E-4</v>
      </c>
      <c r="AL139">
        <v>18.563364279999998</v>
      </c>
      <c r="AM139">
        <v>6.4007120000000002E-3</v>
      </c>
      <c r="AN139">
        <v>0</v>
      </c>
      <c r="AO139">
        <v>13.43891193</v>
      </c>
      <c r="AP139">
        <v>2.1687791000000001E-2</v>
      </c>
      <c r="AQ139">
        <v>0</v>
      </c>
      <c r="AR139">
        <v>6.0626413719999999</v>
      </c>
      <c r="AS139">
        <v>0.83132896700000003</v>
      </c>
      <c r="AT139">
        <v>0</v>
      </c>
      <c r="AU139">
        <v>-0.24576685700000001</v>
      </c>
      <c r="AV139">
        <v>6.5486820000000001E-3</v>
      </c>
      <c r="AW139">
        <v>0</v>
      </c>
      <c r="AX139">
        <v>7.7103306999999996E-2</v>
      </c>
      <c r="AY139">
        <v>2.1408362E-2</v>
      </c>
      <c r="AZ139">
        <v>0</v>
      </c>
      <c r="BA139">
        <v>-19.324122169999999</v>
      </c>
      <c r="BB139">
        <v>0.81055082700000003</v>
      </c>
      <c r="BC139">
        <v>0</v>
      </c>
      <c r="BD139">
        <v>1</v>
      </c>
      <c r="BE139">
        <v>1.1455587806516001E-3</v>
      </c>
      <c r="BF139">
        <v>-0.267032281949388</v>
      </c>
      <c r="BG139">
        <v>0.63519999999999999</v>
      </c>
      <c r="BH139">
        <v>1.0480701949795299</v>
      </c>
      <c r="BI139">
        <v>0.92834701850286605</v>
      </c>
      <c r="BJ139">
        <v>0.71447844269434002</v>
      </c>
      <c r="BK139">
        <v>16.5</v>
      </c>
      <c r="BL139">
        <v>14.5</v>
      </c>
      <c r="BM139">
        <v>-1.78</v>
      </c>
      <c r="BN139">
        <v>1.71</v>
      </c>
      <c r="BO139">
        <v>0.99204347388102798</v>
      </c>
      <c r="BP139">
        <v>-8.5923055076467492</v>
      </c>
      <c r="BQ139">
        <v>1.00274049232456</v>
      </c>
      <c r="BR139">
        <v>-0.17605673290549201</v>
      </c>
      <c r="BS139">
        <v>1.67970422753537</v>
      </c>
      <c r="BT139">
        <v>-1.94813949121115</v>
      </c>
    </row>
    <row r="140" spans="1:72" x14ac:dyDescent="0.25">
      <c r="A140" t="s">
        <v>465</v>
      </c>
      <c r="B140" t="s">
        <v>466</v>
      </c>
      <c r="C140">
        <v>20210205.010000002</v>
      </c>
      <c r="D140" s="89">
        <v>44232.066666666666</v>
      </c>
      <c r="E140" t="s">
        <v>419</v>
      </c>
      <c r="F140">
        <v>2699</v>
      </c>
      <c r="G140" t="s">
        <v>398</v>
      </c>
      <c r="H140" t="s">
        <v>416</v>
      </c>
      <c r="I140" t="s">
        <v>796</v>
      </c>
      <c r="J140" t="s">
        <v>400</v>
      </c>
      <c r="K140">
        <v>3500</v>
      </c>
      <c r="L140">
        <v>157.07</v>
      </c>
      <c r="M140">
        <v>22.28305851</v>
      </c>
      <c r="N140" s="90">
        <v>3.3099999999999998E-12</v>
      </c>
      <c r="O140">
        <v>1E-3</v>
      </c>
      <c r="P140">
        <v>0</v>
      </c>
      <c r="Q140">
        <v>-17.850000000000001</v>
      </c>
      <c r="R140" t="s">
        <v>403</v>
      </c>
      <c r="S140" t="b">
        <v>0</v>
      </c>
      <c r="T140" t="s">
        <v>404</v>
      </c>
      <c r="U140">
        <v>4</v>
      </c>
      <c r="V140">
        <v>20</v>
      </c>
      <c r="W140">
        <v>20</v>
      </c>
      <c r="X140" s="90">
        <v>7.2300000000000006E-8</v>
      </c>
      <c r="Y140" s="90">
        <v>1.06E-7</v>
      </c>
      <c r="Z140">
        <v>2.0620358150000002</v>
      </c>
      <c r="AA140">
        <v>1.693618E-3</v>
      </c>
      <c r="AB140">
        <v>0</v>
      </c>
      <c r="AC140">
        <v>7.2797261029999998</v>
      </c>
      <c r="AD140">
        <v>3.1887159999999999E-3</v>
      </c>
      <c r="AE140">
        <v>38.414742439999998</v>
      </c>
      <c r="AF140">
        <v>0</v>
      </c>
      <c r="AG140">
        <v>12.029114420000001</v>
      </c>
      <c r="AH140">
        <v>1.7026420000000001E-3</v>
      </c>
      <c r="AI140">
        <v>0</v>
      </c>
      <c r="AJ140">
        <v>7.2403940349999996</v>
      </c>
      <c r="AK140">
        <v>3.1887780000000002E-3</v>
      </c>
      <c r="AL140">
        <v>19.338628750000002</v>
      </c>
      <c r="AM140">
        <v>8.3782509999999998E-3</v>
      </c>
      <c r="AN140">
        <v>0</v>
      </c>
      <c r="AO140">
        <v>14.93099136</v>
      </c>
      <c r="AP140">
        <v>2.5658696000000002E-2</v>
      </c>
      <c r="AQ140">
        <v>0</v>
      </c>
      <c r="AR140">
        <v>29.126140150000001</v>
      </c>
      <c r="AS140">
        <v>0.79123759500000002</v>
      </c>
      <c r="AT140">
        <v>0</v>
      </c>
      <c r="AU140">
        <v>-0.27728815499999998</v>
      </c>
      <c r="AV140">
        <v>6.6346449999999998E-3</v>
      </c>
      <c r="AW140">
        <v>0</v>
      </c>
      <c r="AX140">
        <v>0.39218640799999999</v>
      </c>
      <c r="AY140">
        <v>2.3155261999999999E-2</v>
      </c>
      <c r="AZ140">
        <v>0</v>
      </c>
      <c r="BA140">
        <v>1.7866002000000001</v>
      </c>
      <c r="BB140">
        <v>0.76994850500000001</v>
      </c>
      <c r="BC140">
        <v>0</v>
      </c>
      <c r="BD140">
        <v>1</v>
      </c>
      <c r="BE140">
        <v>1.1455587806516001E-3</v>
      </c>
      <c r="BF140">
        <v>-0.29944169097032403</v>
      </c>
      <c r="BG140">
        <v>0.63519999999999999</v>
      </c>
      <c r="BH140">
        <v>1.0480701949795299</v>
      </c>
      <c r="BI140">
        <v>0.92834701850286605</v>
      </c>
      <c r="BJ140">
        <v>0.68051110706259699</v>
      </c>
      <c r="BK140">
        <v>27.9</v>
      </c>
      <c r="BL140">
        <v>25.5</v>
      </c>
      <c r="BM140">
        <v>-1.78</v>
      </c>
      <c r="BN140">
        <v>1.71</v>
      </c>
      <c r="BO140">
        <v>0.99204347388102798</v>
      </c>
      <c r="BP140">
        <v>-8.5923055076467492</v>
      </c>
      <c r="BQ140">
        <v>1.00274049232456</v>
      </c>
      <c r="BR140">
        <v>-0.17605673290549201</v>
      </c>
      <c r="BS140">
        <v>1.8916300754184801</v>
      </c>
      <c r="BT140">
        <v>-1.37050073552424</v>
      </c>
    </row>
    <row r="141" spans="1:72" x14ac:dyDescent="0.25">
      <c r="A141" t="s">
        <v>482</v>
      </c>
      <c r="B141" t="s">
        <v>483</v>
      </c>
      <c r="C141">
        <v>20210206.149999999</v>
      </c>
      <c r="D141" s="89">
        <v>44233.645833333336</v>
      </c>
      <c r="E141" t="s">
        <v>419</v>
      </c>
      <c r="F141">
        <v>2720</v>
      </c>
      <c r="G141" t="s">
        <v>398</v>
      </c>
      <c r="H141" t="s">
        <v>416</v>
      </c>
      <c r="I141" t="s">
        <v>796</v>
      </c>
      <c r="J141" t="s">
        <v>400</v>
      </c>
      <c r="K141">
        <v>3600</v>
      </c>
      <c r="L141">
        <v>163.21</v>
      </c>
      <c r="M141">
        <v>22.057471970000002</v>
      </c>
      <c r="N141" s="90">
        <v>3.3899999999999999E-12</v>
      </c>
      <c r="O141">
        <v>1E-3</v>
      </c>
      <c r="P141">
        <v>0</v>
      </c>
      <c r="Q141">
        <v>-6.62</v>
      </c>
      <c r="R141">
        <v>0</v>
      </c>
      <c r="S141" t="b">
        <v>0</v>
      </c>
      <c r="T141" t="s">
        <v>404</v>
      </c>
      <c r="U141">
        <v>4</v>
      </c>
      <c r="V141">
        <v>20</v>
      </c>
      <c r="W141">
        <v>20</v>
      </c>
      <c r="X141" s="90">
        <v>7.6899999999999994E-8</v>
      </c>
      <c r="Y141" s="90">
        <v>9.8399999999999994E-8</v>
      </c>
      <c r="Z141">
        <v>1.9637270760000001</v>
      </c>
      <c r="AA141">
        <v>1.1761709999999999E-3</v>
      </c>
      <c r="AB141">
        <v>0</v>
      </c>
      <c r="AC141">
        <v>6.9882766030000001</v>
      </c>
      <c r="AD141">
        <v>1.9778299999999999E-3</v>
      </c>
      <c r="AE141">
        <v>38.114284230000003</v>
      </c>
      <c r="AF141">
        <v>0</v>
      </c>
      <c r="AG141">
        <v>11.92618624</v>
      </c>
      <c r="AH141">
        <v>1.1618310000000001E-3</v>
      </c>
      <c r="AI141">
        <v>0</v>
      </c>
      <c r="AJ141">
        <v>6.9490374570000002</v>
      </c>
      <c r="AK141">
        <v>1.977632E-3</v>
      </c>
      <c r="AL141">
        <v>18.966064809999999</v>
      </c>
      <c r="AM141">
        <v>8.0323159999999994E-3</v>
      </c>
      <c r="AN141">
        <v>0</v>
      </c>
      <c r="AO141">
        <v>14.30220948</v>
      </c>
      <c r="AP141">
        <v>2.1701677999999999E-2</v>
      </c>
      <c r="AQ141">
        <v>0</v>
      </c>
      <c r="AR141">
        <v>25.17939801</v>
      </c>
      <c r="AS141">
        <v>0.8902215</v>
      </c>
      <c r="AT141">
        <v>1</v>
      </c>
      <c r="AU141">
        <v>-0.25350024999999998</v>
      </c>
      <c r="AV141">
        <v>7.3536599999999997E-3</v>
      </c>
      <c r="AW141">
        <v>0</v>
      </c>
      <c r="AX141">
        <v>0.35105811999999997</v>
      </c>
      <c r="AY141">
        <v>2.1288412999999999E-2</v>
      </c>
      <c r="AZ141">
        <v>0</v>
      </c>
      <c r="BA141">
        <v>-1.3794489089999999</v>
      </c>
      <c r="BB141">
        <v>0.86606800100000003</v>
      </c>
      <c r="BC141">
        <v>1</v>
      </c>
      <c r="BD141">
        <v>1</v>
      </c>
      <c r="BE141">
        <v>1.1455587806516001E-3</v>
      </c>
      <c r="BF141">
        <v>-0.27522699207750301</v>
      </c>
      <c r="BG141">
        <v>0.63519999999999999</v>
      </c>
      <c r="BH141">
        <v>1.0480701949795299</v>
      </c>
      <c r="BI141">
        <v>0.92834701850286605</v>
      </c>
      <c r="BJ141">
        <v>0.705889811252567</v>
      </c>
      <c r="BK141">
        <v>19.3</v>
      </c>
      <c r="BL141">
        <v>17.2</v>
      </c>
      <c r="BM141">
        <v>-1.78</v>
      </c>
      <c r="BN141">
        <v>1.71</v>
      </c>
      <c r="BO141">
        <v>0.99204347388102798</v>
      </c>
      <c r="BP141">
        <v>-8.5923055076467492</v>
      </c>
      <c r="BQ141">
        <v>1.00274049232456</v>
      </c>
      <c r="BR141">
        <v>-0.17605673290549201</v>
      </c>
      <c r="BS141">
        <v>1.7930519220738199</v>
      </c>
      <c r="BT141">
        <v>-1.6596313099651301</v>
      </c>
    </row>
    <row r="142" spans="1:72" x14ac:dyDescent="0.25">
      <c r="A142" t="s">
        <v>496</v>
      </c>
      <c r="B142" t="s">
        <v>415</v>
      </c>
      <c r="C142">
        <v>20210208.190000001</v>
      </c>
      <c r="D142" s="89">
        <v>44235.823611111111</v>
      </c>
      <c r="E142" t="s">
        <v>492</v>
      </c>
      <c r="F142">
        <v>2730</v>
      </c>
      <c r="G142" t="s">
        <v>398</v>
      </c>
      <c r="H142" t="s">
        <v>416</v>
      </c>
      <c r="I142" t="s">
        <v>796</v>
      </c>
      <c r="J142" t="s">
        <v>400</v>
      </c>
      <c r="K142">
        <v>3500</v>
      </c>
      <c r="L142">
        <v>95.03</v>
      </c>
      <c r="M142">
        <v>36.830474590000001</v>
      </c>
      <c r="N142" s="90">
        <v>1.8699999999999999E-12</v>
      </c>
      <c r="O142">
        <v>1E-3</v>
      </c>
      <c r="P142">
        <v>0</v>
      </c>
      <c r="Q142">
        <v>-21.16</v>
      </c>
      <c r="R142" t="s">
        <v>403</v>
      </c>
      <c r="S142" t="b">
        <v>0</v>
      </c>
      <c r="T142" t="s">
        <v>426</v>
      </c>
      <c r="U142">
        <v>4</v>
      </c>
      <c r="V142">
        <v>20</v>
      </c>
      <c r="W142">
        <v>20</v>
      </c>
      <c r="X142" s="90">
        <v>3.8099999999999997E-8</v>
      </c>
      <c r="Y142" s="90">
        <v>5.62E-8</v>
      </c>
      <c r="Z142">
        <v>1.9814292010000001</v>
      </c>
      <c r="AA142">
        <v>7.3634799999999995E-4</v>
      </c>
      <c r="AB142">
        <v>0</v>
      </c>
      <c r="AC142">
        <v>7.1334400120000003</v>
      </c>
      <c r="AD142">
        <v>1.85915E-3</v>
      </c>
      <c r="AE142">
        <v>38.263934640000002</v>
      </c>
      <c r="AF142">
        <v>0</v>
      </c>
      <c r="AG142">
        <v>11.9479563</v>
      </c>
      <c r="AH142">
        <v>7.2656200000000004E-4</v>
      </c>
      <c r="AI142">
        <v>0</v>
      </c>
      <c r="AJ142">
        <v>7.094088685</v>
      </c>
      <c r="AK142">
        <v>1.857942E-3</v>
      </c>
      <c r="AL142">
        <v>19.179283860000002</v>
      </c>
      <c r="AM142">
        <v>8.7164960000000007E-3</v>
      </c>
      <c r="AN142">
        <v>4</v>
      </c>
      <c r="AO142">
        <v>14.553924309999999</v>
      </c>
      <c r="AP142">
        <v>3.3895639999999998E-2</v>
      </c>
      <c r="AQ142">
        <v>0</v>
      </c>
      <c r="AR142">
        <v>21.059130580000001</v>
      </c>
      <c r="AS142">
        <v>1.453812664</v>
      </c>
      <c r="AT142">
        <v>0</v>
      </c>
      <c r="AU142">
        <v>-0.21336523800000001</v>
      </c>
      <c r="AV142">
        <v>8.4791239999999993E-3</v>
      </c>
      <c r="AW142">
        <v>2</v>
      </c>
      <c r="AX142">
        <v>0.31110017699999998</v>
      </c>
      <c r="AY142">
        <v>3.3393499E-2</v>
      </c>
      <c r="AZ142">
        <v>0</v>
      </c>
      <c r="BA142">
        <v>-5.6974398959999997</v>
      </c>
      <c r="BB142">
        <v>1.4149029280000001</v>
      </c>
      <c r="BC142">
        <v>0</v>
      </c>
      <c r="BD142">
        <v>1</v>
      </c>
      <c r="BE142">
        <v>1.1455587806516001E-3</v>
      </c>
      <c r="BF142">
        <v>-0.23533623503243301</v>
      </c>
      <c r="BG142">
        <v>0.63519999999999999</v>
      </c>
      <c r="BH142">
        <v>1.0480701949795299</v>
      </c>
      <c r="BI142">
        <v>0.92834701850286605</v>
      </c>
      <c r="BJ142">
        <v>0.74769812476667497</v>
      </c>
      <c r="BK142">
        <v>6.5</v>
      </c>
      <c r="BL142">
        <v>4.9000000000000004</v>
      </c>
      <c r="BM142">
        <v>-1.78</v>
      </c>
      <c r="BN142">
        <v>1.71</v>
      </c>
      <c r="BO142">
        <v>0.99204347388102798</v>
      </c>
      <c r="BP142">
        <v>-8.5923055076467492</v>
      </c>
      <c r="BQ142">
        <v>1.00274049232456</v>
      </c>
      <c r="BR142">
        <v>-0.17605673290549201</v>
      </c>
      <c r="BS142">
        <v>1.81080255961151</v>
      </c>
      <c r="BT142">
        <v>-1.5156228974203501</v>
      </c>
    </row>
    <row r="143" spans="1:72" x14ac:dyDescent="0.25">
      <c r="A143" t="s">
        <v>510</v>
      </c>
      <c r="B143" t="s">
        <v>441</v>
      </c>
      <c r="C143">
        <v>20210210.07</v>
      </c>
      <c r="D143" s="89">
        <v>44237.307638888888</v>
      </c>
      <c r="E143" t="s">
        <v>492</v>
      </c>
      <c r="F143">
        <v>2748</v>
      </c>
      <c r="G143" t="s">
        <v>398</v>
      </c>
      <c r="H143" t="s">
        <v>416</v>
      </c>
      <c r="I143" t="s">
        <v>796</v>
      </c>
      <c r="J143" t="s">
        <v>400</v>
      </c>
      <c r="K143">
        <v>3400</v>
      </c>
      <c r="L143">
        <v>154.08000000000001</v>
      </c>
      <c r="M143">
        <v>22.06645898</v>
      </c>
      <c r="N143" s="90">
        <v>3.3800000000000001E-12</v>
      </c>
      <c r="O143">
        <v>1E-3</v>
      </c>
      <c r="P143">
        <v>0</v>
      </c>
      <c r="Q143">
        <v>-1.22</v>
      </c>
      <c r="R143">
        <v>0</v>
      </c>
      <c r="S143" t="b">
        <v>0</v>
      </c>
      <c r="T143" t="s">
        <v>404</v>
      </c>
      <c r="U143">
        <v>4</v>
      </c>
      <c r="V143">
        <v>20</v>
      </c>
      <c r="W143">
        <v>20</v>
      </c>
      <c r="X143" s="90">
        <v>7.2499999999999994E-8</v>
      </c>
      <c r="Y143" s="90">
        <v>7.4200000000000003E-8</v>
      </c>
      <c r="Z143">
        <v>1.8456556909999999</v>
      </c>
      <c r="AA143">
        <v>6.8959900000000005E-4</v>
      </c>
      <c r="AB143">
        <v>0</v>
      </c>
      <c r="AC143">
        <v>6.8598907819999999</v>
      </c>
      <c r="AD143">
        <v>1.4641470000000001E-3</v>
      </c>
      <c r="AE143">
        <v>37.981930009999999</v>
      </c>
      <c r="AF143">
        <v>0</v>
      </c>
      <c r="AG143">
        <v>11.81030515</v>
      </c>
      <c r="AH143">
        <v>6.7993700000000003E-4</v>
      </c>
      <c r="AI143">
        <v>0</v>
      </c>
      <c r="AJ143">
        <v>6.8205350339999997</v>
      </c>
      <c r="AK143">
        <v>1.463434E-3</v>
      </c>
      <c r="AL143">
        <v>18.732349580000001</v>
      </c>
      <c r="AM143">
        <v>5.8496440000000002E-3</v>
      </c>
      <c r="AN143">
        <v>0</v>
      </c>
      <c r="AO143">
        <v>13.70778028</v>
      </c>
      <c r="AP143">
        <v>2.1409781999999999E-2</v>
      </c>
      <c r="AQ143">
        <v>0</v>
      </c>
      <c r="AR143">
        <v>13.004702569999999</v>
      </c>
      <c r="AS143">
        <v>0.81038023400000003</v>
      </c>
      <c r="AT143">
        <v>0</v>
      </c>
      <c r="AU143">
        <v>-0.23926428299999999</v>
      </c>
      <c r="AV143">
        <v>5.5280260000000001E-3</v>
      </c>
      <c r="AW143">
        <v>0</v>
      </c>
      <c r="AX143">
        <v>2.0022714E-2</v>
      </c>
      <c r="AY143">
        <v>2.0331406E-2</v>
      </c>
      <c r="AZ143">
        <v>0</v>
      </c>
      <c r="BA143">
        <v>-12.870901379999999</v>
      </c>
      <c r="BB143">
        <v>0.78916795699999998</v>
      </c>
      <c r="BC143">
        <v>0</v>
      </c>
      <c r="BD143">
        <v>1</v>
      </c>
      <c r="BE143">
        <v>1.1455587806516001E-3</v>
      </c>
      <c r="BF143">
        <v>-0.26072329054360399</v>
      </c>
      <c r="BG143">
        <v>0.63519999999999999</v>
      </c>
      <c r="BH143">
        <v>1.0480701949795299</v>
      </c>
      <c r="BI143">
        <v>0.92834701850286605</v>
      </c>
      <c r="BJ143">
        <v>0.72109070854712498</v>
      </c>
      <c r="BK143">
        <v>14.4</v>
      </c>
      <c r="BL143">
        <v>12.5</v>
      </c>
      <c r="BM143">
        <v>-1.78</v>
      </c>
      <c r="BN143">
        <v>1.71</v>
      </c>
      <c r="BO143">
        <v>0.99204347388102798</v>
      </c>
      <c r="BP143">
        <v>-8.5923055076467492</v>
      </c>
      <c r="BQ143">
        <v>1.00274049232456</v>
      </c>
      <c r="BR143">
        <v>-0.17605673290549201</v>
      </c>
      <c r="BS143">
        <v>1.6746569633494699</v>
      </c>
      <c r="BT143">
        <v>-1.7869956258270301</v>
      </c>
    </row>
    <row r="144" spans="1:72" x14ac:dyDescent="0.25">
      <c r="A144" t="s">
        <v>520</v>
      </c>
      <c r="B144" t="s">
        <v>521</v>
      </c>
      <c r="C144">
        <v>20210211.16</v>
      </c>
      <c r="D144" s="89">
        <v>44238.688888888886</v>
      </c>
      <c r="E144" t="s">
        <v>492</v>
      </c>
      <c r="F144">
        <v>2765</v>
      </c>
      <c r="G144" t="s">
        <v>398</v>
      </c>
      <c r="H144" t="s">
        <v>416</v>
      </c>
      <c r="I144" t="s">
        <v>796</v>
      </c>
      <c r="J144" t="s">
        <v>400</v>
      </c>
      <c r="K144">
        <v>3600</v>
      </c>
      <c r="L144">
        <v>148.1</v>
      </c>
      <c r="M144">
        <v>24.307900069999999</v>
      </c>
      <c r="N144" s="90">
        <v>3.0299999999999998E-12</v>
      </c>
      <c r="O144">
        <v>1E-3</v>
      </c>
      <c r="P144">
        <v>0</v>
      </c>
      <c r="Q144">
        <v>-1.07</v>
      </c>
      <c r="R144">
        <v>0</v>
      </c>
      <c r="S144" t="b">
        <v>0</v>
      </c>
      <c r="T144" t="s">
        <v>426</v>
      </c>
      <c r="U144">
        <v>4</v>
      </c>
      <c r="V144">
        <v>20</v>
      </c>
      <c r="W144">
        <v>20</v>
      </c>
      <c r="X144" s="90">
        <v>6.8200000000000002E-8</v>
      </c>
      <c r="Y144" s="90">
        <v>6.8400000000000004E-8</v>
      </c>
      <c r="Z144">
        <v>1.906587061</v>
      </c>
      <c r="AA144">
        <v>4.7533999999999999E-4</v>
      </c>
      <c r="AB144">
        <v>0</v>
      </c>
      <c r="AC144">
        <v>7.0020433180000001</v>
      </c>
      <c r="AD144">
        <v>7.1393699999999999E-4</v>
      </c>
      <c r="AE144">
        <v>38.128476480000003</v>
      </c>
      <c r="AF144">
        <v>0</v>
      </c>
      <c r="AG144">
        <v>11.87275638</v>
      </c>
      <c r="AH144">
        <v>4.5519199999999999E-4</v>
      </c>
      <c r="AI144">
        <v>0</v>
      </c>
      <c r="AJ144">
        <v>6.9626695730000003</v>
      </c>
      <c r="AK144">
        <v>7.1344599999999996E-4</v>
      </c>
      <c r="AL144">
        <v>18.918524949999998</v>
      </c>
      <c r="AM144">
        <v>5.794128E-3</v>
      </c>
      <c r="AN144">
        <v>0</v>
      </c>
      <c r="AO144">
        <v>13.937724790000001</v>
      </c>
      <c r="AP144">
        <v>2.3277275E-2</v>
      </c>
      <c r="AQ144">
        <v>0</v>
      </c>
      <c r="AR144">
        <v>9.9283047969999991</v>
      </c>
      <c r="AS144">
        <v>0.82696962600000001</v>
      </c>
      <c r="AT144">
        <v>0</v>
      </c>
      <c r="AU144">
        <v>-0.258982041</v>
      </c>
      <c r="AV144">
        <v>5.8544850000000004E-3</v>
      </c>
      <c r="AW144">
        <v>0</v>
      </c>
      <c r="AX144">
        <v>-3.5488898999999997E-2</v>
      </c>
      <c r="AY144">
        <v>2.3125624000000001E-2</v>
      </c>
      <c r="AZ144">
        <v>0</v>
      </c>
      <c r="BA144">
        <v>-16.206329539999999</v>
      </c>
      <c r="BB144">
        <v>0.80583199699999997</v>
      </c>
      <c r="BC144">
        <v>0</v>
      </c>
      <c r="BD144">
        <v>1</v>
      </c>
      <c r="BE144">
        <v>1.1455587806516001E-3</v>
      </c>
      <c r="BF144">
        <v>-0.28065432337344898</v>
      </c>
      <c r="BG144">
        <v>0.63519999999999999</v>
      </c>
      <c r="BH144">
        <v>1.0480701949795299</v>
      </c>
      <c r="BI144">
        <v>0.92834701850286605</v>
      </c>
      <c r="BJ144">
        <v>0.70020158708300595</v>
      </c>
      <c r="BK144">
        <v>21.1</v>
      </c>
      <c r="BL144">
        <v>19</v>
      </c>
      <c r="BM144">
        <v>-1.78</v>
      </c>
      <c r="BN144">
        <v>1.71</v>
      </c>
      <c r="BO144">
        <v>0.99204347388102798</v>
      </c>
      <c r="BP144">
        <v>-8.5923055076467492</v>
      </c>
      <c r="BQ144">
        <v>1.00274049232456</v>
      </c>
      <c r="BR144">
        <v>-0.17605673290549201</v>
      </c>
      <c r="BS144">
        <v>1.7357553153012799</v>
      </c>
      <c r="BT144">
        <v>-1.6459741301926001</v>
      </c>
    </row>
    <row r="145" spans="1:72" x14ac:dyDescent="0.25">
      <c r="A145" t="s">
        <v>529</v>
      </c>
      <c r="B145" t="s">
        <v>466</v>
      </c>
      <c r="C145">
        <v>20210212.219999999</v>
      </c>
      <c r="D145" s="89">
        <v>44239.936805555553</v>
      </c>
      <c r="E145" t="s">
        <v>492</v>
      </c>
      <c r="F145">
        <v>2782</v>
      </c>
      <c r="G145" t="s">
        <v>398</v>
      </c>
      <c r="H145" t="s">
        <v>416</v>
      </c>
      <c r="I145" t="s">
        <v>796</v>
      </c>
      <c r="J145" t="s">
        <v>400</v>
      </c>
      <c r="K145">
        <v>3900</v>
      </c>
      <c r="L145">
        <v>172</v>
      </c>
      <c r="M145">
        <v>22.674418599999999</v>
      </c>
      <c r="N145" s="90">
        <v>3.3500000000000001E-12</v>
      </c>
      <c r="O145">
        <v>1E-3</v>
      </c>
      <c r="P145">
        <v>0</v>
      </c>
      <c r="Q145">
        <v>-1.06</v>
      </c>
      <c r="R145">
        <v>0</v>
      </c>
      <c r="S145" t="b">
        <v>0</v>
      </c>
      <c r="T145" t="s">
        <v>404</v>
      </c>
      <c r="U145">
        <v>4</v>
      </c>
      <c r="V145">
        <v>20</v>
      </c>
      <c r="W145">
        <v>20</v>
      </c>
      <c r="X145" s="90">
        <v>7.9700000000000006E-8</v>
      </c>
      <c r="Y145" s="90">
        <v>7.9599999999999998E-8</v>
      </c>
      <c r="Z145">
        <v>1.8732942829999999</v>
      </c>
      <c r="AA145">
        <v>4.3633399999999997E-4</v>
      </c>
      <c r="AB145">
        <v>0</v>
      </c>
      <c r="AC145">
        <v>6.9774272850000001</v>
      </c>
      <c r="AD145">
        <v>7.1578899999999999E-4</v>
      </c>
      <c r="AE145">
        <v>38.103099559999997</v>
      </c>
      <c r="AF145">
        <v>0</v>
      </c>
      <c r="AG145">
        <v>11.840485749999999</v>
      </c>
      <c r="AH145">
        <v>4.1464200000000001E-4</v>
      </c>
      <c r="AI145">
        <v>0</v>
      </c>
      <c r="AJ145">
        <v>6.9380087279999998</v>
      </c>
      <c r="AK145">
        <v>7.1513399999999997E-4</v>
      </c>
      <c r="AL145">
        <v>18.855163399999999</v>
      </c>
      <c r="AM145">
        <v>6.2916370000000001E-3</v>
      </c>
      <c r="AN145">
        <v>1</v>
      </c>
      <c r="AO145">
        <v>13.90369523</v>
      </c>
      <c r="AP145">
        <v>2.2201405E-2</v>
      </c>
      <c r="AQ145">
        <v>0</v>
      </c>
      <c r="AR145">
        <v>13.372136100000001</v>
      </c>
      <c r="AS145">
        <v>0.8763666</v>
      </c>
      <c r="AT145">
        <v>1</v>
      </c>
      <c r="AU145">
        <v>-0.26424636299999998</v>
      </c>
      <c r="AV145">
        <v>6.4416650000000001E-3</v>
      </c>
      <c r="AW145">
        <v>1</v>
      </c>
      <c r="AX145">
        <v>-2.0070724000000002E-2</v>
      </c>
      <c r="AY145">
        <v>2.2061038000000002E-2</v>
      </c>
      <c r="AZ145">
        <v>0</v>
      </c>
      <c r="BA145">
        <v>-12.7707032</v>
      </c>
      <c r="BB145">
        <v>0.85383863199999999</v>
      </c>
      <c r="BC145">
        <v>1</v>
      </c>
      <c r="BD145">
        <v>1</v>
      </c>
      <c r="BE145">
        <v>1.1455587806516001E-3</v>
      </c>
      <c r="BF145">
        <v>-0.28584606099349102</v>
      </c>
      <c r="BG145">
        <v>0.63519999999999999</v>
      </c>
      <c r="BH145">
        <v>1.0480701949795299</v>
      </c>
      <c r="BI145">
        <v>0.92834701850286605</v>
      </c>
      <c r="BJ145">
        <v>0.69476028162328596</v>
      </c>
      <c r="BK145">
        <v>23</v>
      </c>
      <c r="BL145">
        <v>20.7</v>
      </c>
      <c r="BM145">
        <v>-1.78</v>
      </c>
      <c r="BN145">
        <v>1.71</v>
      </c>
      <c r="BO145">
        <v>0.99204347388102798</v>
      </c>
      <c r="BP145">
        <v>-8.5923055076467492</v>
      </c>
      <c r="BQ145">
        <v>1.00274049232456</v>
      </c>
      <c r="BR145">
        <v>-0.17605673290549201</v>
      </c>
      <c r="BS145">
        <v>1.7023712986987101</v>
      </c>
      <c r="BT145">
        <v>-1.6703943050830901</v>
      </c>
    </row>
    <row r="146" spans="1:72" x14ac:dyDescent="0.25">
      <c r="A146" t="s">
        <v>542</v>
      </c>
      <c r="B146" t="s">
        <v>415</v>
      </c>
      <c r="C146">
        <v>20210214.23</v>
      </c>
      <c r="D146" s="89">
        <v>44241.97152777778</v>
      </c>
      <c r="E146" t="s">
        <v>535</v>
      </c>
      <c r="F146">
        <v>2798</v>
      </c>
      <c r="G146" t="s">
        <v>398</v>
      </c>
      <c r="H146" t="s">
        <v>416</v>
      </c>
      <c r="I146" t="s">
        <v>796</v>
      </c>
      <c r="J146" t="s">
        <v>400</v>
      </c>
      <c r="K146">
        <v>4000</v>
      </c>
      <c r="L146">
        <v>194.43</v>
      </c>
      <c r="M146">
        <v>20.572956850000001</v>
      </c>
      <c r="N146" s="90">
        <v>3.7899999999999998E-12</v>
      </c>
      <c r="O146">
        <v>1E-3</v>
      </c>
      <c r="P146">
        <v>0</v>
      </c>
      <c r="Q146">
        <v>-1.1100000000000001</v>
      </c>
      <c r="R146">
        <v>0</v>
      </c>
      <c r="S146" t="b">
        <v>0</v>
      </c>
      <c r="T146" t="s">
        <v>404</v>
      </c>
      <c r="U146">
        <v>4</v>
      </c>
      <c r="V146">
        <v>20</v>
      </c>
      <c r="W146">
        <v>20</v>
      </c>
      <c r="X146" s="90">
        <v>7.9599999999999998E-8</v>
      </c>
      <c r="Y146" s="90">
        <v>7.9599999999999998E-8</v>
      </c>
      <c r="Z146">
        <v>1.863839239</v>
      </c>
      <c r="AA146">
        <v>5.4802599999999996E-4</v>
      </c>
      <c r="AB146">
        <v>0</v>
      </c>
      <c r="AC146">
        <v>6.9353495389999997</v>
      </c>
      <c r="AD146">
        <v>1.4312649999999999E-3</v>
      </c>
      <c r="AE146">
        <v>38.059721189999998</v>
      </c>
      <c r="AF146">
        <v>0</v>
      </c>
      <c r="AG146">
        <v>11.83009586</v>
      </c>
      <c r="AH146">
        <v>5.2260299999999996E-4</v>
      </c>
      <c r="AI146">
        <v>0</v>
      </c>
      <c r="AJ146">
        <v>6.8959543930000002</v>
      </c>
      <c r="AK146">
        <v>1.4298640000000001E-3</v>
      </c>
      <c r="AL146">
        <v>18.82130252</v>
      </c>
      <c r="AM146">
        <v>5.7281119999999996E-3</v>
      </c>
      <c r="AN146">
        <v>0</v>
      </c>
      <c r="AO146">
        <v>13.848823749999999</v>
      </c>
      <c r="AP146">
        <v>2.8428119000000002E-2</v>
      </c>
      <c r="AQ146">
        <v>0</v>
      </c>
      <c r="AR146">
        <v>20.30121377</v>
      </c>
      <c r="AS146">
        <v>0.91133327799999997</v>
      </c>
      <c r="AT146">
        <v>0</v>
      </c>
      <c r="AU146">
        <v>-0.245769606</v>
      </c>
      <c r="AV146">
        <v>5.5144729999999998E-3</v>
      </c>
      <c r="AW146">
        <v>0</v>
      </c>
      <c r="AX146">
        <v>9.3394610000000003E-3</v>
      </c>
      <c r="AY146">
        <v>2.8128144000000001E-2</v>
      </c>
      <c r="AZ146">
        <v>0</v>
      </c>
      <c r="BA146">
        <v>-5.9277984909999999</v>
      </c>
      <c r="BB146">
        <v>0.88772075699999997</v>
      </c>
      <c r="BC146">
        <v>0</v>
      </c>
      <c r="BD146">
        <v>1</v>
      </c>
      <c r="BE146">
        <v>1.1455587806516001E-3</v>
      </c>
      <c r="BF146">
        <v>-0.26733051436508598</v>
      </c>
      <c r="BG146">
        <v>0.63519999999999999</v>
      </c>
      <c r="BH146">
        <v>1.0480701949795299</v>
      </c>
      <c r="BI146">
        <v>0.92834701850286605</v>
      </c>
      <c r="BJ146">
        <v>0.71416587418827104</v>
      </c>
      <c r="BK146">
        <v>16.600000000000001</v>
      </c>
      <c r="BL146">
        <v>14.6</v>
      </c>
      <c r="BM146">
        <v>-1.78</v>
      </c>
      <c r="BN146">
        <v>1.71</v>
      </c>
      <c r="BO146">
        <v>0.99204347388102798</v>
      </c>
      <c r="BP146">
        <v>-8.5923055076467492</v>
      </c>
      <c r="BQ146">
        <v>1.00274049232456</v>
      </c>
      <c r="BR146">
        <v>-0.17605673290549201</v>
      </c>
      <c r="BS146">
        <v>1.6928903432232001</v>
      </c>
      <c r="BT146">
        <v>-1.7121372583980099</v>
      </c>
    </row>
    <row r="147" spans="1:72" x14ac:dyDescent="0.25">
      <c r="A147" t="s">
        <v>549</v>
      </c>
      <c r="B147" t="s">
        <v>441</v>
      </c>
      <c r="C147">
        <v>20210216.059999999</v>
      </c>
      <c r="D147" s="89">
        <v>44243.256249999999</v>
      </c>
      <c r="E147" t="s">
        <v>535</v>
      </c>
      <c r="F147">
        <v>2814</v>
      </c>
      <c r="G147" t="s">
        <v>398</v>
      </c>
      <c r="H147" t="s">
        <v>416</v>
      </c>
      <c r="I147" t="s">
        <v>796</v>
      </c>
      <c r="J147" t="s">
        <v>400</v>
      </c>
      <c r="K147">
        <v>3700</v>
      </c>
      <c r="L147">
        <v>181.95</v>
      </c>
      <c r="M147">
        <v>20.335256940000001</v>
      </c>
      <c r="N147" s="90">
        <v>3.7700000000000003E-12</v>
      </c>
      <c r="O147">
        <v>1E-3</v>
      </c>
      <c r="P147">
        <v>0</v>
      </c>
      <c r="Q147">
        <v>-1.17</v>
      </c>
      <c r="R147">
        <v>0</v>
      </c>
      <c r="S147" t="b">
        <v>0</v>
      </c>
      <c r="T147" t="s">
        <v>404</v>
      </c>
      <c r="U147">
        <v>4</v>
      </c>
      <c r="V147">
        <v>20</v>
      </c>
      <c r="W147">
        <v>20</v>
      </c>
      <c r="X147" s="90">
        <v>7.9500000000000004E-8</v>
      </c>
      <c r="Y147" s="90">
        <v>7.9500000000000004E-8</v>
      </c>
      <c r="Z147">
        <v>1.9495633480000001</v>
      </c>
      <c r="AA147">
        <v>4.4034199999999998E-4</v>
      </c>
      <c r="AB147">
        <v>0</v>
      </c>
      <c r="AC147">
        <v>7.1592687210000001</v>
      </c>
      <c r="AD147">
        <v>1.2051080000000001E-3</v>
      </c>
      <c r="AE147">
        <v>38.290561719999999</v>
      </c>
      <c r="AF147">
        <v>0</v>
      </c>
      <c r="AG147">
        <v>11.918793239999999</v>
      </c>
      <c r="AH147">
        <v>4.1718400000000002E-4</v>
      </c>
      <c r="AI147">
        <v>0</v>
      </c>
      <c r="AJ147">
        <v>7.1198236330000002</v>
      </c>
      <c r="AK147">
        <v>1.203859E-3</v>
      </c>
      <c r="AL147">
        <v>19.117456399999998</v>
      </c>
      <c r="AM147">
        <v>6.5949329999999999E-3</v>
      </c>
      <c r="AN147">
        <v>0</v>
      </c>
      <c r="AO147">
        <v>14.218599530000001</v>
      </c>
      <c r="AP147">
        <v>2.3112761999999999E-2</v>
      </c>
      <c r="AQ147">
        <v>0</v>
      </c>
      <c r="AR147">
        <v>14.47322756</v>
      </c>
      <c r="AS147">
        <v>0.94376964100000005</v>
      </c>
      <c r="AT147">
        <v>0</v>
      </c>
      <c r="AU147">
        <v>-0.26412057700000002</v>
      </c>
      <c r="AV147">
        <v>6.5084549999999998E-3</v>
      </c>
      <c r="AW147">
        <v>0</v>
      </c>
      <c r="AX147">
        <v>-7.0620911999999994E-2</v>
      </c>
      <c r="AY147">
        <v>2.3345549E-2</v>
      </c>
      <c r="AZ147">
        <v>0</v>
      </c>
      <c r="BA147">
        <v>-12.12996077</v>
      </c>
      <c r="BB147">
        <v>0.91850431499999996</v>
      </c>
      <c r="BC147">
        <v>0</v>
      </c>
      <c r="BD147">
        <v>1</v>
      </c>
      <c r="BE147">
        <v>1.1455587806516001E-3</v>
      </c>
      <c r="BF147">
        <v>-0.28602074704274399</v>
      </c>
      <c r="BG147">
        <v>0.63519999999999999</v>
      </c>
      <c r="BH147">
        <v>1.0480701949795299</v>
      </c>
      <c r="BI147">
        <v>0.92834701850286605</v>
      </c>
      <c r="BJ147">
        <v>0.69457719838158505</v>
      </c>
      <c r="BK147">
        <v>23</v>
      </c>
      <c r="BL147">
        <v>20.8</v>
      </c>
      <c r="BM147">
        <v>-1.78</v>
      </c>
      <c r="BN147">
        <v>1.71</v>
      </c>
      <c r="BO147">
        <v>0.99204347388102798</v>
      </c>
      <c r="BP147">
        <v>-8.5923055076467492</v>
      </c>
      <c r="BQ147">
        <v>1.00274049232456</v>
      </c>
      <c r="BR147">
        <v>-0.17605673290549201</v>
      </c>
      <c r="BS147">
        <v>1.77884937848594</v>
      </c>
      <c r="BT147">
        <v>-1.48999969521813</v>
      </c>
    </row>
    <row r="148" spans="1:72" x14ac:dyDescent="0.25">
      <c r="A148" t="s">
        <v>558</v>
      </c>
      <c r="B148" t="s">
        <v>415</v>
      </c>
      <c r="C148">
        <v>20210218.16</v>
      </c>
      <c r="D148" s="89">
        <v>44245.677083333336</v>
      </c>
      <c r="E148" t="s">
        <v>555</v>
      </c>
      <c r="F148">
        <v>2823</v>
      </c>
      <c r="G148" t="s">
        <v>398</v>
      </c>
      <c r="H148" t="s">
        <v>416</v>
      </c>
      <c r="I148" t="s">
        <v>796</v>
      </c>
      <c r="J148" t="s">
        <v>400</v>
      </c>
      <c r="K148">
        <v>3900</v>
      </c>
      <c r="L148">
        <v>136.02000000000001</v>
      </c>
      <c r="M148">
        <v>28.672254079999998</v>
      </c>
      <c r="N148" s="90">
        <v>2.5400000000000001E-12</v>
      </c>
      <c r="O148">
        <v>1E-3</v>
      </c>
      <c r="P148">
        <v>0</v>
      </c>
      <c r="Q148">
        <v>-0.61</v>
      </c>
      <c r="R148">
        <v>0</v>
      </c>
      <c r="S148" t="b">
        <v>0</v>
      </c>
      <c r="T148" t="s">
        <v>404</v>
      </c>
      <c r="U148">
        <v>4</v>
      </c>
      <c r="V148">
        <v>20</v>
      </c>
      <c r="W148">
        <v>20</v>
      </c>
      <c r="X148" s="90">
        <v>6.0899999999999996E-8</v>
      </c>
      <c r="Y148" s="90">
        <v>6.1200000000000005E-8</v>
      </c>
      <c r="Z148">
        <v>1.9624129610000001</v>
      </c>
      <c r="AA148">
        <v>5.08531E-4</v>
      </c>
      <c r="AB148">
        <v>0</v>
      </c>
      <c r="AC148">
        <v>7.1821920810000002</v>
      </c>
      <c r="AD148">
        <v>9.9281E-4</v>
      </c>
      <c r="AE148">
        <v>38.314193639999999</v>
      </c>
      <c r="AF148">
        <v>0</v>
      </c>
      <c r="AG148">
        <v>11.931716939999999</v>
      </c>
      <c r="AH148">
        <v>4.8761399999999998E-4</v>
      </c>
      <c r="AI148">
        <v>0</v>
      </c>
      <c r="AJ148">
        <v>7.1427504690000001</v>
      </c>
      <c r="AK148">
        <v>9.9199300000000004E-4</v>
      </c>
      <c r="AL148">
        <v>19.162724770000001</v>
      </c>
      <c r="AM148">
        <v>8.4775419999999994E-3</v>
      </c>
      <c r="AN148">
        <v>0</v>
      </c>
      <c r="AO148">
        <v>14.249378760000001</v>
      </c>
      <c r="AP148">
        <v>2.4872713000000001E-2</v>
      </c>
      <c r="AQ148">
        <v>0</v>
      </c>
      <c r="AR148">
        <v>8.3690772920000001</v>
      </c>
      <c r="AS148">
        <v>1.080949795</v>
      </c>
      <c r="AT148">
        <v>1</v>
      </c>
      <c r="AU148">
        <v>-0.25526172800000002</v>
      </c>
      <c r="AV148">
        <v>8.5755959999999996E-3</v>
      </c>
      <c r="AW148">
        <v>0</v>
      </c>
      <c r="AX148">
        <v>-8.5802114999999998E-2</v>
      </c>
      <c r="AY148">
        <v>2.4664607000000002E-2</v>
      </c>
      <c r="AZ148">
        <v>0</v>
      </c>
      <c r="BA148">
        <v>-18.131115879999999</v>
      </c>
      <c r="BB148">
        <v>1.052818152</v>
      </c>
      <c r="BC148">
        <v>1</v>
      </c>
      <c r="BD148">
        <v>2</v>
      </c>
      <c r="BE148">
        <v>1.7999914133756301E-3</v>
      </c>
      <c r="BF148">
        <v>-0.28975446804288102</v>
      </c>
      <c r="BG148">
        <v>0.63519999999999999</v>
      </c>
      <c r="BH148">
        <v>1.0527426182352499</v>
      </c>
      <c r="BI148">
        <v>0.92468322315907403</v>
      </c>
      <c r="BJ148">
        <v>0.68564634582624995</v>
      </c>
      <c r="BK148">
        <v>26.1</v>
      </c>
      <c r="BL148">
        <v>23.7</v>
      </c>
      <c r="BM148">
        <v>-1.78</v>
      </c>
      <c r="BN148">
        <v>1.71</v>
      </c>
      <c r="BO148">
        <v>0.98745594670131398</v>
      </c>
      <c r="BP148">
        <v>-8.4019800339829498</v>
      </c>
      <c r="BQ148">
        <v>1.0011550657064701</v>
      </c>
      <c r="BR148">
        <v>-9.0331534733320701E-2</v>
      </c>
      <c r="BS148">
        <v>1.87434814217986</v>
      </c>
      <c r="BT148">
        <v>-1.3098817532484099</v>
      </c>
    </row>
    <row r="149" spans="1:72" x14ac:dyDescent="0.25">
      <c r="A149" t="s">
        <v>575</v>
      </c>
      <c r="B149" t="s">
        <v>415</v>
      </c>
      <c r="C149">
        <v>20210222.149999999</v>
      </c>
      <c r="D149" s="89">
        <v>44249.646527777775</v>
      </c>
      <c r="E149" t="s">
        <v>565</v>
      </c>
      <c r="F149">
        <v>2851</v>
      </c>
      <c r="G149" t="s">
        <v>398</v>
      </c>
      <c r="H149" t="s">
        <v>416</v>
      </c>
      <c r="I149" t="s">
        <v>796</v>
      </c>
      <c r="J149" t="s">
        <v>400</v>
      </c>
      <c r="K149">
        <v>3400</v>
      </c>
      <c r="L149">
        <v>156.77000000000001</v>
      </c>
      <c r="M149">
        <v>21.687822929999999</v>
      </c>
      <c r="N149" s="90">
        <v>3.4300000000000001E-12</v>
      </c>
      <c r="O149">
        <v>1E-3</v>
      </c>
      <c r="P149">
        <v>0</v>
      </c>
      <c r="Q149">
        <v>-0.87</v>
      </c>
      <c r="R149">
        <v>0</v>
      </c>
      <c r="S149" t="b">
        <v>0</v>
      </c>
      <c r="T149" t="s">
        <v>426</v>
      </c>
      <c r="U149">
        <v>4</v>
      </c>
      <c r="V149">
        <v>20</v>
      </c>
      <c r="W149">
        <v>20</v>
      </c>
      <c r="X149" s="90">
        <v>7.3799999999999999E-8</v>
      </c>
      <c r="Y149" s="90">
        <v>7.4099999999999995E-8</v>
      </c>
      <c r="Z149">
        <v>1.852932121</v>
      </c>
      <c r="AA149">
        <v>4.0921300000000001E-4</v>
      </c>
      <c r="AB149">
        <v>0</v>
      </c>
      <c r="AC149">
        <v>6.9323620520000002</v>
      </c>
      <c r="AD149">
        <v>1.188508E-3</v>
      </c>
      <c r="AE149">
        <v>38.05664136</v>
      </c>
      <c r="AF149">
        <v>0</v>
      </c>
      <c r="AG149">
        <v>11.819700879999999</v>
      </c>
      <c r="AH149">
        <v>3.8789899999999998E-4</v>
      </c>
      <c r="AI149">
        <v>0</v>
      </c>
      <c r="AJ149">
        <v>6.8929469970000001</v>
      </c>
      <c r="AK149">
        <v>1.1872759999999999E-3</v>
      </c>
      <c r="AL149">
        <v>18.791175989999999</v>
      </c>
      <c r="AM149">
        <v>6.4245359999999998E-3</v>
      </c>
      <c r="AN149">
        <v>2</v>
      </c>
      <c r="AO149">
        <v>13.82402269</v>
      </c>
      <c r="AP149">
        <v>2.1534284000000001E-2</v>
      </c>
      <c r="AQ149">
        <v>0</v>
      </c>
      <c r="AR149">
        <v>13.095219330000001</v>
      </c>
      <c r="AS149">
        <v>1.093455166</v>
      </c>
      <c r="AT149">
        <v>1</v>
      </c>
      <c r="AU149">
        <v>-0.26216907499999997</v>
      </c>
      <c r="AV149">
        <v>6.3314850000000004E-3</v>
      </c>
      <c r="AW149">
        <v>2</v>
      </c>
      <c r="AX149">
        <v>-9.15031E-3</v>
      </c>
      <c r="AY149">
        <v>2.0970946000000001E-2</v>
      </c>
      <c r="AZ149">
        <v>0</v>
      </c>
      <c r="BA149">
        <v>-12.932219890000001</v>
      </c>
      <c r="BB149">
        <v>1.0647867209999999</v>
      </c>
      <c r="BC149">
        <v>1</v>
      </c>
      <c r="BD149">
        <v>2</v>
      </c>
      <c r="BE149">
        <v>1.7999914133756301E-3</v>
      </c>
      <c r="BF149">
        <v>-0.29599303042922998</v>
      </c>
      <c r="BG149">
        <v>0.63519999999999999</v>
      </c>
      <c r="BH149">
        <v>1.0527426182352499</v>
      </c>
      <c r="BI149">
        <v>0.92468322315907403</v>
      </c>
      <c r="BJ149">
        <v>0.67907874532561996</v>
      </c>
      <c r="BK149">
        <v>28.4</v>
      </c>
      <c r="BL149">
        <v>25.9</v>
      </c>
      <c r="BM149">
        <v>-1.78</v>
      </c>
      <c r="BN149">
        <v>1.71</v>
      </c>
      <c r="BO149">
        <v>0.98745594670131398</v>
      </c>
      <c r="BP149">
        <v>-8.4019800339829498</v>
      </c>
      <c r="BQ149">
        <v>1.0011550657064701</v>
      </c>
      <c r="BR149">
        <v>-9.0331534733320701E-2</v>
      </c>
      <c r="BS149">
        <v>1.76474084461606</v>
      </c>
      <c r="BT149">
        <v>-1.5565779010490299</v>
      </c>
    </row>
    <row r="150" spans="1:72" x14ac:dyDescent="0.25">
      <c r="A150" t="s">
        <v>579</v>
      </c>
      <c r="B150" t="s">
        <v>441</v>
      </c>
      <c r="C150">
        <v>20210223.079999998</v>
      </c>
      <c r="D150" s="89">
        <v>44250.341666666667</v>
      </c>
      <c r="E150" t="s">
        <v>565</v>
      </c>
      <c r="F150">
        <v>2860</v>
      </c>
      <c r="G150" t="s">
        <v>398</v>
      </c>
      <c r="H150" t="s">
        <v>416</v>
      </c>
      <c r="I150" t="s">
        <v>796</v>
      </c>
      <c r="J150" t="s">
        <v>400</v>
      </c>
      <c r="K150">
        <v>3300</v>
      </c>
      <c r="L150">
        <v>148.56</v>
      </c>
      <c r="M150">
        <v>22.213247169999999</v>
      </c>
      <c r="N150" s="90">
        <v>3.3099999999999998E-12</v>
      </c>
      <c r="O150">
        <v>1E-3</v>
      </c>
      <c r="P150">
        <v>0</v>
      </c>
      <c r="Q150">
        <v>-0.92</v>
      </c>
      <c r="R150">
        <v>0</v>
      </c>
      <c r="S150" t="b">
        <v>0</v>
      </c>
      <c r="T150" t="s">
        <v>404</v>
      </c>
      <c r="U150">
        <v>4</v>
      </c>
      <c r="V150">
        <v>20</v>
      </c>
      <c r="W150">
        <v>20</v>
      </c>
      <c r="X150" s="90">
        <v>6.8400000000000004E-8</v>
      </c>
      <c r="Y150" s="90">
        <v>6.87E-8</v>
      </c>
      <c r="Z150">
        <v>1.7150087899999999</v>
      </c>
      <c r="AA150">
        <v>5.32893E-4</v>
      </c>
      <c r="AB150">
        <v>0</v>
      </c>
      <c r="AC150">
        <v>6.5246126100000001</v>
      </c>
      <c r="AD150">
        <v>6.1178999999999997E-4</v>
      </c>
      <c r="AE150">
        <v>37.636288389999997</v>
      </c>
      <c r="AF150">
        <v>0</v>
      </c>
      <c r="AG150">
        <v>11.67533384</v>
      </c>
      <c r="AH150">
        <v>5.0578299999999999E-4</v>
      </c>
      <c r="AI150">
        <v>0</v>
      </c>
      <c r="AJ150">
        <v>6.4853269170000001</v>
      </c>
      <c r="AK150">
        <v>6.11296E-4</v>
      </c>
      <c r="AL150">
        <v>18.253042189999999</v>
      </c>
      <c r="AM150">
        <v>6.2454260000000001E-3</v>
      </c>
      <c r="AN150">
        <v>2</v>
      </c>
      <c r="AO150">
        <v>13.04538531</v>
      </c>
      <c r="AP150">
        <v>2.3783298000000001E-2</v>
      </c>
      <c r="AQ150">
        <v>0</v>
      </c>
      <c r="AR150">
        <v>12.2884013</v>
      </c>
      <c r="AS150">
        <v>1.16600324</v>
      </c>
      <c r="AT150">
        <v>2</v>
      </c>
      <c r="AU150">
        <v>-0.24507910299999999</v>
      </c>
      <c r="AV150">
        <v>6.1956069999999997E-3</v>
      </c>
      <c r="AW150">
        <v>2</v>
      </c>
      <c r="AX150">
        <v>3.2357444999999999E-2</v>
      </c>
      <c r="AY150">
        <v>2.3633298E-2</v>
      </c>
      <c r="AZ150">
        <v>0</v>
      </c>
      <c r="BA150">
        <v>-12.78318906</v>
      </c>
      <c r="BB150">
        <v>1.136966506</v>
      </c>
      <c r="BC150">
        <v>2</v>
      </c>
      <c r="BD150">
        <v>2</v>
      </c>
      <c r="BE150">
        <v>1.7999914133756301E-3</v>
      </c>
      <c r="BF150">
        <v>-0.27793442220998299</v>
      </c>
      <c r="BG150">
        <v>0.63519999999999999</v>
      </c>
      <c r="BH150">
        <v>1.0527426182352499</v>
      </c>
      <c r="BI150">
        <v>0.92468322315907403</v>
      </c>
      <c r="BJ150">
        <v>0.69808981182403496</v>
      </c>
      <c r="BK150">
        <v>21.9</v>
      </c>
      <c r="BL150">
        <v>19.600000000000001</v>
      </c>
      <c r="BM150">
        <v>-1.78</v>
      </c>
      <c r="BN150">
        <v>1.71</v>
      </c>
      <c r="BO150">
        <v>0.98745594670131398</v>
      </c>
      <c r="BP150">
        <v>-8.4019800339829498</v>
      </c>
      <c r="BQ150">
        <v>1.0011550657064701</v>
      </c>
      <c r="BR150">
        <v>-9.0331534733320701E-2</v>
      </c>
      <c r="BS150">
        <v>1.6266582031062999</v>
      </c>
      <c r="BT150">
        <v>-1.95921251231607</v>
      </c>
    </row>
    <row r="151" spans="1:72" x14ac:dyDescent="0.25">
      <c r="A151" t="s">
        <v>590</v>
      </c>
      <c r="B151" t="s">
        <v>521</v>
      </c>
      <c r="C151">
        <v>20210224.140000001</v>
      </c>
      <c r="D151" s="89">
        <v>44251.601388888892</v>
      </c>
      <c r="E151" t="s">
        <v>565</v>
      </c>
      <c r="F151">
        <v>2876</v>
      </c>
      <c r="G151" t="s">
        <v>398</v>
      </c>
      <c r="H151" t="s">
        <v>416</v>
      </c>
      <c r="I151" t="s">
        <v>796</v>
      </c>
      <c r="J151" t="s">
        <v>400</v>
      </c>
      <c r="K151">
        <v>3900</v>
      </c>
      <c r="L151">
        <v>173.28</v>
      </c>
      <c r="M151">
        <v>22.506925209999999</v>
      </c>
      <c r="N151" s="90">
        <v>3.3599999999999998E-12</v>
      </c>
      <c r="O151">
        <v>4.2935999999999998E-3</v>
      </c>
      <c r="P151">
        <v>0</v>
      </c>
      <c r="Q151">
        <v>-0.85</v>
      </c>
      <c r="R151">
        <v>0</v>
      </c>
      <c r="S151" t="b">
        <v>0</v>
      </c>
      <c r="T151" t="s">
        <v>426</v>
      </c>
      <c r="U151">
        <v>4</v>
      </c>
      <c r="V151">
        <v>20</v>
      </c>
      <c r="W151">
        <v>20</v>
      </c>
      <c r="X151" s="90">
        <v>7.9700000000000006E-8</v>
      </c>
      <c r="Y151" s="90">
        <v>7.9599999999999998E-8</v>
      </c>
      <c r="Z151">
        <v>1.7510800639999999</v>
      </c>
      <c r="AA151">
        <v>4.7667E-4</v>
      </c>
      <c r="AB151">
        <v>0</v>
      </c>
      <c r="AC151">
        <v>6.4521529390000003</v>
      </c>
      <c r="AD151">
        <v>1.259273E-3</v>
      </c>
      <c r="AE151">
        <v>37.561588989999997</v>
      </c>
      <c r="AF151">
        <v>0</v>
      </c>
      <c r="AG151">
        <v>11.70683578</v>
      </c>
      <c r="AH151">
        <v>4.6140500000000002E-4</v>
      </c>
      <c r="AI151">
        <v>0</v>
      </c>
      <c r="AJ151">
        <v>6.4130178850000004</v>
      </c>
      <c r="AK151">
        <v>1.2581980000000001E-3</v>
      </c>
      <c r="AL151">
        <v>18.215790550000001</v>
      </c>
      <c r="AM151">
        <v>6.7194200000000003E-3</v>
      </c>
      <c r="AN151">
        <v>1</v>
      </c>
      <c r="AO151">
        <v>12.90233546</v>
      </c>
      <c r="AP151">
        <v>2.3905908E-2</v>
      </c>
      <c r="AQ151">
        <v>0</v>
      </c>
      <c r="AR151">
        <v>19.838535350000001</v>
      </c>
      <c r="AS151">
        <v>1.0431473710000001</v>
      </c>
      <c r="AT151">
        <v>1</v>
      </c>
      <c r="AU151">
        <v>-0.24303576199999999</v>
      </c>
      <c r="AV151">
        <v>6.6894290000000002E-3</v>
      </c>
      <c r="AW151">
        <v>1</v>
      </c>
      <c r="AX151">
        <v>3.4832278000000001E-2</v>
      </c>
      <c r="AY151">
        <v>2.4117994E-2</v>
      </c>
      <c r="AZ151">
        <v>0</v>
      </c>
      <c r="BA151">
        <v>-5.3124595589999997</v>
      </c>
      <c r="BB151">
        <v>1.0171951690000001</v>
      </c>
      <c r="BC151">
        <v>1</v>
      </c>
      <c r="BD151">
        <v>2</v>
      </c>
      <c r="BE151">
        <v>1.7999914133756301E-3</v>
      </c>
      <c r="BF151">
        <v>-0.27582402857784899</v>
      </c>
      <c r="BG151">
        <v>0.63519999999999999</v>
      </c>
      <c r="BH151">
        <v>1.0527426182352499</v>
      </c>
      <c r="BI151">
        <v>0.92468322315907403</v>
      </c>
      <c r="BJ151">
        <v>0.70031151314183504</v>
      </c>
      <c r="BK151">
        <v>21.1</v>
      </c>
      <c r="BL151">
        <v>18.899999999999999</v>
      </c>
      <c r="BM151">
        <v>-1.78</v>
      </c>
      <c r="BN151">
        <v>1.71</v>
      </c>
      <c r="BO151">
        <v>0.98745594670131398</v>
      </c>
      <c r="BP151">
        <v>-8.4019800339829498</v>
      </c>
      <c r="BQ151">
        <v>1.0011550657064701</v>
      </c>
      <c r="BR151">
        <v>-9.0331534733320701E-2</v>
      </c>
      <c r="BS151">
        <v>1.6627711417978901</v>
      </c>
      <c r="BT151">
        <v>-2.0307632453410398</v>
      </c>
    </row>
    <row r="152" spans="1:72" x14ac:dyDescent="0.25">
      <c r="A152" t="s">
        <v>612</v>
      </c>
      <c r="B152" t="s">
        <v>466</v>
      </c>
      <c r="C152">
        <v>20210226.170000002</v>
      </c>
      <c r="D152" s="89">
        <v>44253.702777777777</v>
      </c>
      <c r="E152" t="s">
        <v>565</v>
      </c>
      <c r="F152">
        <v>2902</v>
      </c>
      <c r="G152" t="s">
        <v>398</v>
      </c>
      <c r="H152" t="s">
        <v>416</v>
      </c>
      <c r="I152" t="s">
        <v>796</v>
      </c>
      <c r="J152" t="s">
        <v>400</v>
      </c>
      <c r="K152">
        <v>3800</v>
      </c>
      <c r="L152">
        <v>158.72</v>
      </c>
      <c r="M152">
        <v>23.941532259999999</v>
      </c>
      <c r="N152" s="90">
        <v>3.1000000000000001E-12</v>
      </c>
      <c r="O152">
        <v>1.1039999999999999E-2</v>
      </c>
      <c r="P152">
        <v>0</v>
      </c>
      <c r="Q152">
        <v>-1.1599999999999999</v>
      </c>
      <c r="R152" t="s">
        <v>475</v>
      </c>
      <c r="S152" t="b">
        <v>0</v>
      </c>
      <c r="T152" t="s">
        <v>404</v>
      </c>
      <c r="U152">
        <v>4</v>
      </c>
      <c r="V152">
        <v>20</v>
      </c>
      <c r="W152">
        <v>20</v>
      </c>
      <c r="X152" s="90">
        <v>7.5100000000000004E-8</v>
      </c>
      <c r="Y152" s="90">
        <v>7.5300000000000006E-8</v>
      </c>
      <c r="Z152">
        <v>1.763476547</v>
      </c>
      <c r="AA152">
        <v>5.4078999999999998E-4</v>
      </c>
      <c r="AB152">
        <v>0</v>
      </c>
      <c r="AC152">
        <v>6.3431618329999999</v>
      </c>
      <c r="AD152">
        <v>9.7409999999999999E-4</v>
      </c>
      <c r="AE152">
        <v>37.44922897</v>
      </c>
      <c r="AF152">
        <v>0</v>
      </c>
      <c r="AG152">
        <v>11.714724990000001</v>
      </c>
      <c r="AH152">
        <v>5.1948399999999996E-4</v>
      </c>
      <c r="AI152">
        <v>0</v>
      </c>
      <c r="AJ152">
        <v>6.3041651649999997</v>
      </c>
      <c r="AK152">
        <v>9.7337200000000002E-4</v>
      </c>
      <c r="AL152">
        <v>18.142002659999999</v>
      </c>
      <c r="AM152">
        <v>6.8332999999999996E-3</v>
      </c>
      <c r="AN152">
        <v>0</v>
      </c>
      <c r="AO152">
        <v>12.816278649999999</v>
      </c>
      <c r="AP152">
        <v>2.5870668999999999E-2</v>
      </c>
      <c r="AQ152">
        <v>0</v>
      </c>
      <c r="AR152">
        <v>30.17149049</v>
      </c>
      <c r="AS152">
        <v>1.015354246</v>
      </c>
      <c r="AT152">
        <v>0</v>
      </c>
      <c r="AU152">
        <v>-0.217128038</v>
      </c>
      <c r="AV152">
        <v>6.8410529999999997E-3</v>
      </c>
      <c r="AW152">
        <v>0</v>
      </c>
      <c r="AX152">
        <v>0.16621098100000001</v>
      </c>
      <c r="AY152">
        <v>2.5917119999999998E-2</v>
      </c>
      <c r="AZ152">
        <v>0</v>
      </c>
      <c r="BA152">
        <v>4.9710542960000002</v>
      </c>
      <c r="BB152">
        <v>0.990894787</v>
      </c>
      <c r="BC152">
        <v>0</v>
      </c>
      <c r="BD152">
        <v>2</v>
      </c>
      <c r="BE152">
        <v>1.7999914133756301E-3</v>
      </c>
      <c r="BF152">
        <v>-0.249783487009438</v>
      </c>
      <c r="BG152">
        <v>0.63519999999999999</v>
      </c>
      <c r="BH152">
        <v>1.0527426182352499</v>
      </c>
      <c r="BI152">
        <v>0.92468322315907403</v>
      </c>
      <c r="BJ152">
        <v>0.72772550105282796</v>
      </c>
      <c r="BK152">
        <v>12.4</v>
      </c>
      <c r="BL152">
        <v>10.6</v>
      </c>
      <c r="BM152">
        <v>-1.78</v>
      </c>
      <c r="BN152">
        <v>1.71</v>
      </c>
      <c r="BO152">
        <v>0.98745594670131398</v>
      </c>
      <c r="BP152">
        <v>-8.4019800339829498</v>
      </c>
      <c r="BQ152">
        <v>1.0011550657064701</v>
      </c>
      <c r="BR152">
        <v>-9.0331534733320701E-2</v>
      </c>
      <c r="BS152">
        <v>1.6751819435502799</v>
      </c>
      <c r="BT152">
        <v>-2.1383871610982901</v>
      </c>
    </row>
    <row r="153" spans="1:72" x14ac:dyDescent="0.25">
      <c r="A153" t="s">
        <v>630</v>
      </c>
      <c r="B153" t="s">
        <v>415</v>
      </c>
      <c r="C153">
        <v>20210301.100000001</v>
      </c>
      <c r="D153" s="89">
        <v>44256.427083333336</v>
      </c>
      <c r="E153" t="s">
        <v>620</v>
      </c>
      <c r="F153">
        <v>2920</v>
      </c>
      <c r="G153" t="s">
        <v>398</v>
      </c>
      <c r="H153" t="s">
        <v>416</v>
      </c>
      <c r="I153" t="s">
        <v>796</v>
      </c>
      <c r="J153" t="s">
        <v>400</v>
      </c>
      <c r="K153">
        <v>3700</v>
      </c>
      <c r="L153">
        <v>179.47</v>
      </c>
      <c r="M153">
        <v>20.616258980000001</v>
      </c>
      <c r="N153" s="90">
        <v>3.7100000000000001E-12</v>
      </c>
      <c r="O153">
        <v>1E-3</v>
      </c>
      <c r="P153">
        <v>0</v>
      </c>
      <c r="Q153">
        <v>-0.98</v>
      </c>
      <c r="R153">
        <v>0</v>
      </c>
      <c r="S153" t="b">
        <v>0</v>
      </c>
      <c r="T153" t="s">
        <v>404</v>
      </c>
      <c r="U153">
        <v>4</v>
      </c>
      <c r="V153">
        <v>20</v>
      </c>
      <c r="W153">
        <v>20</v>
      </c>
      <c r="X153" s="90">
        <v>7.9500000000000004E-8</v>
      </c>
      <c r="Y153" s="90">
        <v>7.9500000000000004E-8</v>
      </c>
      <c r="Z153">
        <v>1.888592566</v>
      </c>
      <c r="AA153">
        <v>4.7189399999999999E-4</v>
      </c>
      <c r="AB153">
        <v>0</v>
      </c>
      <c r="AC153">
        <v>7.0453614289999997</v>
      </c>
      <c r="AD153">
        <v>8.0256299999999995E-4</v>
      </c>
      <c r="AE153">
        <v>38.173133550000003</v>
      </c>
      <c r="AF153">
        <v>0</v>
      </c>
      <c r="AG153">
        <v>11.85729139</v>
      </c>
      <c r="AH153">
        <v>4.5527099999999999E-4</v>
      </c>
      <c r="AI153">
        <v>0</v>
      </c>
      <c r="AJ153">
        <v>7.005905147</v>
      </c>
      <c r="AK153">
        <v>8.0206600000000004E-4</v>
      </c>
      <c r="AL153">
        <v>18.944623579999998</v>
      </c>
      <c r="AM153">
        <v>6.2132639999999996E-3</v>
      </c>
      <c r="AN153">
        <v>0</v>
      </c>
      <c r="AO153">
        <v>14.062509009999999</v>
      </c>
      <c r="AP153">
        <v>2.3793080000000001E-2</v>
      </c>
      <c r="AQ153">
        <v>0</v>
      </c>
      <c r="AR153">
        <v>16.071430580000001</v>
      </c>
      <c r="AS153">
        <v>0.94128818199999997</v>
      </c>
      <c r="AT153">
        <v>0</v>
      </c>
      <c r="AU153">
        <v>-0.25980762499999999</v>
      </c>
      <c r="AV153">
        <v>5.9903539999999998E-3</v>
      </c>
      <c r="AW153">
        <v>0</v>
      </c>
      <c r="AX153">
        <v>1.699919E-3</v>
      </c>
      <c r="AY153">
        <v>2.3429156E-2</v>
      </c>
      <c r="AZ153">
        <v>0</v>
      </c>
      <c r="BA153">
        <v>-10.28952636</v>
      </c>
      <c r="BB153">
        <v>0.917375359</v>
      </c>
      <c r="BC153">
        <v>0</v>
      </c>
      <c r="BD153">
        <v>2</v>
      </c>
      <c r="BE153">
        <v>1.7999914133756301E-3</v>
      </c>
      <c r="BF153">
        <v>-0.293907784773634</v>
      </c>
      <c r="BG153">
        <v>0.63519999999999999</v>
      </c>
      <c r="BH153">
        <v>1.0527426182352499</v>
      </c>
      <c r="BI153">
        <v>0.92468322315907403</v>
      </c>
      <c r="BJ153">
        <v>0.68127397229675701</v>
      </c>
      <c r="BK153">
        <v>27.7</v>
      </c>
      <c r="BL153">
        <v>25.2</v>
      </c>
      <c r="BM153">
        <v>-1.78</v>
      </c>
      <c r="BN153">
        <v>1.71</v>
      </c>
      <c r="BO153">
        <v>0.98745594670131398</v>
      </c>
      <c r="BP153">
        <v>-8.4019800339829498</v>
      </c>
      <c r="BQ153">
        <v>1.0011550657064701</v>
      </c>
      <c r="BR153">
        <v>-9.0331534733320701E-2</v>
      </c>
      <c r="BS153">
        <v>1.80044247977316</v>
      </c>
      <c r="BT153">
        <v>-1.44499599425683</v>
      </c>
    </row>
    <row r="154" spans="1:72" x14ac:dyDescent="0.25">
      <c r="A154" t="s">
        <v>640</v>
      </c>
      <c r="B154" t="s">
        <v>415</v>
      </c>
      <c r="C154">
        <v>20210302.039999999</v>
      </c>
      <c r="D154" s="89">
        <v>44257.166666666664</v>
      </c>
      <c r="E154" t="s">
        <v>620</v>
      </c>
      <c r="F154">
        <v>2930</v>
      </c>
      <c r="G154" t="s">
        <v>398</v>
      </c>
      <c r="H154" t="s">
        <v>416</v>
      </c>
      <c r="I154" t="s">
        <v>796</v>
      </c>
      <c r="J154" t="s">
        <v>400</v>
      </c>
      <c r="K154">
        <v>3400</v>
      </c>
      <c r="L154">
        <v>151.61000000000001</v>
      </c>
      <c r="M154">
        <v>22.425961350000001</v>
      </c>
      <c r="N154" s="90">
        <v>3.3099999999999998E-12</v>
      </c>
      <c r="O154">
        <v>1E-3</v>
      </c>
      <c r="P154">
        <v>0</v>
      </c>
      <c r="Q154">
        <v>-1.22</v>
      </c>
      <c r="R154">
        <v>0</v>
      </c>
      <c r="S154" t="b">
        <v>0</v>
      </c>
      <c r="T154" t="s">
        <v>404</v>
      </c>
      <c r="U154">
        <v>4</v>
      </c>
      <c r="V154">
        <v>20</v>
      </c>
      <c r="W154">
        <v>20</v>
      </c>
      <c r="X154" s="90">
        <v>7.0399999999999995E-8</v>
      </c>
      <c r="Y154" s="90">
        <v>7.4799999999999995E-8</v>
      </c>
      <c r="Z154">
        <v>1.788882112</v>
      </c>
      <c r="AA154">
        <v>1.4904429999999999E-3</v>
      </c>
      <c r="AB154">
        <v>0</v>
      </c>
      <c r="AC154">
        <v>6.75262618</v>
      </c>
      <c r="AD154">
        <v>2.9180539999999998E-3</v>
      </c>
      <c r="AE154">
        <v>37.871349860000002</v>
      </c>
      <c r="AF154">
        <v>0</v>
      </c>
      <c r="AG154">
        <v>11.75299469</v>
      </c>
      <c r="AH154">
        <v>1.5015429999999999E-3</v>
      </c>
      <c r="AI154">
        <v>0</v>
      </c>
      <c r="AJ154">
        <v>6.7132612759999999</v>
      </c>
      <c r="AK154">
        <v>2.9179729999999999E-3</v>
      </c>
      <c r="AL154">
        <v>18.55110075</v>
      </c>
      <c r="AM154">
        <v>7.266486E-3</v>
      </c>
      <c r="AN154">
        <v>3</v>
      </c>
      <c r="AO154">
        <v>13.453167519999999</v>
      </c>
      <c r="AP154">
        <v>2.2076464000000001E-2</v>
      </c>
      <c r="AQ154">
        <v>0</v>
      </c>
      <c r="AR154">
        <v>15.4012897</v>
      </c>
      <c r="AS154">
        <v>0.97204232000000002</v>
      </c>
      <c r="AT154">
        <v>0</v>
      </c>
      <c r="AU154">
        <v>-0.24656904199999999</v>
      </c>
      <c r="AV154">
        <v>6.6623749999999999E-3</v>
      </c>
      <c r="AW154">
        <v>0</v>
      </c>
      <c r="AX154">
        <v>-1.8075015E-2</v>
      </c>
      <c r="AY154">
        <v>1.9899556999999998E-2</v>
      </c>
      <c r="AZ154">
        <v>0</v>
      </c>
      <c r="BA154">
        <v>-10.268562340000001</v>
      </c>
      <c r="BB154">
        <v>0.94737280099999999</v>
      </c>
      <c r="BC154">
        <v>0</v>
      </c>
      <c r="BD154">
        <v>2</v>
      </c>
      <c r="BE154">
        <v>1.7999914133756301E-3</v>
      </c>
      <c r="BF154">
        <v>-0.27996086405866599</v>
      </c>
      <c r="BG154">
        <v>0.63519999999999999</v>
      </c>
      <c r="BH154">
        <v>1.0527426182352499</v>
      </c>
      <c r="BI154">
        <v>0.92468322315907403</v>
      </c>
      <c r="BJ154">
        <v>0.69595649012655103</v>
      </c>
      <c r="BK154">
        <v>22.6</v>
      </c>
      <c r="BL154">
        <v>20.3</v>
      </c>
      <c r="BM154">
        <v>-1.78</v>
      </c>
      <c r="BN154">
        <v>1.71</v>
      </c>
      <c r="BO154">
        <v>0.98745594670131398</v>
      </c>
      <c r="BP154">
        <v>-8.4019800339829498</v>
      </c>
      <c r="BQ154">
        <v>1.0011550657064701</v>
      </c>
      <c r="BR154">
        <v>-9.0331534733320701E-2</v>
      </c>
      <c r="BS154">
        <v>1.70061685364717</v>
      </c>
      <c r="BT154">
        <v>-1.73405915669097</v>
      </c>
    </row>
    <row r="155" spans="1:72" x14ac:dyDescent="0.25">
      <c r="A155" t="s">
        <v>659</v>
      </c>
      <c r="B155" t="s">
        <v>415</v>
      </c>
      <c r="C155">
        <v>20210309.23</v>
      </c>
      <c r="D155" s="89">
        <v>44264.956944444442</v>
      </c>
      <c r="E155" t="s">
        <v>654</v>
      </c>
      <c r="F155">
        <v>2950</v>
      </c>
      <c r="G155" t="s">
        <v>398</v>
      </c>
      <c r="H155" t="s">
        <v>416</v>
      </c>
      <c r="I155" t="s">
        <v>796</v>
      </c>
      <c r="J155" t="s">
        <v>400</v>
      </c>
      <c r="K155">
        <v>3400</v>
      </c>
      <c r="L155">
        <v>163.30000000000001</v>
      </c>
      <c r="M155">
        <v>20.82057563</v>
      </c>
      <c r="N155" s="90">
        <v>3.5E-12</v>
      </c>
      <c r="O155">
        <v>1E-3</v>
      </c>
      <c r="P155">
        <v>0</v>
      </c>
      <c r="Q155">
        <v>-0.43</v>
      </c>
      <c r="R155">
        <v>0</v>
      </c>
      <c r="S155" t="b">
        <v>1</v>
      </c>
      <c r="T155" t="s">
        <v>404</v>
      </c>
      <c r="U155">
        <v>4</v>
      </c>
      <c r="V155">
        <v>20</v>
      </c>
      <c r="W155">
        <v>20</v>
      </c>
      <c r="X155" s="90">
        <v>7.5100000000000004E-8</v>
      </c>
      <c r="Y155" s="90">
        <v>7.5300000000000006E-8</v>
      </c>
      <c r="Z155">
        <v>1.907292099</v>
      </c>
      <c r="AA155">
        <v>4.98443E-4</v>
      </c>
      <c r="AB155">
        <v>0</v>
      </c>
      <c r="AC155">
        <v>7.0589322289999998</v>
      </c>
      <c r="AD155">
        <v>8.3166100000000003E-4</v>
      </c>
      <c r="AE155">
        <v>38.187123819999996</v>
      </c>
      <c r="AF155">
        <v>0</v>
      </c>
      <c r="AG155">
        <v>11.87540789</v>
      </c>
      <c r="AH155">
        <v>4.7347399999999999E-4</v>
      </c>
      <c r="AI155">
        <v>0</v>
      </c>
      <c r="AJ155">
        <v>7.0195013810000004</v>
      </c>
      <c r="AK155">
        <v>8.3088900000000002E-4</v>
      </c>
      <c r="AL155">
        <v>18.9500268</v>
      </c>
      <c r="AM155">
        <v>7.026811E-3</v>
      </c>
      <c r="AN155">
        <v>0</v>
      </c>
      <c r="AO155">
        <v>13.957534109999999</v>
      </c>
      <c r="AP155">
        <v>2.4731560999999999E-2</v>
      </c>
      <c r="AQ155">
        <v>0</v>
      </c>
      <c r="AR155">
        <v>1.0014733039999999</v>
      </c>
      <c r="AS155">
        <v>0.91537194899999996</v>
      </c>
      <c r="AT155">
        <v>0</v>
      </c>
      <c r="AU155">
        <v>-0.28624442</v>
      </c>
      <c r="AV155">
        <v>7.053892E-3</v>
      </c>
      <c r="AW155">
        <v>0</v>
      </c>
      <c r="AX155">
        <v>-0.128818819</v>
      </c>
      <c r="AY155">
        <v>2.4583735999999998E-2</v>
      </c>
      <c r="AZ155">
        <v>0</v>
      </c>
      <c r="BA155">
        <v>-25.013028479999999</v>
      </c>
      <c r="BB155">
        <v>0.89149726600000001</v>
      </c>
      <c r="BC155">
        <v>0</v>
      </c>
      <c r="BD155">
        <v>3</v>
      </c>
      <c r="BE155">
        <v>9.7527688795384898E-4</v>
      </c>
      <c r="BF155">
        <v>-0.30472594316414597</v>
      </c>
      <c r="BG155">
        <v>0.63519999999999999</v>
      </c>
      <c r="BH155">
        <v>1.03041305013492</v>
      </c>
      <c r="BI155">
        <v>0.95813512655848199</v>
      </c>
      <c r="BJ155">
        <v>0.71014153800747504</v>
      </c>
      <c r="BK155">
        <v>17.899999999999999</v>
      </c>
      <c r="BL155">
        <v>15.9</v>
      </c>
      <c r="BM155">
        <v>-1.78</v>
      </c>
      <c r="BN155">
        <v>1.71</v>
      </c>
      <c r="BO155">
        <v>0.991313887977191</v>
      </c>
      <c r="BP155">
        <v>-8.7984187311849205</v>
      </c>
      <c r="BQ155">
        <v>1.00283345638313</v>
      </c>
      <c r="BR155">
        <v>-0.223052006392533</v>
      </c>
      <c r="BS155">
        <v>1.68964432157987</v>
      </c>
      <c r="BT155">
        <v>-1.80080117828743</v>
      </c>
    </row>
    <row r="156" spans="1:72" x14ac:dyDescent="0.25">
      <c r="A156" t="s">
        <v>672</v>
      </c>
      <c r="B156" t="s">
        <v>441</v>
      </c>
      <c r="C156">
        <v>20210310.219999999</v>
      </c>
      <c r="D156" s="89">
        <v>44265.94027777778</v>
      </c>
      <c r="E156" t="s">
        <v>654</v>
      </c>
      <c r="F156">
        <v>2963</v>
      </c>
      <c r="G156" t="s">
        <v>398</v>
      </c>
      <c r="H156" t="s">
        <v>416</v>
      </c>
      <c r="I156" t="s">
        <v>796</v>
      </c>
      <c r="J156" t="s">
        <v>400</v>
      </c>
      <c r="K156">
        <v>3900</v>
      </c>
      <c r="L156">
        <v>192.02</v>
      </c>
      <c r="M156">
        <v>20.310384330000002</v>
      </c>
      <c r="N156" s="90">
        <v>3.7E-12</v>
      </c>
      <c r="O156">
        <v>1E-3</v>
      </c>
      <c r="P156">
        <v>0</v>
      </c>
      <c r="Q156">
        <v>-0.33</v>
      </c>
      <c r="R156">
        <v>0</v>
      </c>
      <c r="S156" t="b">
        <v>1</v>
      </c>
      <c r="T156" t="s">
        <v>657</v>
      </c>
      <c r="U156">
        <v>4</v>
      </c>
      <c r="V156">
        <v>20</v>
      </c>
      <c r="W156">
        <v>20</v>
      </c>
      <c r="X156" s="90">
        <v>7.9599999999999998E-8</v>
      </c>
      <c r="Y156" s="90">
        <v>7.9500000000000004E-8</v>
      </c>
      <c r="Z156">
        <v>1.9365121240000001</v>
      </c>
      <c r="AA156">
        <v>5.5929099999999995E-4</v>
      </c>
      <c r="AB156">
        <v>0</v>
      </c>
      <c r="AC156">
        <v>7.1191629179999998</v>
      </c>
      <c r="AD156">
        <v>1.5189979999999999E-3</v>
      </c>
      <c r="AE156">
        <v>38.249216240000003</v>
      </c>
      <c r="AF156">
        <v>0</v>
      </c>
      <c r="AG156">
        <v>11.905079389999999</v>
      </c>
      <c r="AH156">
        <v>5.4180500000000002E-4</v>
      </c>
      <c r="AI156">
        <v>0</v>
      </c>
      <c r="AJ156">
        <v>7.079731625</v>
      </c>
      <c r="AK156">
        <v>1.5176930000000001E-3</v>
      </c>
      <c r="AL156">
        <v>19.031652050000002</v>
      </c>
      <c r="AM156">
        <v>6.7720530000000001E-3</v>
      </c>
      <c r="AN156">
        <v>0</v>
      </c>
      <c r="AO156">
        <v>14.145021610000001</v>
      </c>
      <c r="AP156">
        <v>2.2220896E-2</v>
      </c>
      <c r="AQ156">
        <v>0</v>
      </c>
      <c r="AR156">
        <v>-0.75797585499999998</v>
      </c>
      <c r="AS156">
        <v>0.95859896899999997</v>
      </c>
      <c r="AT156">
        <v>0</v>
      </c>
      <c r="AU156">
        <v>-0.29519068900000001</v>
      </c>
      <c r="AV156">
        <v>6.4613700000000001E-3</v>
      </c>
      <c r="AW156">
        <v>0</v>
      </c>
      <c r="AX156">
        <v>-6.3551973999999997E-2</v>
      </c>
      <c r="AY156">
        <v>2.2352585000000001E-2</v>
      </c>
      <c r="AZ156">
        <v>0</v>
      </c>
      <c r="BA156">
        <v>-26.871572180000001</v>
      </c>
      <c r="BB156">
        <v>0.93308114099999995</v>
      </c>
      <c r="BC156">
        <v>0</v>
      </c>
      <c r="BD156">
        <v>3</v>
      </c>
      <c r="BE156">
        <v>9.7527688795384898E-4</v>
      </c>
      <c r="BF156">
        <v>-0.31375181938394398</v>
      </c>
      <c r="BG156">
        <v>0.63519999999999999</v>
      </c>
      <c r="BH156">
        <v>1.03041305013492</v>
      </c>
      <c r="BI156">
        <v>0.95813512655848199</v>
      </c>
      <c r="BJ156">
        <v>0.70084115736169295</v>
      </c>
      <c r="BK156">
        <v>20.9</v>
      </c>
      <c r="BL156">
        <v>18.8</v>
      </c>
      <c r="BM156">
        <v>-1.78</v>
      </c>
      <c r="BN156">
        <v>1.71</v>
      </c>
      <c r="BO156">
        <v>0.991313887977191</v>
      </c>
      <c r="BP156">
        <v>-8.7984187311849205</v>
      </c>
      <c r="BQ156">
        <v>1.00283345638313</v>
      </c>
      <c r="BR156">
        <v>-0.223052006392533</v>
      </c>
      <c r="BS156">
        <v>1.71894714024622</v>
      </c>
      <c r="BT156">
        <v>-1.7410936597993001</v>
      </c>
    </row>
    <row r="157" spans="1:72" x14ac:dyDescent="0.25">
      <c r="A157" t="s">
        <v>677</v>
      </c>
      <c r="B157" t="s">
        <v>521</v>
      </c>
      <c r="C157">
        <v>20210311.07</v>
      </c>
      <c r="D157" s="89">
        <v>44266.310416666667</v>
      </c>
      <c r="E157" t="s">
        <v>654</v>
      </c>
      <c r="F157">
        <v>2968</v>
      </c>
      <c r="G157" t="s">
        <v>398</v>
      </c>
      <c r="H157" t="s">
        <v>416</v>
      </c>
      <c r="I157" t="s">
        <v>796</v>
      </c>
      <c r="J157" t="s">
        <v>400</v>
      </c>
      <c r="K157">
        <v>3500</v>
      </c>
      <c r="L157">
        <v>165.44</v>
      </c>
      <c r="M157">
        <v>21.155705999999999</v>
      </c>
      <c r="N157" s="90">
        <v>3.45E-12</v>
      </c>
      <c r="O157">
        <v>1E-3</v>
      </c>
      <c r="P157">
        <v>0</v>
      </c>
      <c r="Q157">
        <v>-0.08</v>
      </c>
      <c r="R157">
        <v>0</v>
      </c>
      <c r="S157" t="b">
        <v>1</v>
      </c>
      <c r="T157" t="s">
        <v>404</v>
      </c>
      <c r="U157">
        <v>4</v>
      </c>
      <c r="V157">
        <v>20</v>
      </c>
      <c r="W157">
        <v>20</v>
      </c>
      <c r="X157" s="90">
        <v>7.6500000000000003E-8</v>
      </c>
      <c r="Y157" s="90">
        <v>7.6799999999999999E-8</v>
      </c>
      <c r="Z157">
        <v>1.9355052070000001</v>
      </c>
      <c r="AA157">
        <v>4.9892800000000005E-4</v>
      </c>
      <c r="AB157">
        <v>0</v>
      </c>
      <c r="AC157">
        <v>7.0778439640000004</v>
      </c>
      <c r="AD157">
        <v>8.6875400000000001E-4</v>
      </c>
      <c r="AE157">
        <v>38.206620119999997</v>
      </c>
      <c r="AF157">
        <v>0</v>
      </c>
      <c r="AG157">
        <v>11.90268674</v>
      </c>
      <c r="AH157">
        <v>4.7178200000000002E-4</v>
      </c>
      <c r="AI157">
        <v>0</v>
      </c>
      <c r="AJ157">
        <v>7.038453101</v>
      </c>
      <c r="AK157">
        <v>8.6786299999999997E-4</v>
      </c>
      <c r="AL157">
        <v>19.00186325</v>
      </c>
      <c r="AM157">
        <v>7.7211199999999997E-3</v>
      </c>
      <c r="AN157">
        <v>0</v>
      </c>
      <c r="AO157">
        <v>14.04085096</v>
      </c>
      <c r="AP157">
        <v>2.4204821000000001E-2</v>
      </c>
      <c r="AQ157">
        <v>0</v>
      </c>
      <c r="AR157">
        <v>2.3064592660000001</v>
      </c>
      <c r="AS157">
        <v>0.82211009999999995</v>
      </c>
      <c r="AT157">
        <v>0</v>
      </c>
      <c r="AU157">
        <v>-0.28169187400000001</v>
      </c>
      <c r="AV157">
        <v>7.6647599999999996E-3</v>
      </c>
      <c r="AW157">
        <v>0</v>
      </c>
      <c r="AX157">
        <v>-8.4295898999999994E-2</v>
      </c>
      <c r="AY157">
        <v>2.3910457999999999E-2</v>
      </c>
      <c r="AZ157">
        <v>0</v>
      </c>
      <c r="BA157">
        <v>-23.80612047</v>
      </c>
      <c r="BB157">
        <v>0.80046366300000005</v>
      </c>
      <c r="BC157">
        <v>0</v>
      </c>
      <c r="BD157">
        <v>3</v>
      </c>
      <c r="BE157">
        <v>9.7527688795384898E-4</v>
      </c>
      <c r="BF157">
        <v>-0.300223952055785</v>
      </c>
      <c r="BG157">
        <v>0.63519999999999999</v>
      </c>
      <c r="BH157">
        <v>1.03041305013492</v>
      </c>
      <c r="BI157">
        <v>0.95813512655848199</v>
      </c>
      <c r="BJ157">
        <v>0.71478044839712196</v>
      </c>
      <c r="BK157">
        <v>16.399999999999999</v>
      </c>
      <c r="BL157">
        <v>14.4</v>
      </c>
      <c r="BM157">
        <v>-1.78</v>
      </c>
      <c r="BN157">
        <v>1.71</v>
      </c>
      <c r="BO157">
        <v>0.991313887977191</v>
      </c>
      <c r="BP157">
        <v>-8.7984187311849205</v>
      </c>
      <c r="BQ157">
        <v>1.00283345638313</v>
      </c>
      <c r="BR157">
        <v>-0.223052006392533</v>
      </c>
      <c r="BS157">
        <v>1.71793737019082</v>
      </c>
      <c r="BT157">
        <v>-1.78205371273619</v>
      </c>
    </row>
    <row r="158" spans="1:72" x14ac:dyDescent="0.25">
      <c r="A158" t="s">
        <v>692</v>
      </c>
      <c r="B158" t="s">
        <v>466</v>
      </c>
      <c r="C158">
        <v>20210313.030000001</v>
      </c>
      <c r="D158" s="89">
        <v>44268.15902777778</v>
      </c>
      <c r="E158" t="s">
        <v>654</v>
      </c>
      <c r="F158">
        <v>2990</v>
      </c>
      <c r="G158" t="s">
        <v>398</v>
      </c>
      <c r="H158" t="s">
        <v>416</v>
      </c>
      <c r="I158" t="s">
        <v>796</v>
      </c>
      <c r="J158" t="s">
        <v>400</v>
      </c>
      <c r="K158">
        <v>3900</v>
      </c>
      <c r="L158">
        <v>195.74</v>
      </c>
      <c r="M158">
        <v>19.9243895</v>
      </c>
      <c r="N158" s="90">
        <v>3.7899999999999998E-12</v>
      </c>
      <c r="O158">
        <v>1E-3</v>
      </c>
      <c r="P158">
        <v>0</v>
      </c>
      <c r="Q158">
        <v>0.2</v>
      </c>
      <c r="R158">
        <v>0</v>
      </c>
      <c r="S158" t="b">
        <v>1</v>
      </c>
      <c r="T158" t="s">
        <v>657</v>
      </c>
      <c r="U158">
        <v>4</v>
      </c>
      <c r="V158">
        <v>20</v>
      </c>
      <c r="W158">
        <v>20</v>
      </c>
      <c r="X158" s="90">
        <v>7.9599999999999998E-8</v>
      </c>
      <c r="Y158" s="90">
        <v>7.9599999999999998E-8</v>
      </c>
      <c r="Z158">
        <v>1.9378541929999999</v>
      </c>
      <c r="AA158">
        <v>5.78175E-4</v>
      </c>
      <c r="AB158">
        <v>0</v>
      </c>
      <c r="AC158">
        <v>7.1202278359999998</v>
      </c>
      <c r="AD158">
        <v>2.3195249999999998E-3</v>
      </c>
      <c r="AE158">
        <v>38.250314080000003</v>
      </c>
      <c r="AF158">
        <v>0</v>
      </c>
      <c r="AG158">
        <v>11.90638279</v>
      </c>
      <c r="AH158">
        <v>5.5345999999999998E-4</v>
      </c>
      <c r="AI158">
        <v>0</v>
      </c>
      <c r="AJ158">
        <v>7.0807982750000003</v>
      </c>
      <c r="AK158">
        <v>2.3171659999999998E-3</v>
      </c>
      <c r="AL158">
        <v>19.02433079</v>
      </c>
      <c r="AM158">
        <v>6.4041760000000001E-3</v>
      </c>
      <c r="AN158">
        <v>0</v>
      </c>
      <c r="AO158">
        <v>14.18641255</v>
      </c>
      <c r="AP158">
        <v>2.3494803000000002E-2</v>
      </c>
      <c r="AQ158">
        <v>0</v>
      </c>
      <c r="AR158">
        <v>-1.9152979889999999</v>
      </c>
      <c r="AS158">
        <v>0.86867437800000002</v>
      </c>
      <c r="AT158">
        <v>1</v>
      </c>
      <c r="AU158">
        <v>-0.30474269900000001</v>
      </c>
      <c r="AV158">
        <v>5.7533749999999998E-3</v>
      </c>
      <c r="AW158">
        <v>0</v>
      </c>
      <c r="AX158">
        <v>-2.4860848000000001E-2</v>
      </c>
      <c r="AY158">
        <v>2.2536825E-2</v>
      </c>
      <c r="AZ158">
        <v>0</v>
      </c>
      <c r="BA158">
        <v>-28.002126669999999</v>
      </c>
      <c r="BB158">
        <v>0.84729420700000002</v>
      </c>
      <c r="BC158">
        <v>1</v>
      </c>
      <c r="BD158">
        <v>3</v>
      </c>
      <c r="BE158">
        <v>9.7527688795384898E-4</v>
      </c>
      <c r="BF158">
        <v>-0.32329668912827603</v>
      </c>
      <c r="BG158">
        <v>0.63519999999999999</v>
      </c>
      <c r="BH158">
        <v>1.03041305013492</v>
      </c>
      <c r="BI158">
        <v>0.95813512655848199</v>
      </c>
      <c r="BJ158">
        <v>0.69100599901529602</v>
      </c>
      <c r="BK158">
        <v>24.3</v>
      </c>
      <c r="BL158">
        <v>21.9</v>
      </c>
      <c r="BM158">
        <v>-1.78</v>
      </c>
      <c r="BN158">
        <v>1.71</v>
      </c>
      <c r="BO158">
        <v>0.991313887977191</v>
      </c>
      <c r="BP158">
        <v>-8.7984187311849205</v>
      </c>
      <c r="BQ158">
        <v>1.00283345638313</v>
      </c>
      <c r="BR158">
        <v>-0.223052006392533</v>
      </c>
      <c r="BS158">
        <v>1.7202930119402</v>
      </c>
      <c r="BT158">
        <v>-1.74003799179634</v>
      </c>
    </row>
    <row r="159" spans="1:72" x14ac:dyDescent="0.25">
      <c r="A159" t="s">
        <v>710</v>
      </c>
      <c r="B159" t="s">
        <v>415</v>
      </c>
      <c r="C159">
        <v>20210314.190000001</v>
      </c>
      <c r="D159" s="89">
        <v>44269.806944444441</v>
      </c>
      <c r="E159" t="s">
        <v>706</v>
      </c>
      <c r="F159">
        <v>3008</v>
      </c>
      <c r="G159" t="s">
        <v>398</v>
      </c>
      <c r="H159" t="s">
        <v>416</v>
      </c>
      <c r="I159" t="s">
        <v>796</v>
      </c>
      <c r="J159" t="s">
        <v>400</v>
      </c>
      <c r="K159">
        <v>3800</v>
      </c>
      <c r="L159">
        <v>186.34</v>
      </c>
      <c r="M159">
        <v>20.392830310000001</v>
      </c>
      <c r="N159" s="90">
        <v>3.6600000000000002E-12</v>
      </c>
      <c r="O159">
        <v>1E-3</v>
      </c>
      <c r="P159">
        <v>0</v>
      </c>
      <c r="Q159">
        <v>0.2</v>
      </c>
      <c r="R159">
        <v>0</v>
      </c>
      <c r="S159" t="b">
        <v>0</v>
      </c>
      <c r="T159" t="s">
        <v>404</v>
      </c>
      <c r="U159">
        <v>4</v>
      </c>
      <c r="V159">
        <v>20</v>
      </c>
      <c r="W159">
        <v>20</v>
      </c>
      <c r="X159" s="90">
        <v>7.9500000000000004E-8</v>
      </c>
      <c r="Y159" s="90">
        <v>7.9500000000000004E-8</v>
      </c>
      <c r="Z159">
        <v>1.9223017899999999</v>
      </c>
      <c r="AA159">
        <v>5.2033400000000001E-4</v>
      </c>
      <c r="AB159">
        <v>0</v>
      </c>
      <c r="AC159">
        <v>7.0792755209999996</v>
      </c>
      <c r="AD159">
        <v>7.8224499999999999E-4</v>
      </c>
      <c r="AE159">
        <v>38.208095929999999</v>
      </c>
      <c r="AF159">
        <v>0</v>
      </c>
      <c r="AG159">
        <v>11.890279550000001</v>
      </c>
      <c r="AH159">
        <v>4.9753199999999997E-4</v>
      </c>
      <c r="AI159">
        <v>0</v>
      </c>
      <c r="AJ159">
        <v>7.0398553560000003</v>
      </c>
      <c r="AK159">
        <v>7.8167700000000004E-4</v>
      </c>
      <c r="AL159">
        <v>18.975036830000001</v>
      </c>
      <c r="AM159">
        <v>6.2222470000000002E-3</v>
      </c>
      <c r="AN159">
        <v>0</v>
      </c>
      <c r="AO159">
        <v>14.080047090000001</v>
      </c>
      <c r="AP159">
        <v>2.5423650999999999E-2</v>
      </c>
      <c r="AQ159">
        <v>0</v>
      </c>
      <c r="AR159">
        <v>2.8275071619999999</v>
      </c>
      <c r="AS159">
        <v>0.93475933700000002</v>
      </c>
      <c r="AT159">
        <v>0</v>
      </c>
      <c r="AU159">
        <v>-0.29673149999999998</v>
      </c>
      <c r="AV159">
        <v>6.1217550000000004E-3</v>
      </c>
      <c r="AW159">
        <v>0</v>
      </c>
      <c r="AX159">
        <v>-4.8431121000000001E-2</v>
      </c>
      <c r="AY159">
        <v>2.4870725E-2</v>
      </c>
      <c r="AZ159">
        <v>0</v>
      </c>
      <c r="BA159">
        <v>-23.28857962</v>
      </c>
      <c r="BB159">
        <v>0.90985486299999996</v>
      </c>
      <c r="BC159">
        <v>0</v>
      </c>
      <c r="BD159">
        <v>3</v>
      </c>
      <c r="BE159">
        <v>9.7527688795384898E-4</v>
      </c>
      <c r="BF159">
        <v>-0.31523741486837198</v>
      </c>
      <c r="BG159">
        <v>0.63519999999999999</v>
      </c>
      <c r="BH159">
        <v>1.03041305013492</v>
      </c>
      <c r="BI159">
        <v>0.95813512655848199</v>
      </c>
      <c r="BJ159">
        <v>0.69931038038731697</v>
      </c>
      <c r="BK159">
        <v>21.4</v>
      </c>
      <c r="BL159">
        <v>19.3</v>
      </c>
      <c r="BM159">
        <v>-1.78</v>
      </c>
      <c r="BN159">
        <v>1.71</v>
      </c>
      <c r="BO159">
        <v>0.991313887977191</v>
      </c>
      <c r="BP159">
        <v>-8.7984187311849205</v>
      </c>
      <c r="BQ159">
        <v>1.00283345638313</v>
      </c>
      <c r="BR159">
        <v>-0.223052006392533</v>
      </c>
      <c r="BS159">
        <v>1.70469654188464</v>
      </c>
      <c r="BT159">
        <v>-1.78063459040066</v>
      </c>
    </row>
    <row r="160" spans="1:72" x14ac:dyDescent="0.25">
      <c r="A160" t="s">
        <v>726</v>
      </c>
      <c r="B160" t="s">
        <v>441</v>
      </c>
      <c r="C160">
        <v>20210316.059999999</v>
      </c>
      <c r="D160" s="89">
        <v>44271.260416666664</v>
      </c>
      <c r="E160" t="s">
        <v>706</v>
      </c>
      <c r="F160">
        <v>3026</v>
      </c>
      <c r="G160" t="s">
        <v>398</v>
      </c>
      <c r="H160" t="s">
        <v>416</v>
      </c>
      <c r="I160" t="s">
        <v>796</v>
      </c>
      <c r="J160" t="s">
        <v>400</v>
      </c>
      <c r="K160">
        <v>3700</v>
      </c>
      <c r="L160">
        <v>185.27</v>
      </c>
      <c r="M160">
        <v>19.970853349999999</v>
      </c>
      <c r="N160" s="90">
        <v>3.7399999999999998E-12</v>
      </c>
      <c r="O160">
        <v>1E-3</v>
      </c>
      <c r="P160">
        <v>0</v>
      </c>
      <c r="Q160">
        <v>-0.22</v>
      </c>
      <c r="R160">
        <v>0</v>
      </c>
      <c r="S160" t="b">
        <v>0</v>
      </c>
      <c r="T160" t="s">
        <v>404</v>
      </c>
      <c r="U160">
        <v>4</v>
      </c>
      <c r="V160">
        <v>20</v>
      </c>
      <c r="W160">
        <v>20</v>
      </c>
      <c r="X160" s="90">
        <v>7.9599999999999998E-8</v>
      </c>
      <c r="Y160" s="90">
        <v>7.9500000000000004E-8</v>
      </c>
      <c r="Z160">
        <v>1.9025509190000001</v>
      </c>
      <c r="AA160">
        <v>5.0486699999999999E-4</v>
      </c>
      <c r="AB160">
        <v>0</v>
      </c>
      <c r="AC160">
        <v>7.0428335009999996</v>
      </c>
      <c r="AD160">
        <v>7.9253799999999997E-4</v>
      </c>
      <c r="AE160">
        <v>38.170527479999997</v>
      </c>
      <c r="AF160">
        <v>0</v>
      </c>
      <c r="AG160">
        <v>11.87037258</v>
      </c>
      <c r="AH160">
        <v>4.8542700000000003E-4</v>
      </c>
      <c r="AI160">
        <v>0</v>
      </c>
      <c r="AJ160">
        <v>7.003409241</v>
      </c>
      <c r="AK160">
        <v>7.9204399999999999E-4</v>
      </c>
      <c r="AL160">
        <v>18.93176356</v>
      </c>
      <c r="AM160">
        <v>6.2522640000000004E-3</v>
      </c>
      <c r="AN160">
        <v>0</v>
      </c>
      <c r="AO160">
        <v>13.97910036</v>
      </c>
      <c r="AP160">
        <v>2.3386937E-2</v>
      </c>
      <c r="AQ160">
        <v>0</v>
      </c>
      <c r="AR160">
        <v>-3.0176334999999999E-2</v>
      </c>
      <c r="AS160">
        <v>1.023434237</v>
      </c>
      <c r="AT160">
        <v>0</v>
      </c>
      <c r="AU160">
        <v>-0.283324733</v>
      </c>
      <c r="AV160">
        <v>6.1812280000000004E-3</v>
      </c>
      <c r="AW160">
        <v>0</v>
      </c>
      <c r="AX160">
        <v>-7.5595160999999994E-2</v>
      </c>
      <c r="AY160">
        <v>2.3152971000000001E-2</v>
      </c>
      <c r="AZ160">
        <v>0</v>
      </c>
      <c r="BA160">
        <v>-25.982116820000002</v>
      </c>
      <c r="BB160">
        <v>0.996808794</v>
      </c>
      <c r="BC160">
        <v>0</v>
      </c>
      <c r="BD160">
        <v>3</v>
      </c>
      <c r="BE160">
        <v>9.7527688795384898E-4</v>
      </c>
      <c r="BF160">
        <v>-0.30178844444827502</v>
      </c>
      <c r="BG160">
        <v>0.63519999999999999</v>
      </c>
      <c r="BH160">
        <v>1.03041305013492</v>
      </c>
      <c r="BI160">
        <v>0.95813512655848199</v>
      </c>
      <c r="BJ160">
        <v>0.71316837501906305</v>
      </c>
      <c r="BK160">
        <v>16.899999999999999</v>
      </c>
      <c r="BL160">
        <v>14.9</v>
      </c>
      <c r="BM160">
        <v>-1.78</v>
      </c>
      <c r="BN160">
        <v>1.71</v>
      </c>
      <c r="BO160">
        <v>0.991313887977191</v>
      </c>
      <c r="BP160">
        <v>-8.7984187311849205</v>
      </c>
      <c r="BQ160">
        <v>1.00283345638313</v>
      </c>
      <c r="BR160">
        <v>-0.223052006392533</v>
      </c>
      <c r="BS160">
        <v>1.6848897076531399</v>
      </c>
      <c r="BT160">
        <v>-1.8167600709325999</v>
      </c>
    </row>
    <row r="161" spans="1:72" x14ac:dyDescent="0.25">
      <c r="A161" t="s">
        <v>739</v>
      </c>
      <c r="B161" t="s">
        <v>521</v>
      </c>
      <c r="C161">
        <v>20210317.149999999</v>
      </c>
      <c r="D161" s="89">
        <v>44272.624305555553</v>
      </c>
      <c r="E161" t="s">
        <v>706</v>
      </c>
      <c r="F161">
        <v>3044</v>
      </c>
      <c r="G161" t="s">
        <v>398</v>
      </c>
      <c r="H161" t="s">
        <v>416</v>
      </c>
      <c r="I161" t="s">
        <v>796</v>
      </c>
      <c r="J161" t="s">
        <v>400</v>
      </c>
      <c r="K161">
        <v>3900</v>
      </c>
      <c r="L161">
        <v>190.86</v>
      </c>
      <c r="M161">
        <v>20.433825840000001</v>
      </c>
      <c r="N161" s="90">
        <v>3.6600000000000002E-12</v>
      </c>
      <c r="O161">
        <v>1E-3</v>
      </c>
      <c r="P161">
        <v>0</v>
      </c>
      <c r="Q161">
        <v>-0.18</v>
      </c>
      <c r="R161">
        <v>0</v>
      </c>
      <c r="S161" t="b">
        <v>0</v>
      </c>
      <c r="T161" t="s">
        <v>404</v>
      </c>
      <c r="U161">
        <v>4</v>
      </c>
      <c r="V161">
        <v>20</v>
      </c>
      <c r="W161">
        <v>20</v>
      </c>
      <c r="X161" s="90">
        <v>7.9599999999999998E-8</v>
      </c>
      <c r="Y161" s="90">
        <v>7.9500000000000004E-8</v>
      </c>
      <c r="Z161">
        <v>1.936681412</v>
      </c>
      <c r="AA161">
        <v>5.1763700000000005E-4</v>
      </c>
      <c r="AB161">
        <v>0</v>
      </c>
      <c r="AC161">
        <v>7.1453782869999998</v>
      </c>
      <c r="AD161">
        <v>7.8170400000000004E-4</v>
      </c>
      <c r="AE161">
        <v>38.276241929999998</v>
      </c>
      <c r="AF161">
        <v>0</v>
      </c>
      <c r="AG161">
        <v>11.9061544</v>
      </c>
      <c r="AH161">
        <v>4.8642999999999999E-4</v>
      </c>
      <c r="AI161">
        <v>0</v>
      </c>
      <c r="AJ161">
        <v>7.1059203540000002</v>
      </c>
      <c r="AK161">
        <v>7.8079099999999997E-4</v>
      </c>
      <c r="AL161">
        <v>19.066783489999999</v>
      </c>
      <c r="AM161">
        <v>6.9841310000000002E-3</v>
      </c>
      <c r="AN161">
        <v>0</v>
      </c>
      <c r="AO161">
        <v>14.20488883</v>
      </c>
      <c r="AP161">
        <v>2.4154499999999999E-2</v>
      </c>
      <c r="AQ161">
        <v>0</v>
      </c>
      <c r="AR161">
        <v>3.3315727970000002</v>
      </c>
      <c r="AS161">
        <v>0.91506889899999999</v>
      </c>
      <c r="AT161">
        <v>1</v>
      </c>
      <c r="AU161">
        <v>-0.28737871300000001</v>
      </c>
      <c r="AV161">
        <v>6.9226089999999997E-3</v>
      </c>
      <c r="AW161">
        <v>0</v>
      </c>
      <c r="AX161">
        <v>-5.6531247999999999E-2</v>
      </c>
      <c r="AY161">
        <v>2.3897993999999999E-2</v>
      </c>
      <c r="AZ161">
        <v>0</v>
      </c>
      <c r="BA161">
        <v>-22.939819100000001</v>
      </c>
      <c r="BB161">
        <v>0.89068232700000005</v>
      </c>
      <c r="BC161">
        <v>1</v>
      </c>
      <c r="BD161">
        <v>3</v>
      </c>
      <c r="BE161">
        <v>9.7527688795384898E-4</v>
      </c>
      <c r="BF161">
        <v>-0.30597410626541699</v>
      </c>
      <c r="BG161">
        <v>0.63519999999999999</v>
      </c>
      <c r="BH161">
        <v>1.03041305013492</v>
      </c>
      <c r="BI161">
        <v>0.95813512655848199</v>
      </c>
      <c r="BJ161">
        <v>0.70885541445922895</v>
      </c>
      <c r="BK161">
        <v>18.3</v>
      </c>
      <c r="BL161">
        <v>16.2</v>
      </c>
      <c r="BM161">
        <v>-1.78</v>
      </c>
      <c r="BN161">
        <v>1.71</v>
      </c>
      <c r="BO161">
        <v>0.991313887977191</v>
      </c>
      <c r="BP161">
        <v>-8.7984187311849205</v>
      </c>
      <c r="BQ161">
        <v>1.00283345638313</v>
      </c>
      <c r="BR161">
        <v>-0.223052006392533</v>
      </c>
      <c r="BS161">
        <v>1.7191169079163899</v>
      </c>
      <c r="BT161">
        <v>-1.71510600043115</v>
      </c>
    </row>
    <row r="162" spans="1:72" x14ac:dyDescent="0.25">
      <c r="A162" t="s">
        <v>757</v>
      </c>
      <c r="B162" t="s">
        <v>466</v>
      </c>
      <c r="C162">
        <v>20210318.23</v>
      </c>
      <c r="D162" s="89">
        <v>44273.980555555558</v>
      </c>
      <c r="E162" t="s">
        <v>706</v>
      </c>
      <c r="F162">
        <v>3062</v>
      </c>
      <c r="G162" t="s">
        <v>398</v>
      </c>
      <c r="H162" t="s">
        <v>416</v>
      </c>
      <c r="I162" t="s">
        <v>796</v>
      </c>
      <c r="J162" t="s">
        <v>400</v>
      </c>
      <c r="K162">
        <v>3400</v>
      </c>
      <c r="L162">
        <v>164.15</v>
      </c>
      <c r="M162">
        <v>20.712762720000001</v>
      </c>
      <c r="N162" s="90">
        <v>3.5300000000000001E-12</v>
      </c>
      <c r="O162">
        <v>1E-3</v>
      </c>
      <c r="P162">
        <v>0</v>
      </c>
      <c r="Q162">
        <v>-0.22</v>
      </c>
      <c r="R162">
        <v>0</v>
      </c>
      <c r="S162" t="b">
        <v>0</v>
      </c>
      <c r="T162" t="s">
        <v>404</v>
      </c>
      <c r="U162">
        <v>4</v>
      </c>
      <c r="V162">
        <v>20</v>
      </c>
      <c r="W162">
        <v>20</v>
      </c>
      <c r="X162" s="90">
        <v>7.5499999999999994E-8</v>
      </c>
      <c r="Y162" s="90">
        <v>7.5699999999999996E-8</v>
      </c>
      <c r="Z162">
        <v>1.91539773</v>
      </c>
      <c r="AA162">
        <v>4.3830900000000001E-4</v>
      </c>
      <c r="AB162">
        <v>0</v>
      </c>
      <c r="AC162">
        <v>7.0498885849999997</v>
      </c>
      <c r="AD162">
        <v>7.7473500000000003E-4</v>
      </c>
      <c r="AE162">
        <v>38.177800640000001</v>
      </c>
      <c r="AF162">
        <v>0</v>
      </c>
      <c r="AG162">
        <v>11.88273964</v>
      </c>
      <c r="AH162">
        <v>4.1210800000000001E-4</v>
      </c>
      <c r="AI162">
        <v>0</v>
      </c>
      <c r="AJ162">
        <v>7.0104841340000004</v>
      </c>
      <c r="AK162">
        <v>7.7385799999999999E-4</v>
      </c>
      <c r="AL162">
        <v>18.949149940000002</v>
      </c>
      <c r="AM162">
        <v>6.413869E-3</v>
      </c>
      <c r="AN162">
        <v>1</v>
      </c>
      <c r="AO162">
        <v>14.048342160000001</v>
      </c>
      <c r="AP162">
        <v>2.3174304E-2</v>
      </c>
      <c r="AQ162">
        <v>0</v>
      </c>
      <c r="AR162">
        <v>3.4931267049999999</v>
      </c>
      <c r="AS162">
        <v>0.90018728000000003</v>
      </c>
      <c r="AT162">
        <v>0</v>
      </c>
      <c r="AU162">
        <v>-0.28587136400000002</v>
      </c>
      <c r="AV162">
        <v>6.2540240000000004E-3</v>
      </c>
      <c r="AW162">
        <v>1</v>
      </c>
      <c r="AX162">
        <v>-2.1364766E-2</v>
      </c>
      <c r="AY162">
        <v>2.2591551000000001E-2</v>
      </c>
      <c r="AZ162">
        <v>0</v>
      </c>
      <c r="BA162">
        <v>-22.57647472</v>
      </c>
      <c r="BB162">
        <v>0.87681310199999996</v>
      </c>
      <c r="BC162">
        <v>0</v>
      </c>
      <c r="BD162">
        <v>3</v>
      </c>
      <c r="BE162">
        <v>9.7527688795384898E-4</v>
      </c>
      <c r="BF162">
        <v>-0.30435203198285399</v>
      </c>
      <c r="BG162">
        <v>0.63519999999999999</v>
      </c>
      <c r="BH162">
        <v>1.03041305013492</v>
      </c>
      <c r="BI162">
        <v>0.95813512655848199</v>
      </c>
      <c r="BJ162">
        <v>0.71052682096827002</v>
      </c>
      <c r="BK162">
        <v>17.8</v>
      </c>
      <c r="BL162">
        <v>15.7</v>
      </c>
      <c r="BM162">
        <v>-1.78</v>
      </c>
      <c r="BN162">
        <v>1.71</v>
      </c>
      <c r="BO162">
        <v>0.991313887977191</v>
      </c>
      <c r="BP162">
        <v>-8.7984187311849205</v>
      </c>
      <c r="BQ162">
        <v>1.00283345638313</v>
      </c>
      <c r="BR162">
        <v>-0.223052006392533</v>
      </c>
      <c r="BS162">
        <v>1.6977729195317699</v>
      </c>
      <c r="BT162">
        <v>-1.8097662681825599</v>
      </c>
    </row>
    <row r="163" spans="1:72" x14ac:dyDescent="0.25">
      <c r="A163" t="s">
        <v>776</v>
      </c>
      <c r="B163" t="s">
        <v>415</v>
      </c>
      <c r="C163">
        <v>20210322.129999999</v>
      </c>
      <c r="D163" s="89">
        <v>44277.554166666669</v>
      </c>
      <c r="E163" t="s">
        <v>764</v>
      </c>
      <c r="F163">
        <v>3087</v>
      </c>
      <c r="G163" t="s">
        <v>398</v>
      </c>
      <c r="H163" t="s">
        <v>416</v>
      </c>
      <c r="I163" t="s">
        <v>796</v>
      </c>
      <c r="J163" t="s">
        <v>400</v>
      </c>
      <c r="K163">
        <v>3900</v>
      </c>
      <c r="L163">
        <v>187.62</v>
      </c>
      <c r="M163">
        <v>20.786696509999999</v>
      </c>
      <c r="N163" s="90">
        <v>3.6E-12</v>
      </c>
      <c r="O163">
        <v>1E-3</v>
      </c>
      <c r="P163">
        <v>0</v>
      </c>
      <c r="Q163">
        <v>-0.16</v>
      </c>
      <c r="R163">
        <v>0</v>
      </c>
      <c r="S163" t="b">
        <v>0</v>
      </c>
      <c r="T163" t="s">
        <v>404</v>
      </c>
      <c r="U163">
        <v>4</v>
      </c>
      <c r="V163">
        <v>20</v>
      </c>
      <c r="W163">
        <v>20</v>
      </c>
      <c r="X163" s="90">
        <v>7.9500000000000004E-8</v>
      </c>
      <c r="Y163" s="90">
        <v>7.9500000000000004E-8</v>
      </c>
      <c r="Z163">
        <v>1.9411085340000001</v>
      </c>
      <c r="AA163">
        <v>5.1120199999999999E-4</v>
      </c>
      <c r="AB163">
        <v>2</v>
      </c>
      <c r="AC163">
        <v>7.1409580579999998</v>
      </c>
      <c r="AD163">
        <v>1.114084E-3</v>
      </c>
      <c r="AE163">
        <v>38.271685069999997</v>
      </c>
      <c r="AF163">
        <v>0</v>
      </c>
      <c r="AG163">
        <v>11.91021628</v>
      </c>
      <c r="AH163">
        <v>4.8630800000000002E-4</v>
      </c>
      <c r="AI163">
        <v>2</v>
      </c>
      <c r="AJ163">
        <v>7.1015052089999999</v>
      </c>
      <c r="AK163">
        <v>1.1174309999999999E-3</v>
      </c>
      <c r="AL163">
        <v>19.061722629999998</v>
      </c>
      <c r="AM163">
        <v>6.061042E-3</v>
      </c>
      <c r="AN163">
        <v>0</v>
      </c>
      <c r="AO163">
        <v>14.17208761</v>
      </c>
      <c r="AP163">
        <v>2.2477746E-2</v>
      </c>
      <c r="AQ163">
        <v>0</v>
      </c>
      <c r="AR163">
        <v>1.143965098</v>
      </c>
      <c r="AS163">
        <v>0.86148785299999997</v>
      </c>
      <c r="AT163">
        <v>0</v>
      </c>
      <c r="AU163">
        <v>-0.29479919700000001</v>
      </c>
      <c r="AV163">
        <v>6.1466460000000004E-3</v>
      </c>
      <c r="AW163">
        <v>2</v>
      </c>
      <c r="AX163">
        <v>-8.0103169000000002E-2</v>
      </c>
      <c r="AY163">
        <v>2.2672993999999998E-2</v>
      </c>
      <c r="AZ163">
        <v>0</v>
      </c>
      <c r="BA163">
        <v>-25.061924579999999</v>
      </c>
      <c r="BB163">
        <v>0.83867744700000002</v>
      </c>
      <c r="BC163">
        <v>0</v>
      </c>
      <c r="BD163">
        <v>3</v>
      </c>
      <c r="BE163">
        <v>9.7527688795384898E-4</v>
      </c>
      <c r="BF163">
        <v>-0.313389654525626</v>
      </c>
      <c r="BG163">
        <v>0.63519999999999999</v>
      </c>
      <c r="BH163">
        <v>1.03041305013492</v>
      </c>
      <c r="BI163">
        <v>0.95813512655848199</v>
      </c>
      <c r="BJ163">
        <v>0.70121433675800404</v>
      </c>
      <c r="BK163">
        <v>20.8</v>
      </c>
      <c r="BL163">
        <v>18.600000000000001</v>
      </c>
      <c r="BM163">
        <v>-1.78</v>
      </c>
      <c r="BN163">
        <v>1.71</v>
      </c>
      <c r="BO163">
        <v>0.991313887977191</v>
      </c>
      <c r="BP163">
        <v>-8.7984187311849205</v>
      </c>
      <c r="BQ163">
        <v>1.00283345638313</v>
      </c>
      <c r="BR163">
        <v>-0.223052006392533</v>
      </c>
      <c r="BS163">
        <v>1.7235565739734799</v>
      </c>
      <c r="BT163">
        <v>-1.71948783482689</v>
      </c>
    </row>
    <row r="164" spans="1:72" x14ac:dyDescent="0.25">
      <c r="A164" t="s">
        <v>786</v>
      </c>
      <c r="B164" t="s">
        <v>441</v>
      </c>
      <c r="C164">
        <v>20210323.09</v>
      </c>
      <c r="D164" s="89">
        <v>44278.377083333333</v>
      </c>
      <c r="E164" t="s">
        <v>764</v>
      </c>
      <c r="F164">
        <v>3097</v>
      </c>
      <c r="G164" t="s">
        <v>398</v>
      </c>
      <c r="H164" t="s">
        <v>416</v>
      </c>
      <c r="I164" t="s">
        <v>796</v>
      </c>
      <c r="J164" t="s">
        <v>400</v>
      </c>
      <c r="K164">
        <v>3700</v>
      </c>
      <c r="L164">
        <v>175.29</v>
      </c>
      <c r="M164">
        <v>21.107878370000002</v>
      </c>
      <c r="N164" s="90">
        <v>3.5100000000000002E-12</v>
      </c>
      <c r="O164">
        <v>1E-3</v>
      </c>
      <c r="P164">
        <v>0</v>
      </c>
      <c r="Q164">
        <v>-0.23</v>
      </c>
      <c r="R164">
        <v>0</v>
      </c>
      <c r="S164" t="b">
        <v>0</v>
      </c>
      <c r="T164" t="s">
        <v>657</v>
      </c>
      <c r="U164">
        <v>4</v>
      </c>
      <c r="V164">
        <v>20</v>
      </c>
      <c r="W164">
        <v>20</v>
      </c>
      <c r="X164" s="90">
        <v>7.9700000000000006E-8</v>
      </c>
      <c r="Y164" s="90">
        <v>7.9700000000000006E-8</v>
      </c>
      <c r="Z164">
        <v>1.961868868</v>
      </c>
      <c r="AA164">
        <v>4.9441899999999996E-4</v>
      </c>
      <c r="AB164">
        <v>0</v>
      </c>
      <c r="AC164">
        <v>7.1436066289999998</v>
      </c>
      <c r="AD164">
        <v>9.3221299999999999E-4</v>
      </c>
      <c r="AE164">
        <v>38.274415509999997</v>
      </c>
      <c r="AF164">
        <v>0</v>
      </c>
      <c r="AG164">
        <v>11.92985644</v>
      </c>
      <c r="AH164">
        <v>4.7932200000000002E-4</v>
      </c>
      <c r="AI164">
        <v>0</v>
      </c>
      <c r="AJ164">
        <v>7.1042036059999996</v>
      </c>
      <c r="AK164">
        <v>9.3163399999999998E-4</v>
      </c>
      <c r="AL164">
        <v>19.092251610000002</v>
      </c>
      <c r="AM164">
        <v>6.5851939999999999E-3</v>
      </c>
      <c r="AN164">
        <v>0</v>
      </c>
      <c r="AO164">
        <v>14.2217193</v>
      </c>
      <c r="AP164">
        <v>2.4994585999999999E-2</v>
      </c>
      <c r="AQ164">
        <v>0</v>
      </c>
      <c r="AR164">
        <v>0.612598525</v>
      </c>
      <c r="AS164">
        <v>1.1139052060000001</v>
      </c>
      <c r="AT164">
        <v>1</v>
      </c>
      <c r="AU164">
        <v>-0.28488053899999999</v>
      </c>
      <c r="AV164">
        <v>6.5519990000000002E-3</v>
      </c>
      <c r="AW164">
        <v>0</v>
      </c>
      <c r="AX164">
        <v>-3.6527782000000002E-2</v>
      </c>
      <c r="AY164">
        <v>2.4866715000000001E-2</v>
      </c>
      <c r="AZ164">
        <v>0</v>
      </c>
      <c r="BA164">
        <v>-25.60872779</v>
      </c>
      <c r="BB164">
        <v>1.0848536259999999</v>
      </c>
      <c r="BC164">
        <v>1</v>
      </c>
      <c r="BD164">
        <v>3</v>
      </c>
      <c r="BE164">
        <v>9.7527688795384898E-4</v>
      </c>
      <c r="BF164">
        <v>-0.30350077073423298</v>
      </c>
      <c r="BG164">
        <v>0.63519999999999999</v>
      </c>
      <c r="BH164">
        <v>1.03041305013492</v>
      </c>
      <c r="BI164">
        <v>0.95813512655848199</v>
      </c>
      <c r="BJ164">
        <v>0.71140397166792302</v>
      </c>
      <c r="BK164">
        <v>17.5</v>
      </c>
      <c r="BL164">
        <v>15.5</v>
      </c>
      <c r="BM164">
        <v>-1.78</v>
      </c>
      <c r="BN164">
        <v>1.71</v>
      </c>
      <c r="BO164">
        <v>0.991313887977191</v>
      </c>
      <c r="BP164">
        <v>-8.7984187311849205</v>
      </c>
      <c r="BQ164">
        <v>1.00283345638313</v>
      </c>
      <c r="BR164">
        <v>-0.223052006392533</v>
      </c>
      <c r="BS164">
        <v>1.74437573147437</v>
      </c>
      <c r="BT164">
        <v>-1.7168622696113001</v>
      </c>
    </row>
    <row r="165" spans="1:72" x14ac:dyDescent="0.25">
      <c r="D165" s="89"/>
      <c r="N165" s="90"/>
      <c r="X165" s="90"/>
      <c r="Y165" s="90"/>
    </row>
    <row r="166" spans="1:72" x14ac:dyDescent="0.25">
      <c r="A166" s="4" t="s">
        <v>1109</v>
      </c>
      <c r="D166" s="89"/>
      <c r="N166" s="90"/>
      <c r="X166" s="90"/>
      <c r="Y166" s="90"/>
    </row>
    <row r="167" spans="1:72" x14ac:dyDescent="0.25">
      <c r="A167" t="s">
        <v>423</v>
      </c>
      <c r="B167" t="s">
        <v>405</v>
      </c>
      <c r="C167">
        <v>20210202.190000001</v>
      </c>
      <c r="D167" s="89">
        <v>44229.809027777781</v>
      </c>
      <c r="E167" t="s">
        <v>419</v>
      </c>
      <c r="F167">
        <v>2670</v>
      </c>
      <c r="G167" t="s">
        <v>398</v>
      </c>
      <c r="H167" t="s">
        <v>406</v>
      </c>
      <c r="I167" t="s">
        <v>796</v>
      </c>
      <c r="J167" t="s">
        <v>400</v>
      </c>
      <c r="K167">
        <v>3700</v>
      </c>
      <c r="L167">
        <v>168.7</v>
      </c>
      <c r="M167">
        <v>21.93242442</v>
      </c>
      <c r="N167" s="90">
        <v>3.3800000000000001E-12</v>
      </c>
      <c r="O167">
        <v>1E-3</v>
      </c>
      <c r="P167">
        <v>0</v>
      </c>
      <c r="Q167">
        <v>-0.25</v>
      </c>
      <c r="R167">
        <v>0</v>
      </c>
      <c r="S167" t="b">
        <v>0</v>
      </c>
      <c r="T167" t="s">
        <v>404</v>
      </c>
      <c r="U167">
        <v>4</v>
      </c>
      <c r="V167">
        <v>20</v>
      </c>
      <c r="W167">
        <v>20</v>
      </c>
      <c r="X167" s="90">
        <v>7.9700000000000006E-8</v>
      </c>
      <c r="Y167" s="90">
        <v>7.9700000000000006E-8</v>
      </c>
      <c r="Z167">
        <v>-9.9513482300000007</v>
      </c>
      <c r="AA167">
        <v>4.7218200000000003E-4</v>
      </c>
      <c r="AB167">
        <v>0</v>
      </c>
      <c r="AC167">
        <v>-10.03316538</v>
      </c>
      <c r="AD167">
        <v>9.5058999999999996E-4</v>
      </c>
      <c r="AE167">
        <v>20.56670948</v>
      </c>
      <c r="AF167">
        <v>0</v>
      </c>
      <c r="AG167">
        <v>8.7812397E-2</v>
      </c>
      <c r="AH167">
        <v>4.5705700000000003E-4</v>
      </c>
      <c r="AI167">
        <v>0</v>
      </c>
      <c r="AJ167">
        <v>-10.07993044</v>
      </c>
      <c r="AK167">
        <v>9.4990700000000005E-4</v>
      </c>
      <c r="AL167">
        <v>-10.2827216</v>
      </c>
      <c r="AM167">
        <v>6.0888610000000001E-3</v>
      </c>
      <c r="AN167">
        <v>0</v>
      </c>
      <c r="AO167">
        <v>-20.06268171</v>
      </c>
      <c r="AP167">
        <v>2.2899468999999999E-2</v>
      </c>
      <c r="AQ167">
        <v>0</v>
      </c>
      <c r="AR167">
        <v>-32.573722699999998</v>
      </c>
      <c r="AS167">
        <v>0.65039432500000005</v>
      </c>
      <c r="AT167">
        <v>0</v>
      </c>
      <c r="AU167">
        <v>-0.46785839699999998</v>
      </c>
      <c r="AV167">
        <v>6.2431930000000002E-3</v>
      </c>
      <c r="AW167">
        <v>0</v>
      </c>
      <c r="AX167">
        <v>-4.5127049999999997E-3</v>
      </c>
      <c r="AY167">
        <v>2.3790150999999999E-2</v>
      </c>
      <c r="AZ167">
        <v>0</v>
      </c>
      <c r="BA167">
        <v>-13.21737622</v>
      </c>
      <c r="BB167">
        <v>0.663320943</v>
      </c>
      <c r="BC167">
        <v>0</v>
      </c>
      <c r="BD167">
        <v>1</v>
      </c>
      <c r="BE167">
        <v>1.1455587806516001E-3</v>
      </c>
      <c r="BF167">
        <v>-0.45607893498212398</v>
      </c>
      <c r="BG167">
        <v>0.47249999999999998</v>
      </c>
      <c r="BH167">
        <v>1.0480701949795299</v>
      </c>
      <c r="BI167">
        <v>0.92834701850286605</v>
      </c>
      <c r="BJ167">
        <v>0.51634428019009304</v>
      </c>
      <c r="BK167">
        <v>111.9</v>
      </c>
      <c r="BL167">
        <v>104.4</v>
      </c>
      <c r="BM167">
        <v>-18.809999999999999</v>
      </c>
      <c r="BN167">
        <v>-10.199999999999999</v>
      </c>
      <c r="BO167">
        <v>0.99204347388102798</v>
      </c>
      <c r="BP167">
        <v>-8.5923055076467492</v>
      </c>
      <c r="BQ167">
        <v>1.00274049232456</v>
      </c>
      <c r="BR167">
        <v>-0.17605673290549201</v>
      </c>
      <c r="BS167">
        <v>-10.1546765563488</v>
      </c>
      <c r="BT167">
        <v>-18.545641745244801</v>
      </c>
    </row>
    <row r="168" spans="1:72" x14ac:dyDescent="0.25">
      <c r="A168" t="s">
        <v>456</v>
      </c>
      <c r="B168" t="s">
        <v>457</v>
      </c>
      <c r="C168">
        <v>20210204.09</v>
      </c>
      <c r="D168" s="89">
        <v>44231.398611111108</v>
      </c>
      <c r="E168" t="s">
        <v>419</v>
      </c>
      <c r="F168">
        <v>2690</v>
      </c>
      <c r="G168" t="s">
        <v>398</v>
      </c>
      <c r="H168" t="s">
        <v>406</v>
      </c>
      <c r="I168" t="s">
        <v>796</v>
      </c>
      <c r="J168" t="s">
        <v>400</v>
      </c>
      <c r="K168">
        <v>3700</v>
      </c>
      <c r="L168">
        <v>179.05</v>
      </c>
      <c r="M168">
        <v>20.664618820000001</v>
      </c>
      <c r="N168" s="90">
        <v>3.6700000000000003E-12</v>
      </c>
      <c r="O168">
        <v>1E-3</v>
      </c>
      <c r="P168">
        <v>0</v>
      </c>
      <c r="Q168">
        <v>-1.77</v>
      </c>
      <c r="R168">
        <v>0</v>
      </c>
      <c r="S168" t="b">
        <v>0</v>
      </c>
      <c r="T168" t="s">
        <v>404</v>
      </c>
      <c r="U168">
        <v>4</v>
      </c>
      <c r="V168">
        <v>20</v>
      </c>
      <c r="W168">
        <v>20</v>
      </c>
      <c r="X168" s="90">
        <v>7.9500000000000004E-8</v>
      </c>
      <c r="Y168" s="90">
        <v>7.9500000000000004E-8</v>
      </c>
      <c r="Z168">
        <v>-10.00102017</v>
      </c>
      <c r="AA168">
        <v>5.8498600000000001E-4</v>
      </c>
      <c r="AB168">
        <v>0</v>
      </c>
      <c r="AC168">
        <v>-10.23579288</v>
      </c>
      <c r="AD168">
        <v>8.9391600000000002E-4</v>
      </c>
      <c r="AE168">
        <v>20.357818770000002</v>
      </c>
      <c r="AF168">
        <v>0</v>
      </c>
      <c r="AG168">
        <v>3.3815282000000002E-2</v>
      </c>
      <c r="AH168">
        <v>5.64534E-4</v>
      </c>
      <c r="AI168">
        <v>0</v>
      </c>
      <c r="AJ168">
        <v>-10.28245019</v>
      </c>
      <c r="AK168">
        <v>8.9344399999999997E-4</v>
      </c>
      <c r="AL168">
        <v>-10.53648817</v>
      </c>
      <c r="AM168">
        <v>7.2550469999999997E-3</v>
      </c>
      <c r="AN168">
        <v>0</v>
      </c>
      <c r="AO168">
        <v>-20.491864169999999</v>
      </c>
      <c r="AP168">
        <v>2.5287902000000001E-2</v>
      </c>
      <c r="AQ168">
        <v>0</v>
      </c>
      <c r="AR168">
        <v>-28.57888621</v>
      </c>
      <c r="AS168">
        <v>0.822865344</v>
      </c>
      <c r="AT168">
        <v>0</v>
      </c>
      <c r="AU168">
        <v>-0.46744643400000002</v>
      </c>
      <c r="AV168">
        <v>7.3972860000000003E-3</v>
      </c>
      <c r="AW168">
        <v>0</v>
      </c>
      <c r="AX168">
        <v>-3.3372459E-2</v>
      </c>
      <c r="AY168">
        <v>2.6056396999999999E-2</v>
      </c>
      <c r="AZ168">
        <v>0</v>
      </c>
      <c r="BA168">
        <v>-8.6871300280000003</v>
      </c>
      <c r="BB168">
        <v>0.83974131500000004</v>
      </c>
      <c r="BC168">
        <v>0</v>
      </c>
      <c r="BD168">
        <v>1</v>
      </c>
      <c r="BE168">
        <v>1.1455587806516001E-3</v>
      </c>
      <c r="BF168">
        <v>-0.45537626745962501</v>
      </c>
      <c r="BG168">
        <v>0.47249999999999998</v>
      </c>
      <c r="BH168">
        <v>1.0480701949795299</v>
      </c>
      <c r="BI168">
        <v>0.92834701850286605</v>
      </c>
      <c r="BJ168">
        <v>0.51708072507740399</v>
      </c>
      <c r="BK168">
        <v>111.3</v>
      </c>
      <c r="BL168">
        <v>103.9</v>
      </c>
      <c r="BM168">
        <v>-18.809999999999999</v>
      </c>
      <c r="BN168">
        <v>-10.199999999999999</v>
      </c>
      <c r="BO168">
        <v>0.99204347388102798</v>
      </c>
      <c r="BP168">
        <v>-8.5923055076467492</v>
      </c>
      <c r="BQ168">
        <v>1.00274049232456</v>
      </c>
      <c r="BR168">
        <v>-0.17605673290549201</v>
      </c>
      <c r="BS168">
        <v>-10.2044846219191</v>
      </c>
      <c r="BT168">
        <v>-18.746657034248599</v>
      </c>
    </row>
    <row r="169" spans="1:72" s="76" customFormat="1" x14ac:dyDescent="0.25">
      <c r="A169" t="s">
        <v>471</v>
      </c>
      <c r="B169" t="s">
        <v>472</v>
      </c>
      <c r="C169">
        <v>20210205.140000001</v>
      </c>
      <c r="D169" s="89">
        <v>44232.590277777781</v>
      </c>
      <c r="E169" t="s">
        <v>419</v>
      </c>
      <c r="F169">
        <v>2706</v>
      </c>
      <c r="G169" t="s">
        <v>398</v>
      </c>
      <c r="H169" t="s">
        <v>406</v>
      </c>
      <c r="I169" t="s">
        <v>796</v>
      </c>
      <c r="J169" t="s">
        <v>400</v>
      </c>
      <c r="K169">
        <v>3400</v>
      </c>
      <c r="L169">
        <v>125.55</v>
      </c>
      <c r="M169">
        <v>27.080844290000002</v>
      </c>
      <c r="N169" s="90">
        <v>2.6299999999999999E-12</v>
      </c>
      <c r="O169">
        <v>1E-3</v>
      </c>
      <c r="P169">
        <v>0</v>
      </c>
      <c r="Q169">
        <v>-1.1599999999999999</v>
      </c>
      <c r="R169">
        <v>0</v>
      </c>
      <c r="S169" t="b">
        <v>0</v>
      </c>
      <c r="T169" t="s">
        <v>404</v>
      </c>
      <c r="U169">
        <v>4</v>
      </c>
      <c r="V169">
        <v>20</v>
      </c>
      <c r="W169">
        <v>20</v>
      </c>
      <c r="X169" s="90">
        <v>5.4399999999999997E-8</v>
      </c>
      <c r="Y169" s="90">
        <v>6.1000000000000004E-8</v>
      </c>
      <c r="Z169">
        <v>-9.9552583190000004</v>
      </c>
      <c r="AA169">
        <v>1.3072439999999999E-3</v>
      </c>
      <c r="AB169">
        <v>0</v>
      </c>
      <c r="AC169">
        <v>-10.04939882</v>
      </c>
      <c r="AD169">
        <v>2.6744899999999999E-3</v>
      </c>
      <c r="AE169">
        <v>20.549974259999999</v>
      </c>
      <c r="AF169">
        <v>0</v>
      </c>
      <c r="AG169">
        <v>8.3551898999999999E-2</v>
      </c>
      <c r="AH169">
        <v>1.318215E-3</v>
      </c>
      <c r="AI169">
        <v>0</v>
      </c>
      <c r="AJ169">
        <v>-10.09615511</v>
      </c>
      <c r="AK169">
        <v>2.6741410000000001E-3</v>
      </c>
      <c r="AL169">
        <v>-10.28649849</v>
      </c>
      <c r="AM169">
        <v>8.404791E-3</v>
      </c>
      <c r="AN169">
        <v>1</v>
      </c>
      <c r="AO169">
        <v>-20.061517039999998</v>
      </c>
      <c r="AP169">
        <v>2.6588092000000001E-2</v>
      </c>
      <c r="AQ169">
        <v>0</v>
      </c>
      <c r="AR169">
        <v>-29.498387730000001</v>
      </c>
      <c r="AS169">
        <v>0.99927230300000003</v>
      </c>
      <c r="AT169">
        <v>0</v>
      </c>
      <c r="AU169">
        <v>-0.44813837499999998</v>
      </c>
      <c r="AV169">
        <v>8.0156829999999991E-3</v>
      </c>
      <c r="AW169">
        <v>0</v>
      </c>
      <c r="AX169">
        <v>2.9455084999999999E-2</v>
      </c>
      <c r="AY169">
        <v>2.6735277000000002E-2</v>
      </c>
      <c r="AZ169">
        <v>0</v>
      </c>
      <c r="BA169">
        <v>-10.044336319999999</v>
      </c>
      <c r="BB169">
        <v>1.0167618899999999</v>
      </c>
      <c r="BC169">
        <v>0</v>
      </c>
      <c r="BD169">
        <v>1</v>
      </c>
      <c r="BE169">
        <v>1.1455587806516001E-3</v>
      </c>
      <c r="BF169">
        <v>-0.43635458633262098</v>
      </c>
      <c r="BG169">
        <v>0.47249999999999998</v>
      </c>
      <c r="BH169">
        <v>1.0480701949795299</v>
      </c>
      <c r="BI169">
        <v>0.92834701850286605</v>
      </c>
      <c r="BJ169">
        <v>0.53701678212502202</v>
      </c>
      <c r="BK169">
        <v>97.3</v>
      </c>
      <c r="BL169">
        <v>90.9</v>
      </c>
      <c r="BM169">
        <v>-18.809999999999999</v>
      </c>
      <c r="BN169">
        <v>-10.199999999999999</v>
      </c>
      <c r="BO169">
        <v>0.99204347388102798</v>
      </c>
      <c r="BP169">
        <v>-8.5923055076467492</v>
      </c>
      <c r="BQ169">
        <v>1.00274049232456</v>
      </c>
      <c r="BR169">
        <v>-0.17605673290549201</v>
      </c>
      <c r="BS169">
        <v>-10.1585973609177</v>
      </c>
      <c r="BT169">
        <v>-18.561746023455498</v>
      </c>
    </row>
    <row r="170" spans="1:72" x14ac:dyDescent="0.25">
      <c r="A170" t="s">
        <v>478</v>
      </c>
      <c r="B170" t="s">
        <v>479</v>
      </c>
      <c r="C170">
        <v>20210206.02</v>
      </c>
      <c r="D170" s="89">
        <v>44233.117361111108</v>
      </c>
      <c r="E170" t="s">
        <v>419</v>
      </c>
      <c r="F170">
        <v>2713</v>
      </c>
      <c r="G170" t="s">
        <v>398</v>
      </c>
      <c r="H170" t="s">
        <v>406</v>
      </c>
      <c r="I170" t="s">
        <v>796</v>
      </c>
      <c r="J170" t="s">
        <v>400</v>
      </c>
      <c r="K170">
        <v>3900</v>
      </c>
      <c r="L170">
        <v>186.58</v>
      </c>
      <c r="M170">
        <v>20.902561899999998</v>
      </c>
      <c r="N170" s="90">
        <v>3.6399999999999998E-12</v>
      </c>
      <c r="O170">
        <v>1E-3</v>
      </c>
      <c r="P170">
        <v>0</v>
      </c>
      <c r="Q170">
        <v>-4.3600000000000003</v>
      </c>
      <c r="R170">
        <v>0</v>
      </c>
      <c r="S170" t="b">
        <v>0</v>
      </c>
      <c r="T170" t="s">
        <v>404</v>
      </c>
      <c r="U170">
        <v>4</v>
      </c>
      <c r="V170">
        <v>20</v>
      </c>
      <c r="W170">
        <v>20</v>
      </c>
      <c r="X170" s="90">
        <v>7.9500000000000004E-8</v>
      </c>
      <c r="Y170" s="90">
        <v>1.08E-7</v>
      </c>
      <c r="Z170">
        <v>-9.8538355580000001</v>
      </c>
      <c r="AA170">
        <v>1.6005570000000001E-3</v>
      </c>
      <c r="AB170">
        <v>1</v>
      </c>
      <c r="AC170">
        <v>-10.21786</v>
      </c>
      <c r="AD170">
        <v>3.0239149999999998E-3</v>
      </c>
      <c r="AE170">
        <v>20.376305949999999</v>
      </c>
      <c r="AF170">
        <v>1</v>
      </c>
      <c r="AG170">
        <v>0.173312514</v>
      </c>
      <c r="AH170">
        <v>1.6094340000000001E-3</v>
      </c>
      <c r="AI170">
        <v>1</v>
      </c>
      <c r="AJ170">
        <v>-10.26422863</v>
      </c>
      <c r="AK170">
        <v>3.0238639999999998E-3</v>
      </c>
      <c r="AL170">
        <v>-10.37273819</v>
      </c>
      <c r="AM170">
        <v>7.1735879999999998E-3</v>
      </c>
      <c r="AN170">
        <v>1</v>
      </c>
      <c r="AO170">
        <v>-20.061974469999999</v>
      </c>
      <c r="AP170">
        <v>2.3939818000000002E-2</v>
      </c>
      <c r="AQ170">
        <v>0</v>
      </c>
      <c r="AR170">
        <v>-13.784265980000001</v>
      </c>
      <c r="AS170">
        <v>0.74989613099999997</v>
      </c>
      <c r="AT170">
        <v>0</v>
      </c>
      <c r="AU170">
        <v>-0.46357208999999999</v>
      </c>
      <c r="AV170">
        <v>5.8253280000000003E-3</v>
      </c>
      <c r="AW170">
        <v>0</v>
      </c>
      <c r="AX170">
        <v>0.375118059</v>
      </c>
      <c r="AY170">
        <v>2.2721409000000001E-2</v>
      </c>
      <c r="AZ170">
        <v>0</v>
      </c>
      <c r="BA170">
        <v>6.2323923150000002</v>
      </c>
      <c r="BB170">
        <v>0.76498501399999996</v>
      </c>
      <c r="BC170">
        <v>0</v>
      </c>
      <c r="BD170">
        <v>1</v>
      </c>
      <c r="BE170">
        <v>1.1455587806516001E-3</v>
      </c>
      <c r="BF170">
        <v>-0.45168950868704499</v>
      </c>
      <c r="BG170">
        <v>0.47249999999999998</v>
      </c>
      <c r="BH170">
        <v>1.0480701949795299</v>
      </c>
      <c r="BI170">
        <v>0.92834701850286605</v>
      </c>
      <c r="BJ170">
        <v>0.52094470706302398</v>
      </c>
      <c r="BK170">
        <v>108.5</v>
      </c>
      <c r="BL170">
        <v>101.2</v>
      </c>
      <c r="BM170">
        <v>-18.809999999999999</v>
      </c>
      <c r="BN170">
        <v>-10.199999999999999</v>
      </c>
      <c r="BO170">
        <v>0.99204347388102798</v>
      </c>
      <c r="BP170">
        <v>-8.5923055076467492</v>
      </c>
      <c r="BQ170">
        <v>1.00274049232456</v>
      </c>
      <c r="BR170">
        <v>-0.17605673290549201</v>
      </c>
      <c r="BS170">
        <v>-10.0568966516197</v>
      </c>
      <c r="BT170">
        <v>-18.728866837676801</v>
      </c>
    </row>
    <row r="171" spans="1:72" x14ac:dyDescent="0.25">
      <c r="A171" t="s">
        <v>504</v>
      </c>
      <c r="B171" t="s">
        <v>405</v>
      </c>
      <c r="C171">
        <v>20210209.140000001</v>
      </c>
      <c r="D171" s="89">
        <v>44236.580555555556</v>
      </c>
      <c r="E171" t="s">
        <v>492</v>
      </c>
      <c r="F171">
        <v>2739</v>
      </c>
      <c r="G171" t="s">
        <v>398</v>
      </c>
      <c r="H171" t="s">
        <v>406</v>
      </c>
      <c r="I171" t="s">
        <v>796</v>
      </c>
      <c r="J171" t="s">
        <v>400</v>
      </c>
      <c r="K171">
        <v>3500</v>
      </c>
      <c r="L171">
        <v>166.87</v>
      </c>
      <c r="M171">
        <v>20.97441122</v>
      </c>
      <c r="N171" s="90">
        <v>3.6E-12</v>
      </c>
      <c r="O171">
        <v>1E-3</v>
      </c>
      <c r="P171">
        <v>0</v>
      </c>
      <c r="Q171">
        <v>-0.68</v>
      </c>
      <c r="R171">
        <v>0</v>
      </c>
      <c r="S171" t="b">
        <v>0</v>
      </c>
      <c r="T171" t="s">
        <v>404</v>
      </c>
      <c r="U171">
        <v>4</v>
      </c>
      <c r="V171">
        <v>20</v>
      </c>
      <c r="W171">
        <v>20</v>
      </c>
      <c r="X171" s="90">
        <v>7.9700000000000006E-8</v>
      </c>
      <c r="Y171" s="90">
        <v>7.9700000000000006E-8</v>
      </c>
      <c r="Z171">
        <v>-10.045609499999999</v>
      </c>
      <c r="AA171">
        <v>4.2891700000000001E-4</v>
      </c>
      <c r="AB171">
        <v>0</v>
      </c>
      <c r="AC171">
        <v>-10.31116126</v>
      </c>
      <c r="AD171">
        <v>1.206883E-3</v>
      </c>
      <c r="AE171">
        <v>20.280120749999998</v>
      </c>
      <c r="AF171">
        <v>0</v>
      </c>
      <c r="AG171">
        <v>-1.0907094000000001E-2</v>
      </c>
      <c r="AH171">
        <v>4.1279199999999999E-4</v>
      </c>
      <c r="AI171">
        <v>0</v>
      </c>
      <c r="AJ171">
        <v>-10.357833019999999</v>
      </c>
      <c r="AK171">
        <v>1.2057490000000001E-3</v>
      </c>
      <c r="AL171">
        <v>-10.62801404</v>
      </c>
      <c r="AM171">
        <v>5.6969610000000004E-3</v>
      </c>
      <c r="AN171">
        <v>1</v>
      </c>
      <c r="AO171">
        <v>-20.579148979999999</v>
      </c>
      <c r="AP171">
        <v>2.2494192999999999E-2</v>
      </c>
      <c r="AQ171">
        <v>0</v>
      </c>
      <c r="AR171">
        <v>-32.000408559999997</v>
      </c>
      <c r="AS171">
        <v>0.89340101199999999</v>
      </c>
      <c r="AT171">
        <v>1</v>
      </c>
      <c r="AU171">
        <v>-0.43902190400000002</v>
      </c>
      <c r="AV171">
        <v>5.9603190000000004E-3</v>
      </c>
      <c r="AW171">
        <v>1</v>
      </c>
      <c r="AX171">
        <v>2.9849286999999999E-2</v>
      </c>
      <c r="AY171">
        <v>2.2798347E-2</v>
      </c>
      <c r="AZ171">
        <v>0</v>
      </c>
      <c r="BA171">
        <v>-11.98396357</v>
      </c>
      <c r="BB171">
        <v>0.91193648199999999</v>
      </c>
      <c r="BC171">
        <v>1</v>
      </c>
      <c r="BD171">
        <v>1</v>
      </c>
      <c r="BE171">
        <v>1.1455587806516001E-3</v>
      </c>
      <c r="BF171">
        <v>-0.42684688919559</v>
      </c>
      <c r="BG171">
        <v>0.47249999999999998</v>
      </c>
      <c r="BH171">
        <v>1.0480701949795299</v>
      </c>
      <c r="BI171">
        <v>0.92834701850286605</v>
      </c>
      <c r="BJ171">
        <v>0.546981516117237</v>
      </c>
      <c r="BK171">
        <v>90.9</v>
      </c>
      <c r="BL171">
        <v>84.9</v>
      </c>
      <c r="BM171">
        <v>-18.809999999999999</v>
      </c>
      <c r="BN171">
        <v>-10.199999999999999</v>
      </c>
      <c r="BO171">
        <v>0.99204347388102798</v>
      </c>
      <c r="BP171">
        <v>-8.5923055076467492</v>
      </c>
      <c r="BQ171">
        <v>1.00274049232456</v>
      </c>
      <c r="BR171">
        <v>-0.17605673290549201</v>
      </c>
      <c r="BS171">
        <v>-10.2491961486358</v>
      </c>
      <c r="BT171">
        <v>-18.8214257437646</v>
      </c>
    </row>
    <row r="172" spans="1:72" x14ac:dyDescent="0.25">
      <c r="A172" t="s">
        <v>511</v>
      </c>
      <c r="B172" t="s">
        <v>512</v>
      </c>
      <c r="C172">
        <v>20210210.100000001</v>
      </c>
      <c r="D172" s="89">
        <v>44237.411111111112</v>
      </c>
      <c r="E172" t="s">
        <v>492</v>
      </c>
      <c r="F172">
        <v>2749</v>
      </c>
      <c r="G172" t="s">
        <v>398</v>
      </c>
      <c r="H172" t="s">
        <v>406</v>
      </c>
      <c r="I172" t="s">
        <v>796</v>
      </c>
      <c r="J172" t="s">
        <v>400</v>
      </c>
      <c r="K172">
        <v>3600</v>
      </c>
      <c r="L172">
        <v>171.11</v>
      </c>
      <c r="M172">
        <v>21.039097659999999</v>
      </c>
      <c r="N172" s="90">
        <v>3.6199999999999999E-12</v>
      </c>
      <c r="O172">
        <v>1E-3</v>
      </c>
      <c r="P172">
        <v>0</v>
      </c>
      <c r="Q172">
        <v>-1.17</v>
      </c>
      <c r="R172">
        <v>0</v>
      </c>
      <c r="S172" t="b">
        <v>0</v>
      </c>
      <c r="T172" t="s">
        <v>404</v>
      </c>
      <c r="U172">
        <v>4</v>
      </c>
      <c r="V172">
        <v>20</v>
      </c>
      <c r="W172">
        <v>20</v>
      </c>
      <c r="X172" s="90">
        <v>7.9700000000000006E-8</v>
      </c>
      <c r="Y172" s="90">
        <v>7.9700000000000006E-8</v>
      </c>
      <c r="Z172">
        <v>-10.026138980000001</v>
      </c>
      <c r="AA172">
        <v>5.2967699999999999E-4</v>
      </c>
      <c r="AB172">
        <v>0</v>
      </c>
      <c r="AC172">
        <v>-10.214125859999999</v>
      </c>
      <c r="AD172">
        <v>1.100197E-3</v>
      </c>
      <c r="AE172">
        <v>20.380155500000001</v>
      </c>
      <c r="AF172">
        <v>0</v>
      </c>
      <c r="AG172">
        <v>1.0878868E-2</v>
      </c>
      <c r="AH172">
        <v>5.1567400000000004E-4</v>
      </c>
      <c r="AI172">
        <v>0</v>
      </c>
      <c r="AJ172">
        <v>-10.26085825</v>
      </c>
      <c r="AK172">
        <v>1.0994690000000001E-3</v>
      </c>
      <c r="AL172">
        <v>-10.533211420000001</v>
      </c>
      <c r="AM172">
        <v>6.730097E-3</v>
      </c>
      <c r="AN172">
        <v>0</v>
      </c>
      <c r="AO172">
        <v>-20.373184309999999</v>
      </c>
      <c r="AP172">
        <v>2.2998630999999999E-2</v>
      </c>
      <c r="AQ172">
        <v>0</v>
      </c>
      <c r="AR172">
        <v>-35.392618239999997</v>
      </c>
      <c r="AS172">
        <v>0.818062124</v>
      </c>
      <c r="AT172">
        <v>0</v>
      </c>
      <c r="AU172">
        <v>-0.461915134</v>
      </c>
      <c r="AV172">
        <v>6.8110519999999997E-3</v>
      </c>
      <c r="AW172">
        <v>0</v>
      </c>
      <c r="AX172">
        <v>4.4150338999999997E-2</v>
      </c>
      <c r="AY172">
        <v>2.332706E-2</v>
      </c>
      <c r="AZ172">
        <v>0</v>
      </c>
      <c r="BA172">
        <v>-15.658506819999999</v>
      </c>
      <c r="BB172">
        <v>0.83482999999999996</v>
      </c>
      <c r="BC172">
        <v>0</v>
      </c>
      <c r="BD172">
        <v>1</v>
      </c>
      <c r="BE172">
        <v>1.1455587806516001E-3</v>
      </c>
      <c r="BF172">
        <v>-0.44984872116935898</v>
      </c>
      <c r="BG172">
        <v>0.47249999999999998</v>
      </c>
      <c r="BH172">
        <v>1.0480701949795299</v>
      </c>
      <c r="BI172">
        <v>0.92834701850286605</v>
      </c>
      <c r="BJ172">
        <v>0.52287398159560095</v>
      </c>
      <c r="BK172">
        <v>107.1</v>
      </c>
      <c r="BL172">
        <v>100</v>
      </c>
      <c r="BM172">
        <v>-18.809999999999999</v>
      </c>
      <c r="BN172">
        <v>-10.199999999999999</v>
      </c>
      <c r="BO172">
        <v>0.99204347388102798</v>
      </c>
      <c r="BP172">
        <v>-8.5923055076467492</v>
      </c>
      <c r="BQ172">
        <v>1.00274049232456</v>
      </c>
      <c r="BR172">
        <v>-0.17605673290549201</v>
      </c>
      <c r="BS172">
        <v>-10.2296722698251</v>
      </c>
      <c r="BT172">
        <v>-18.725162408459202</v>
      </c>
    </row>
    <row r="173" spans="1:72" x14ac:dyDescent="0.25">
      <c r="A173" t="s">
        <v>527</v>
      </c>
      <c r="B173" t="s">
        <v>457</v>
      </c>
      <c r="C173">
        <v>20210212.100000001</v>
      </c>
      <c r="D173" s="89">
        <v>44239.429166666669</v>
      </c>
      <c r="E173" t="s">
        <v>492</v>
      </c>
      <c r="F173">
        <v>2775</v>
      </c>
      <c r="G173" t="s">
        <v>398</v>
      </c>
      <c r="H173" t="s">
        <v>406</v>
      </c>
      <c r="I173" t="s">
        <v>796</v>
      </c>
      <c r="J173" t="s">
        <v>400</v>
      </c>
      <c r="K173">
        <v>3300</v>
      </c>
      <c r="L173">
        <v>153.56</v>
      </c>
      <c r="M173">
        <v>21.489971350000001</v>
      </c>
      <c r="N173" s="90">
        <v>3.45E-12</v>
      </c>
      <c r="O173">
        <v>2.7385E-3</v>
      </c>
      <c r="P173">
        <v>0</v>
      </c>
      <c r="Q173">
        <v>-0.99</v>
      </c>
      <c r="R173">
        <v>0</v>
      </c>
      <c r="S173" t="b">
        <v>0</v>
      </c>
      <c r="T173" t="s">
        <v>426</v>
      </c>
      <c r="U173">
        <v>4</v>
      </c>
      <c r="V173">
        <v>20</v>
      </c>
      <c r="W173">
        <v>20</v>
      </c>
      <c r="X173" s="90">
        <v>7.1799999999999994E-8</v>
      </c>
      <c r="Y173" s="90">
        <v>7.2100000000000004E-8</v>
      </c>
      <c r="Z173">
        <v>-10.13198955</v>
      </c>
      <c r="AA173">
        <v>4.6851999999999999E-4</v>
      </c>
      <c r="AB173">
        <v>0</v>
      </c>
      <c r="AC173">
        <v>-10.55109459</v>
      </c>
      <c r="AD173">
        <v>9.5423600000000002E-4</v>
      </c>
      <c r="AE173">
        <v>20.03277108</v>
      </c>
      <c r="AF173">
        <v>0</v>
      </c>
      <c r="AG173">
        <v>-0.100851996</v>
      </c>
      <c r="AH173">
        <v>4.4429300000000001E-4</v>
      </c>
      <c r="AI173">
        <v>0</v>
      </c>
      <c r="AJ173">
        <v>-10.59769627</v>
      </c>
      <c r="AK173">
        <v>9.5326899999999997E-4</v>
      </c>
      <c r="AL173">
        <v>-10.95816574</v>
      </c>
      <c r="AM173">
        <v>6.1056039999999997E-3</v>
      </c>
      <c r="AN173">
        <v>0</v>
      </c>
      <c r="AO173">
        <v>-20.98416379</v>
      </c>
      <c r="AP173">
        <v>1.9457604E-2</v>
      </c>
      <c r="AQ173">
        <v>0</v>
      </c>
      <c r="AR173">
        <v>-32.373800709999998</v>
      </c>
      <c r="AS173">
        <v>0.86041367999999996</v>
      </c>
      <c r="AT173">
        <v>0</v>
      </c>
      <c r="AU173">
        <v>-0.44158029700000001</v>
      </c>
      <c r="AV173">
        <v>6.194092E-3</v>
      </c>
      <c r="AW173">
        <v>0</v>
      </c>
      <c r="AX173">
        <v>0.101049395</v>
      </c>
      <c r="AY173">
        <v>1.9931481000000001E-2</v>
      </c>
      <c r="AZ173">
        <v>0</v>
      </c>
      <c r="BA173">
        <v>-11.79962737</v>
      </c>
      <c r="BB173">
        <v>0.87842808500000003</v>
      </c>
      <c r="BC173">
        <v>0</v>
      </c>
      <c r="BD173">
        <v>1</v>
      </c>
      <c r="BE173">
        <v>1.1455587806516001E-3</v>
      </c>
      <c r="BF173">
        <v>-0.42902707401670698</v>
      </c>
      <c r="BG173">
        <v>0.47249999999999998</v>
      </c>
      <c r="BH173">
        <v>1.0480701949795299</v>
      </c>
      <c r="BI173">
        <v>0.92834701850286605</v>
      </c>
      <c r="BJ173">
        <v>0.54469652938667601</v>
      </c>
      <c r="BK173">
        <v>92.4</v>
      </c>
      <c r="BL173">
        <v>86.3</v>
      </c>
      <c r="BM173">
        <v>-18.809999999999999</v>
      </c>
      <c r="BN173">
        <v>-10.199999999999999</v>
      </c>
      <c r="BO173">
        <v>0.99204347388102798</v>
      </c>
      <c r="BP173">
        <v>-8.5923055076467492</v>
      </c>
      <c r="BQ173">
        <v>1.00274049232456</v>
      </c>
      <c r="BR173">
        <v>-0.17605673290549201</v>
      </c>
      <c r="BS173">
        <v>-10.3358129224998</v>
      </c>
      <c r="BT173">
        <v>-19.059450037957699</v>
      </c>
    </row>
    <row r="174" spans="1:72" x14ac:dyDescent="0.25">
      <c r="A174" t="s">
        <v>533</v>
      </c>
      <c r="B174" t="s">
        <v>472</v>
      </c>
      <c r="C174">
        <v>20210213.140000001</v>
      </c>
      <c r="D174" s="89">
        <v>44240.600694444445</v>
      </c>
      <c r="E174" t="s">
        <v>492</v>
      </c>
      <c r="F174">
        <v>2791</v>
      </c>
      <c r="G174" t="s">
        <v>398</v>
      </c>
      <c r="H174" t="s">
        <v>406</v>
      </c>
      <c r="I174" t="s">
        <v>796</v>
      </c>
      <c r="J174" t="s">
        <v>400</v>
      </c>
      <c r="K174">
        <v>3600</v>
      </c>
      <c r="L174">
        <v>162.63</v>
      </c>
      <c r="M174">
        <v>22.13613724</v>
      </c>
      <c r="N174" s="90">
        <v>3.3899999999999999E-12</v>
      </c>
      <c r="O174">
        <v>2.8007000000000002E-3</v>
      </c>
      <c r="P174">
        <v>0</v>
      </c>
      <c r="Q174">
        <v>-0.96</v>
      </c>
      <c r="R174">
        <v>0</v>
      </c>
      <c r="S174" t="b">
        <v>0</v>
      </c>
      <c r="T174" t="s">
        <v>404</v>
      </c>
      <c r="U174">
        <v>4</v>
      </c>
      <c r="V174">
        <v>20</v>
      </c>
      <c r="W174">
        <v>20</v>
      </c>
      <c r="X174" s="90">
        <v>7.8800000000000004E-8</v>
      </c>
      <c r="Y174" s="90">
        <v>7.8899999999999998E-8</v>
      </c>
      <c r="Z174">
        <v>-10.11052475</v>
      </c>
      <c r="AA174">
        <v>4.6834999999999997E-4</v>
      </c>
      <c r="AB174">
        <v>0</v>
      </c>
      <c r="AC174">
        <v>-10.51034978</v>
      </c>
      <c r="AD174">
        <v>8.1582900000000001E-4</v>
      </c>
      <c r="AE174">
        <v>20.074775299999999</v>
      </c>
      <c r="AF174">
        <v>0</v>
      </c>
      <c r="AG174">
        <v>-7.9165851999999995E-2</v>
      </c>
      <c r="AH174">
        <v>4.4227999999999997E-4</v>
      </c>
      <c r="AI174">
        <v>0</v>
      </c>
      <c r="AJ174">
        <v>-10.55694918</v>
      </c>
      <c r="AK174">
        <v>8.1495899999999997E-4</v>
      </c>
      <c r="AL174">
        <v>-10.879912300000001</v>
      </c>
      <c r="AM174">
        <v>6.1472990000000002E-3</v>
      </c>
      <c r="AN174">
        <v>0</v>
      </c>
      <c r="AO174">
        <v>-20.95778443</v>
      </c>
      <c r="AP174">
        <v>2.0480572999999998E-2</v>
      </c>
      <c r="AQ174">
        <v>0</v>
      </c>
      <c r="AR174">
        <v>-30.03713557</v>
      </c>
      <c r="AS174">
        <v>0.96405751299999998</v>
      </c>
      <c r="AT174">
        <v>0</v>
      </c>
      <c r="AU174">
        <v>-0.42533430100000003</v>
      </c>
      <c r="AV174">
        <v>6.1818239999999998E-3</v>
      </c>
      <c r="AW174">
        <v>0</v>
      </c>
      <c r="AX174">
        <v>4.5624363000000001E-2</v>
      </c>
      <c r="AY174">
        <v>2.0880470000000002E-2</v>
      </c>
      <c r="AZ174">
        <v>0</v>
      </c>
      <c r="BA174">
        <v>-9.5163219819999991</v>
      </c>
      <c r="BB174">
        <v>0.98436038400000003</v>
      </c>
      <c r="BC174">
        <v>0</v>
      </c>
      <c r="BD174">
        <v>1</v>
      </c>
      <c r="BE174">
        <v>1.1455587806516001E-3</v>
      </c>
      <c r="BF174">
        <v>-0.41287072193201602</v>
      </c>
      <c r="BG174">
        <v>0.47249999999999998</v>
      </c>
      <c r="BH174">
        <v>1.0480701949795299</v>
      </c>
      <c r="BI174">
        <v>0.92834701850286605</v>
      </c>
      <c r="BJ174">
        <v>0.56162952046623704</v>
      </c>
      <c r="BK174">
        <v>82</v>
      </c>
      <c r="BL174">
        <v>76.599999999999994</v>
      </c>
      <c r="BM174">
        <v>-18.809999999999999</v>
      </c>
      <c r="BN174">
        <v>-10.199999999999999</v>
      </c>
      <c r="BO174">
        <v>0.99204347388102798</v>
      </c>
      <c r="BP174">
        <v>-8.5923055076467492</v>
      </c>
      <c r="BQ174">
        <v>1.00274049232456</v>
      </c>
      <c r="BR174">
        <v>-0.17605673290549201</v>
      </c>
      <c r="BS174">
        <v>-10.3142892983801</v>
      </c>
      <c r="BT174">
        <v>-19.0190294151027</v>
      </c>
    </row>
    <row r="175" spans="1:72" x14ac:dyDescent="0.25">
      <c r="A175" t="s">
        <v>545</v>
      </c>
      <c r="B175" t="s">
        <v>405</v>
      </c>
      <c r="C175">
        <v>20210215.149999999</v>
      </c>
      <c r="D175" s="89">
        <v>44242.650694444441</v>
      </c>
      <c r="E175" t="s">
        <v>535</v>
      </c>
      <c r="F175">
        <v>2806</v>
      </c>
      <c r="G175" t="s">
        <v>398</v>
      </c>
      <c r="H175" t="s">
        <v>406</v>
      </c>
      <c r="I175" t="s">
        <v>796</v>
      </c>
      <c r="J175" t="s">
        <v>400</v>
      </c>
      <c r="K175">
        <v>3800</v>
      </c>
      <c r="L175">
        <v>185.06</v>
      </c>
      <c r="M175">
        <v>20.5338809</v>
      </c>
      <c r="N175" s="90">
        <v>3.7600000000000001E-12</v>
      </c>
      <c r="O175">
        <v>1E-3</v>
      </c>
      <c r="P175">
        <v>0</v>
      </c>
      <c r="Q175">
        <v>-0.74</v>
      </c>
      <c r="R175">
        <v>0</v>
      </c>
      <c r="S175" t="b">
        <v>0</v>
      </c>
      <c r="T175" t="s">
        <v>426</v>
      </c>
      <c r="U175">
        <v>4</v>
      </c>
      <c r="V175">
        <v>20</v>
      </c>
      <c r="W175">
        <v>20</v>
      </c>
      <c r="X175" s="90">
        <v>7.9599999999999998E-8</v>
      </c>
      <c r="Y175" s="90">
        <v>7.9500000000000004E-8</v>
      </c>
      <c r="Z175">
        <v>-10.073411549999999</v>
      </c>
      <c r="AA175">
        <v>4.5997200000000001E-4</v>
      </c>
      <c r="AB175">
        <v>0</v>
      </c>
      <c r="AC175">
        <v>-10.30250854</v>
      </c>
      <c r="AD175">
        <v>7.4869499999999996E-4</v>
      </c>
      <c r="AE175">
        <v>20.289040920000001</v>
      </c>
      <c r="AF175">
        <v>0</v>
      </c>
      <c r="AG175">
        <v>-3.6833204000000001E-2</v>
      </c>
      <c r="AH175">
        <v>4.3691500000000001E-4</v>
      </c>
      <c r="AI175">
        <v>0</v>
      </c>
      <c r="AJ175">
        <v>-10.349247399999999</v>
      </c>
      <c r="AK175">
        <v>7.4799199999999995E-4</v>
      </c>
      <c r="AL175">
        <v>-10.65362517</v>
      </c>
      <c r="AM175">
        <v>6.8535970000000003E-3</v>
      </c>
      <c r="AN175">
        <v>0</v>
      </c>
      <c r="AO175">
        <v>-20.587792220000001</v>
      </c>
      <c r="AP175">
        <v>2.5862253000000002E-2</v>
      </c>
      <c r="AQ175">
        <v>0</v>
      </c>
      <c r="AR175">
        <v>-28.915174690000001</v>
      </c>
      <c r="AS175">
        <v>0.794340237</v>
      </c>
      <c r="AT175">
        <v>1</v>
      </c>
      <c r="AU175">
        <v>-0.446595452</v>
      </c>
      <c r="AV175">
        <v>6.9358659999999997E-3</v>
      </c>
      <c r="AW175">
        <v>0</v>
      </c>
      <c r="AX175">
        <v>3.673745E-3</v>
      </c>
      <c r="AY175">
        <v>2.6730489E-2</v>
      </c>
      <c r="AZ175">
        <v>0</v>
      </c>
      <c r="BA175">
        <v>-8.8240761970000001</v>
      </c>
      <c r="BB175">
        <v>0.81071479099999999</v>
      </c>
      <c r="BC175">
        <v>1</v>
      </c>
      <c r="BD175">
        <v>1</v>
      </c>
      <c r="BE175">
        <v>1.1455587806516001E-3</v>
      </c>
      <c r="BF175">
        <v>-0.43439109814073601</v>
      </c>
      <c r="BG175">
        <v>0.47249999999999998</v>
      </c>
      <c r="BH175">
        <v>1.0480701949795299</v>
      </c>
      <c r="BI175">
        <v>0.92834701850286605</v>
      </c>
      <c r="BJ175">
        <v>0.53907465557713097</v>
      </c>
      <c r="BK175">
        <v>96</v>
      </c>
      <c r="BL175">
        <v>89.6</v>
      </c>
      <c r="BM175">
        <v>-18.809999999999999</v>
      </c>
      <c r="BN175">
        <v>-10.199999999999999</v>
      </c>
      <c r="BO175">
        <v>0.99204347388102798</v>
      </c>
      <c r="BP175">
        <v>-8.5923055076467492</v>
      </c>
      <c r="BQ175">
        <v>1.00274049232456</v>
      </c>
      <c r="BR175">
        <v>-0.17605673290549201</v>
      </c>
      <c r="BS175">
        <v>-10.277074389940401</v>
      </c>
      <c r="BT175">
        <v>-18.8128418693573</v>
      </c>
    </row>
    <row r="176" spans="1:72" x14ac:dyDescent="0.25">
      <c r="A176" t="s">
        <v>561</v>
      </c>
      <c r="B176" t="s">
        <v>405</v>
      </c>
      <c r="C176">
        <v>20210219.079999998</v>
      </c>
      <c r="D176" s="89">
        <v>44246.359027777777</v>
      </c>
      <c r="E176" t="s">
        <v>555</v>
      </c>
      <c r="F176">
        <v>2831</v>
      </c>
      <c r="G176" t="s">
        <v>398</v>
      </c>
      <c r="H176" t="s">
        <v>406</v>
      </c>
      <c r="I176" t="s">
        <v>796</v>
      </c>
      <c r="J176" t="s">
        <v>400</v>
      </c>
      <c r="K176">
        <v>3800</v>
      </c>
      <c r="L176">
        <v>175.99</v>
      </c>
      <c r="M176">
        <v>21.59213592</v>
      </c>
      <c r="N176" s="90">
        <v>3.5199999999999999E-12</v>
      </c>
      <c r="O176">
        <v>1E-3</v>
      </c>
      <c r="P176">
        <v>0</v>
      </c>
      <c r="Q176">
        <v>-0.75</v>
      </c>
      <c r="R176">
        <v>0</v>
      </c>
      <c r="S176" t="b">
        <v>0</v>
      </c>
      <c r="T176" t="s">
        <v>404</v>
      </c>
      <c r="U176">
        <v>4</v>
      </c>
      <c r="V176">
        <v>20</v>
      </c>
      <c r="W176">
        <v>20</v>
      </c>
      <c r="X176" s="90">
        <v>7.9599999999999998E-8</v>
      </c>
      <c r="Y176" s="90">
        <v>7.9599999999999998E-8</v>
      </c>
      <c r="Z176">
        <v>-10.03766152</v>
      </c>
      <c r="AA176">
        <v>4.8277500000000001E-4</v>
      </c>
      <c r="AB176">
        <v>0</v>
      </c>
      <c r="AC176">
        <v>-10.40541885</v>
      </c>
      <c r="AD176">
        <v>1.0379969999999999E-3</v>
      </c>
      <c r="AE176">
        <v>20.182949650000001</v>
      </c>
      <c r="AF176">
        <v>0</v>
      </c>
      <c r="AG176">
        <v>-6.726569E-3</v>
      </c>
      <c r="AH176">
        <v>4.6737999999999999E-4</v>
      </c>
      <c r="AI176">
        <v>0</v>
      </c>
      <c r="AJ176">
        <v>-10.451975620000001</v>
      </c>
      <c r="AK176">
        <v>1.0372059999999999E-3</v>
      </c>
      <c r="AL176">
        <v>-10.67719203</v>
      </c>
      <c r="AM176">
        <v>5.4414219999999996E-3</v>
      </c>
      <c r="AN176">
        <v>0</v>
      </c>
      <c r="AO176">
        <v>-20.743397030000001</v>
      </c>
      <c r="AP176">
        <v>2.2637305999999999E-2</v>
      </c>
      <c r="AQ176">
        <v>0</v>
      </c>
      <c r="AR176">
        <v>-22.186809539999999</v>
      </c>
      <c r="AS176">
        <v>0.95980365099999998</v>
      </c>
      <c r="AT176">
        <v>0</v>
      </c>
      <c r="AU176">
        <v>-0.39945838900000002</v>
      </c>
      <c r="AV176">
        <v>5.3594109999999997E-3</v>
      </c>
      <c r="AW176">
        <v>0</v>
      </c>
      <c r="AX176">
        <v>5.2402754000000003E-2</v>
      </c>
      <c r="AY176">
        <v>2.3409692999999999E-2</v>
      </c>
      <c r="AZ176">
        <v>0</v>
      </c>
      <c r="BA176">
        <v>-1.7851045169999999</v>
      </c>
      <c r="BB176">
        <v>0.97998826500000003</v>
      </c>
      <c r="BC176">
        <v>0</v>
      </c>
      <c r="BD176">
        <v>2</v>
      </c>
      <c r="BE176">
        <v>1.7999914133756301E-3</v>
      </c>
      <c r="BF176">
        <v>-0.380239535027037</v>
      </c>
      <c r="BG176">
        <v>0.47249999999999998</v>
      </c>
      <c r="BH176">
        <v>1.0527426182352499</v>
      </c>
      <c r="BI176">
        <v>0.92468322315907403</v>
      </c>
      <c r="BJ176">
        <v>0.590388859498157</v>
      </c>
      <c r="BK176">
        <v>66.3</v>
      </c>
      <c r="BL176">
        <v>61.9</v>
      </c>
      <c r="BM176">
        <v>-18.809999999999999</v>
      </c>
      <c r="BN176">
        <v>-10.199999999999999</v>
      </c>
      <c r="BO176">
        <v>0.98745594670131398</v>
      </c>
      <c r="BP176">
        <v>-8.4019800339829498</v>
      </c>
      <c r="BQ176">
        <v>1.0011550657064701</v>
      </c>
      <c r="BR176">
        <v>-9.0331534733320701E-2</v>
      </c>
      <c r="BS176">
        <v>-10.1395872133282</v>
      </c>
      <c r="BT176">
        <v>-18.676872755333399</v>
      </c>
    </row>
    <row r="177" spans="1:72" x14ac:dyDescent="0.25">
      <c r="A177" t="s">
        <v>571</v>
      </c>
      <c r="B177" t="s">
        <v>405</v>
      </c>
      <c r="C177">
        <v>20210221.219999999</v>
      </c>
      <c r="D177" s="89">
        <v>44248.921527777777</v>
      </c>
      <c r="E177" t="s">
        <v>565</v>
      </c>
      <c r="F177">
        <v>2842</v>
      </c>
      <c r="G177" t="s">
        <v>398</v>
      </c>
      <c r="H177" t="s">
        <v>406</v>
      </c>
      <c r="I177" t="s">
        <v>796</v>
      </c>
      <c r="J177" t="s">
        <v>400</v>
      </c>
      <c r="K177">
        <v>3300</v>
      </c>
      <c r="L177">
        <v>155.36000000000001</v>
      </c>
      <c r="M177">
        <v>21.24098867</v>
      </c>
      <c r="N177" s="90">
        <v>3.47E-12</v>
      </c>
      <c r="O177">
        <v>1E-3</v>
      </c>
      <c r="P177">
        <v>0</v>
      </c>
      <c r="Q177">
        <v>-1</v>
      </c>
      <c r="R177">
        <v>0</v>
      </c>
      <c r="S177" t="b">
        <v>0</v>
      </c>
      <c r="T177" t="s">
        <v>404</v>
      </c>
      <c r="U177">
        <v>4</v>
      </c>
      <c r="V177">
        <v>20</v>
      </c>
      <c r="W177">
        <v>20</v>
      </c>
      <c r="X177" s="90">
        <v>7.2600000000000002E-8</v>
      </c>
      <c r="Y177" s="90">
        <v>7.4299999999999997E-8</v>
      </c>
      <c r="Z177">
        <v>-9.9710060410000008</v>
      </c>
      <c r="AA177">
        <v>6.1997699999999996E-4</v>
      </c>
      <c r="AB177">
        <v>0</v>
      </c>
      <c r="AC177">
        <v>-10.100967560000001</v>
      </c>
      <c r="AD177">
        <v>1.5666129999999999E-3</v>
      </c>
      <c r="AE177">
        <v>20.496811529999999</v>
      </c>
      <c r="AF177">
        <v>0</v>
      </c>
      <c r="AG177">
        <v>6.6879032000000005E-2</v>
      </c>
      <c r="AH177">
        <v>6.2281200000000004E-4</v>
      </c>
      <c r="AI177">
        <v>0</v>
      </c>
      <c r="AJ177">
        <v>-10.14770291</v>
      </c>
      <c r="AK177">
        <v>1.5658359999999999E-3</v>
      </c>
      <c r="AL177">
        <v>-10.325186499999999</v>
      </c>
      <c r="AM177">
        <v>6.5626269999999997E-3</v>
      </c>
      <c r="AN177">
        <v>0</v>
      </c>
      <c r="AO177">
        <v>-20.193687870000002</v>
      </c>
      <c r="AP177">
        <v>2.3002347999999999E-2</v>
      </c>
      <c r="AQ177">
        <v>0</v>
      </c>
      <c r="AR177">
        <v>-31.136549599999999</v>
      </c>
      <c r="AS177">
        <v>1.0233185069999999</v>
      </c>
      <c r="AT177">
        <v>0</v>
      </c>
      <c r="AU177">
        <v>-0.42188303500000002</v>
      </c>
      <c r="AV177">
        <v>6.322477E-3</v>
      </c>
      <c r="AW177">
        <v>0</v>
      </c>
      <c r="AX177">
        <v>-1.2814059999999999E-3</v>
      </c>
      <c r="AY177">
        <v>2.3242480999999999E-2</v>
      </c>
      <c r="AZ177">
        <v>0</v>
      </c>
      <c r="BA177">
        <v>-11.59637034</v>
      </c>
      <c r="BB177">
        <v>1.04475647</v>
      </c>
      <c r="BC177">
        <v>0</v>
      </c>
      <c r="BD177">
        <v>2</v>
      </c>
      <c r="BE177">
        <v>1.7999914133756301E-3</v>
      </c>
      <c r="BF177">
        <v>-0.40329778795849802</v>
      </c>
      <c r="BG177">
        <v>0.47249999999999998</v>
      </c>
      <c r="BH177">
        <v>1.0527426182352499</v>
      </c>
      <c r="BI177">
        <v>0.92468322315907403</v>
      </c>
      <c r="BJ177">
        <v>0.56611445393516002</v>
      </c>
      <c r="BK177">
        <v>79.400000000000006</v>
      </c>
      <c r="BL177">
        <v>74.2</v>
      </c>
      <c r="BM177">
        <v>-18.809999999999999</v>
      </c>
      <c r="BN177">
        <v>-10.199999999999999</v>
      </c>
      <c r="BO177">
        <v>0.98745594670131398</v>
      </c>
      <c r="BP177">
        <v>-8.4019800339829498</v>
      </c>
      <c r="BQ177">
        <v>1.0011550657064701</v>
      </c>
      <c r="BR177">
        <v>-9.0331534733320701E-2</v>
      </c>
      <c r="BS177">
        <v>-10.0728547428703</v>
      </c>
      <c r="BT177">
        <v>-18.376240518542001</v>
      </c>
    </row>
    <row r="178" spans="1:72" x14ac:dyDescent="0.25">
      <c r="A178" t="s">
        <v>578</v>
      </c>
      <c r="B178" t="s">
        <v>512</v>
      </c>
      <c r="C178">
        <v>20210223.059999999</v>
      </c>
      <c r="D178" s="89">
        <v>44250.268055555556</v>
      </c>
      <c r="E178" t="s">
        <v>565</v>
      </c>
      <c r="F178">
        <v>2859</v>
      </c>
      <c r="G178" t="s">
        <v>398</v>
      </c>
      <c r="H178" t="s">
        <v>406</v>
      </c>
      <c r="I178" t="s">
        <v>796</v>
      </c>
      <c r="J178" t="s">
        <v>400</v>
      </c>
      <c r="K178">
        <v>3900</v>
      </c>
      <c r="L178">
        <v>178.5</v>
      </c>
      <c r="M178">
        <v>21.848739500000001</v>
      </c>
      <c r="N178" s="90">
        <v>3.4899999999999999E-12</v>
      </c>
      <c r="O178">
        <v>1E-3</v>
      </c>
      <c r="P178">
        <v>0</v>
      </c>
      <c r="Q178">
        <v>-0.86</v>
      </c>
      <c r="R178">
        <v>0</v>
      </c>
      <c r="S178" t="b">
        <v>0</v>
      </c>
      <c r="T178" t="s">
        <v>404</v>
      </c>
      <c r="U178">
        <v>4</v>
      </c>
      <c r="V178">
        <v>20</v>
      </c>
      <c r="W178">
        <v>20</v>
      </c>
      <c r="X178" s="90">
        <v>7.9500000000000004E-8</v>
      </c>
      <c r="Y178" s="90">
        <v>7.9500000000000004E-8</v>
      </c>
      <c r="Z178">
        <v>-10.191679929999999</v>
      </c>
      <c r="AA178">
        <v>4.9374300000000005E-4</v>
      </c>
      <c r="AB178">
        <v>0</v>
      </c>
      <c r="AC178">
        <v>-10.693996029999999</v>
      </c>
      <c r="AD178">
        <v>8.74916E-4</v>
      </c>
      <c r="AE178">
        <v>19.88545255</v>
      </c>
      <c r="AF178">
        <v>0</v>
      </c>
      <c r="AG178">
        <v>-0.16220011400000001</v>
      </c>
      <c r="AH178">
        <v>4.6743400000000002E-4</v>
      </c>
      <c r="AI178">
        <v>0</v>
      </c>
      <c r="AJ178">
        <v>-10.74057316</v>
      </c>
      <c r="AK178">
        <v>8.7402200000000002E-4</v>
      </c>
      <c r="AL178">
        <v>-11.173766479999999</v>
      </c>
      <c r="AM178">
        <v>6.9088680000000003E-3</v>
      </c>
      <c r="AN178">
        <v>0</v>
      </c>
      <c r="AO178">
        <v>-21.278039199999998</v>
      </c>
      <c r="AP178">
        <v>1.9894251000000002E-2</v>
      </c>
      <c r="AQ178">
        <v>0</v>
      </c>
      <c r="AR178">
        <v>-35.076022760000001</v>
      </c>
      <c r="AS178">
        <v>0.99935928600000001</v>
      </c>
      <c r="AT178">
        <v>0</v>
      </c>
      <c r="AU178">
        <v>-0.45430612999999997</v>
      </c>
      <c r="AV178">
        <v>6.9699949999999997E-3</v>
      </c>
      <c r="AW178">
        <v>0</v>
      </c>
      <c r="AX178">
        <v>8.9663923000000006E-2</v>
      </c>
      <c r="AY178">
        <v>2.0462238000000001E-2</v>
      </c>
      <c r="AZ178">
        <v>0</v>
      </c>
      <c r="BA178">
        <v>-14.21513788</v>
      </c>
      <c r="BB178">
        <v>1.020975959</v>
      </c>
      <c r="BC178">
        <v>0</v>
      </c>
      <c r="BD178">
        <v>2</v>
      </c>
      <c r="BE178">
        <v>1.7999914133756301E-3</v>
      </c>
      <c r="BF178">
        <v>-0.43419344628093498</v>
      </c>
      <c r="BG178">
        <v>0.47249999999999998</v>
      </c>
      <c r="BH178">
        <v>1.0527426182352499</v>
      </c>
      <c r="BI178">
        <v>0.92468322315907403</v>
      </c>
      <c r="BJ178">
        <v>0.53358927770069597</v>
      </c>
      <c r="BK178">
        <v>99.6</v>
      </c>
      <c r="BL178">
        <v>93</v>
      </c>
      <c r="BM178">
        <v>-18.809999999999999</v>
      </c>
      <c r="BN178">
        <v>-10.199999999999999</v>
      </c>
      <c r="BO178">
        <v>0.98745594670131398</v>
      </c>
      <c r="BP178">
        <v>-8.4019800339829498</v>
      </c>
      <c r="BQ178">
        <v>1.0011550657064701</v>
      </c>
      <c r="BR178">
        <v>-9.0331534733320701E-2</v>
      </c>
      <c r="BS178">
        <v>-10.293783524711801</v>
      </c>
      <c r="BT178">
        <v>-18.9618300078067</v>
      </c>
    </row>
    <row r="179" spans="1:72" x14ac:dyDescent="0.25">
      <c r="A179" t="s">
        <v>597</v>
      </c>
      <c r="B179" t="s">
        <v>457</v>
      </c>
      <c r="C179">
        <v>20210225.09</v>
      </c>
      <c r="D179" s="89">
        <v>44252.401388888888</v>
      </c>
      <c r="E179" t="s">
        <v>565</v>
      </c>
      <c r="F179">
        <v>2886</v>
      </c>
      <c r="G179" t="s">
        <v>398</v>
      </c>
      <c r="H179" t="s">
        <v>406</v>
      </c>
      <c r="I179" t="s">
        <v>796</v>
      </c>
      <c r="J179" t="s">
        <v>400</v>
      </c>
      <c r="K179">
        <v>3500</v>
      </c>
      <c r="L179">
        <v>153.02000000000001</v>
      </c>
      <c r="M179">
        <v>22.87282708</v>
      </c>
      <c r="N179" s="90">
        <v>3.2500000000000001E-12</v>
      </c>
      <c r="O179">
        <v>1E-3</v>
      </c>
      <c r="P179">
        <v>0</v>
      </c>
      <c r="Q179">
        <v>-0.91</v>
      </c>
      <c r="R179">
        <v>0</v>
      </c>
      <c r="S179" t="b">
        <v>0</v>
      </c>
      <c r="T179" t="s">
        <v>426</v>
      </c>
      <c r="U179">
        <v>4</v>
      </c>
      <c r="V179">
        <v>20</v>
      </c>
      <c r="W179">
        <v>20</v>
      </c>
      <c r="X179" s="90">
        <v>7.1600000000000006E-8</v>
      </c>
      <c r="Y179" s="90">
        <v>7.1900000000000002E-8</v>
      </c>
      <c r="Z179">
        <v>-10.22499451</v>
      </c>
      <c r="AA179">
        <v>5.1982299999999999E-4</v>
      </c>
      <c r="AB179">
        <v>0</v>
      </c>
      <c r="AC179">
        <v>-10.89147962</v>
      </c>
      <c r="AD179">
        <v>9.2910400000000004E-4</v>
      </c>
      <c r="AE179">
        <v>19.681864749999999</v>
      </c>
      <c r="AF179">
        <v>0</v>
      </c>
      <c r="AG179">
        <v>-0.20058547299999999</v>
      </c>
      <c r="AH179">
        <v>4.9538299999999996E-4</v>
      </c>
      <c r="AI179">
        <v>0</v>
      </c>
      <c r="AJ179">
        <v>-10.93792013</v>
      </c>
      <c r="AK179">
        <v>9.2826300000000003E-4</v>
      </c>
      <c r="AL179">
        <v>-11.38108061</v>
      </c>
      <c r="AM179">
        <v>7.55954E-3</v>
      </c>
      <c r="AN179">
        <v>0</v>
      </c>
      <c r="AO179">
        <v>-21.671025060000002</v>
      </c>
      <c r="AP179">
        <v>2.516552E-2</v>
      </c>
      <c r="AQ179">
        <v>0</v>
      </c>
      <c r="AR179">
        <v>-31.156963810000001</v>
      </c>
      <c r="AS179">
        <v>1.0828552010000001</v>
      </c>
      <c r="AT179">
        <v>0</v>
      </c>
      <c r="AU179">
        <v>-0.42825455499999998</v>
      </c>
      <c r="AV179">
        <v>7.449626E-3</v>
      </c>
      <c r="AW179">
        <v>0</v>
      </c>
      <c r="AX179">
        <v>8.7071502999999995E-2</v>
      </c>
      <c r="AY179">
        <v>2.5520068E-2</v>
      </c>
      <c r="AZ179">
        <v>0</v>
      </c>
      <c r="BA179">
        <v>-9.7827901219999998</v>
      </c>
      <c r="BB179">
        <v>1.1063069539999999</v>
      </c>
      <c r="BC179">
        <v>0</v>
      </c>
      <c r="BD179">
        <v>2</v>
      </c>
      <c r="BE179">
        <v>1.7999914133756301E-3</v>
      </c>
      <c r="BF179">
        <v>-0.40776870762706402</v>
      </c>
      <c r="BG179">
        <v>0.47249999999999998</v>
      </c>
      <c r="BH179">
        <v>1.0527426182352499</v>
      </c>
      <c r="BI179">
        <v>0.92468322315907403</v>
      </c>
      <c r="BJ179">
        <v>0.56140772625735402</v>
      </c>
      <c r="BK179">
        <v>82.1</v>
      </c>
      <c r="BL179">
        <v>76.7</v>
      </c>
      <c r="BM179">
        <v>-18.809999999999999</v>
      </c>
      <c r="BN179">
        <v>-10.199999999999999</v>
      </c>
      <c r="BO179">
        <v>0.98745594670131398</v>
      </c>
      <c r="BP179">
        <v>-8.4019800339829498</v>
      </c>
      <c r="BQ179">
        <v>1.0011550657064701</v>
      </c>
      <c r="BR179">
        <v>-9.0331534733320701E-2</v>
      </c>
      <c r="BS179">
        <v>-10.3271365852407</v>
      </c>
      <c r="BT179">
        <v>-19.156836353128099</v>
      </c>
    </row>
    <row r="180" spans="1:72" x14ac:dyDescent="0.25">
      <c r="A180" t="s">
        <v>613</v>
      </c>
      <c r="B180" t="s">
        <v>472</v>
      </c>
      <c r="C180">
        <v>20210226.18</v>
      </c>
      <c r="D180" s="89">
        <v>44253.777083333334</v>
      </c>
      <c r="E180" t="s">
        <v>565</v>
      </c>
      <c r="F180">
        <v>2903</v>
      </c>
      <c r="G180" t="s">
        <v>398</v>
      </c>
      <c r="H180" t="s">
        <v>406</v>
      </c>
      <c r="I180" t="s">
        <v>796</v>
      </c>
      <c r="J180" t="s">
        <v>400</v>
      </c>
      <c r="K180">
        <v>3700</v>
      </c>
      <c r="L180">
        <v>158.33000000000001</v>
      </c>
      <c r="M180">
        <v>23.368913030000002</v>
      </c>
      <c r="N180" s="90">
        <v>3.1899999999999999E-12</v>
      </c>
      <c r="O180">
        <v>2.9296000000000001E-3</v>
      </c>
      <c r="P180">
        <v>0</v>
      </c>
      <c r="Q180">
        <v>-1.05</v>
      </c>
      <c r="R180">
        <v>0</v>
      </c>
      <c r="S180" t="b">
        <v>0</v>
      </c>
      <c r="T180" t="s">
        <v>404</v>
      </c>
      <c r="U180">
        <v>4</v>
      </c>
      <c r="V180">
        <v>20</v>
      </c>
      <c r="W180">
        <v>20</v>
      </c>
      <c r="X180" s="90">
        <v>7.4600000000000006E-8</v>
      </c>
      <c r="Y180" s="90">
        <v>7.4900000000000002E-8</v>
      </c>
      <c r="Z180">
        <v>-10.200757100000001</v>
      </c>
      <c r="AA180">
        <v>5.0847399999999997E-4</v>
      </c>
      <c r="AB180">
        <v>0</v>
      </c>
      <c r="AC180">
        <v>-10.86924091</v>
      </c>
      <c r="AD180">
        <v>1.0119199999999999E-3</v>
      </c>
      <c r="AE180">
        <v>19.704790859999999</v>
      </c>
      <c r="AF180">
        <v>0</v>
      </c>
      <c r="AG180">
        <v>-0.17693484000000001</v>
      </c>
      <c r="AH180">
        <v>4.9083299999999998E-4</v>
      </c>
      <c r="AI180">
        <v>0</v>
      </c>
      <c r="AJ180">
        <v>-10.915654030000001</v>
      </c>
      <c r="AK180">
        <v>1.011159E-3</v>
      </c>
      <c r="AL180">
        <v>-11.30724361</v>
      </c>
      <c r="AM180">
        <v>5.0956509999999997E-3</v>
      </c>
      <c r="AN180">
        <v>0</v>
      </c>
      <c r="AO180">
        <v>-21.544936010000001</v>
      </c>
      <c r="AP180">
        <v>2.1768394E-2</v>
      </c>
      <c r="AQ180">
        <v>0</v>
      </c>
      <c r="AR180">
        <v>-22.789474630000001</v>
      </c>
      <c r="AS180">
        <v>0.91822710900000004</v>
      </c>
      <c r="AT180">
        <v>0</v>
      </c>
      <c r="AU180">
        <v>-0.40012196999999999</v>
      </c>
      <c r="AV180">
        <v>5.3911439999999996E-3</v>
      </c>
      <c r="AW180">
        <v>0</v>
      </c>
      <c r="AX180">
        <v>0.17093277900000001</v>
      </c>
      <c r="AY180">
        <v>2.2382804999999999E-2</v>
      </c>
      <c r="AZ180">
        <v>0</v>
      </c>
      <c r="BA180">
        <v>-1.3000354670000001</v>
      </c>
      <c r="BB180">
        <v>0.93831129000000002</v>
      </c>
      <c r="BC180">
        <v>0</v>
      </c>
      <c r="BD180">
        <v>2</v>
      </c>
      <c r="BE180">
        <v>1.7999914133756301E-3</v>
      </c>
      <c r="BF180">
        <v>-0.379769028593054</v>
      </c>
      <c r="BG180">
        <v>0.47249999999999998</v>
      </c>
      <c r="BH180">
        <v>1.0527426182352499</v>
      </c>
      <c r="BI180">
        <v>0.92468322315907403</v>
      </c>
      <c r="BJ180">
        <v>0.59088418167336498</v>
      </c>
      <c r="BK180">
        <v>66</v>
      </c>
      <c r="BL180">
        <v>61.6</v>
      </c>
      <c r="BM180">
        <v>-18.809999999999999</v>
      </c>
      <c r="BN180">
        <v>-10.199999999999999</v>
      </c>
      <c r="BO180">
        <v>0.98745594670131398</v>
      </c>
      <c r="BP180">
        <v>-8.4019800339829498</v>
      </c>
      <c r="BQ180">
        <v>1.0011550657064701</v>
      </c>
      <c r="BR180">
        <v>-9.0331534733320701E-2</v>
      </c>
      <c r="BS180">
        <v>-10.302871179439499</v>
      </c>
      <c r="BT180">
        <v>-19.134876606691599</v>
      </c>
    </row>
    <row r="181" spans="1:72" x14ac:dyDescent="0.25">
      <c r="A181" t="s">
        <v>623</v>
      </c>
      <c r="B181" t="s">
        <v>405</v>
      </c>
      <c r="C181">
        <v>20210228.170000002</v>
      </c>
      <c r="D181" s="89">
        <v>44255.705555555556</v>
      </c>
      <c r="E181" t="s">
        <v>620</v>
      </c>
      <c r="F181">
        <v>2911</v>
      </c>
      <c r="G181" t="s">
        <v>398</v>
      </c>
      <c r="H181" t="s">
        <v>406</v>
      </c>
      <c r="I181" t="s">
        <v>796</v>
      </c>
      <c r="J181" t="s">
        <v>400</v>
      </c>
      <c r="K181">
        <v>3300</v>
      </c>
      <c r="L181">
        <v>162.72</v>
      </c>
      <c r="M181">
        <v>20.280235990000001</v>
      </c>
      <c r="N181" s="90">
        <v>3.7E-12</v>
      </c>
      <c r="O181">
        <v>1E-3</v>
      </c>
      <c r="P181">
        <v>0</v>
      </c>
      <c r="Q181">
        <v>-0.81</v>
      </c>
      <c r="R181">
        <v>0</v>
      </c>
      <c r="S181" t="b">
        <v>0</v>
      </c>
      <c r="T181" t="s">
        <v>404</v>
      </c>
      <c r="U181">
        <v>4</v>
      </c>
      <c r="V181">
        <v>20</v>
      </c>
      <c r="W181">
        <v>20</v>
      </c>
      <c r="X181" s="90">
        <v>7.8199999999999999E-8</v>
      </c>
      <c r="Y181" s="90">
        <v>7.8400000000000001E-8</v>
      </c>
      <c r="Z181">
        <v>-10.05056628</v>
      </c>
      <c r="AA181">
        <v>4.7817399999999999E-4</v>
      </c>
      <c r="AB181">
        <v>0</v>
      </c>
      <c r="AC181">
        <v>-10.297683510000001</v>
      </c>
      <c r="AD181">
        <v>7.2321099999999997E-4</v>
      </c>
      <c r="AE181">
        <v>20.294015089999998</v>
      </c>
      <c r="AF181">
        <v>0</v>
      </c>
      <c r="AG181">
        <v>-1.5109259E-2</v>
      </c>
      <c r="AH181">
        <v>4.5733200000000002E-4</v>
      </c>
      <c r="AI181">
        <v>0</v>
      </c>
      <c r="AJ181">
        <v>-10.34437969</v>
      </c>
      <c r="AK181">
        <v>7.2267299999999996E-4</v>
      </c>
      <c r="AL181">
        <v>-10.651301569999999</v>
      </c>
      <c r="AM181">
        <v>6.0942909999999999E-3</v>
      </c>
      <c r="AN181">
        <v>0</v>
      </c>
      <c r="AO181">
        <v>-20.574202100000001</v>
      </c>
      <c r="AP181">
        <v>2.0376430000000001E-2</v>
      </c>
      <c r="AQ181">
        <v>0</v>
      </c>
      <c r="AR181">
        <v>-42.922486280000001</v>
      </c>
      <c r="AS181">
        <v>0.89919124299999997</v>
      </c>
      <c r="AT181">
        <v>0</v>
      </c>
      <c r="AU181">
        <v>-0.471488556</v>
      </c>
      <c r="AV181">
        <v>6.126945E-3</v>
      </c>
      <c r="AW181">
        <v>0</v>
      </c>
      <c r="AX181">
        <v>7.7118669999999999E-3</v>
      </c>
      <c r="AY181">
        <v>2.0853599E-2</v>
      </c>
      <c r="AZ181">
        <v>0</v>
      </c>
      <c r="BA181">
        <v>-23.153400000000001</v>
      </c>
      <c r="BB181">
        <v>0.91781208199999997</v>
      </c>
      <c r="BC181">
        <v>0</v>
      </c>
      <c r="BD181">
        <v>2</v>
      </c>
      <c r="BE181">
        <v>1.7999914133756301E-3</v>
      </c>
      <c r="BF181">
        <v>-0.45231630463272599</v>
      </c>
      <c r="BG181">
        <v>0.47249999999999998</v>
      </c>
      <c r="BH181">
        <v>1.0527426182352499</v>
      </c>
      <c r="BI181">
        <v>0.92468322315907403</v>
      </c>
      <c r="BJ181">
        <v>0.51451057234952602</v>
      </c>
      <c r="BK181">
        <v>113.3</v>
      </c>
      <c r="BL181">
        <v>105.6</v>
      </c>
      <c r="BM181">
        <v>-18.809999999999999</v>
      </c>
      <c r="BN181">
        <v>-10.199999999999999</v>
      </c>
      <c r="BO181">
        <v>0.98745594670131398</v>
      </c>
      <c r="BP181">
        <v>-8.4019800339829498</v>
      </c>
      <c r="BQ181">
        <v>1.0011550657064701</v>
      </c>
      <c r="BR181">
        <v>-9.0331534733320701E-2</v>
      </c>
      <c r="BS181">
        <v>-10.152506879173901</v>
      </c>
      <c r="BT181">
        <v>-18.5704888531805</v>
      </c>
    </row>
    <row r="182" spans="1:72" x14ac:dyDescent="0.25">
      <c r="A182" t="s">
        <v>646</v>
      </c>
      <c r="B182" t="s">
        <v>512</v>
      </c>
      <c r="C182">
        <v>20210302.210000001</v>
      </c>
      <c r="D182" s="89">
        <v>44257.888194444444</v>
      </c>
      <c r="E182" t="s">
        <v>620</v>
      </c>
      <c r="F182">
        <v>2940</v>
      </c>
      <c r="G182" t="s">
        <v>398</v>
      </c>
      <c r="H182" t="s">
        <v>406</v>
      </c>
      <c r="I182" t="s">
        <v>796</v>
      </c>
      <c r="J182" t="s">
        <v>400</v>
      </c>
      <c r="K182">
        <v>3700</v>
      </c>
      <c r="L182">
        <v>177.61</v>
      </c>
      <c r="M182">
        <v>20.832160349999999</v>
      </c>
      <c r="N182" s="90">
        <v>3.6700000000000003E-12</v>
      </c>
      <c r="O182">
        <v>1E-3</v>
      </c>
      <c r="P182">
        <v>0</v>
      </c>
      <c r="Q182">
        <v>-0.86</v>
      </c>
      <c r="R182">
        <v>0</v>
      </c>
      <c r="S182" t="b">
        <v>0</v>
      </c>
      <c r="T182" t="s">
        <v>404</v>
      </c>
      <c r="U182">
        <v>4</v>
      </c>
      <c r="V182">
        <v>20</v>
      </c>
      <c r="W182">
        <v>20</v>
      </c>
      <c r="X182" s="90">
        <v>7.9599999999999998E-8</v>
      </c>
      <c r="Y182" s="90">
        <v>7.9500000000000004E-8</v>
      </c>
      <c r="Z182">
        <v>-10.089668120000001</v>
      </c>
      <c r="AA182">
        <v>4.9021700000000004E-4</v>
      </c>
      <c r="AB182">
        <v>0</v>
      </c>
      <c r="AC182">
        <v>-10.37758127</v>
      </c>
      <c r="AD182">
        <v>8.6378300000000002E-4</v>
      </c>
      <c r="AE182">
        <v>20.2116477</v>
      </c>
      <c r="AF182">
        <v>0</v>
      </c>
      <c r="AG182">
        <v>-5.4813821999999998E-2</v>
      </c>
      <c r="AH182">
        <v>4.69925E-4</v>
      </c>
      <c r="AI182">
        <v>0</v>
      </c>
      <c r="AJ182">
        <v>-10.42427571</v>
      </c>
      <c r="AK182">
        <v>8.631E-4</v>
      </c>
      <c r="AL182">
        <v>-10.755534389999999</v>
      </c>
      <c r="AM182">
        <v>6.3859160000000002E-3</v>
      </c>
      <c r="AN182">
        <v>0</v>
      </c>
      <c r="AO182">
        <v>-20.749695450000001</v>
      </c>
      <c r="AP182">
        <v>2.4044974E-2</v>
      </c>
      <c r="AQ182">
        <v>0</v>
      </c>
      <c r="AR182">
        <v>-33.337533389999997</v>
      </c>
      <c r="AS182">
        <v>0.85372539800000002</v>
      </c>
      <c r="AT182">
        <v>0</v>
      </c>
      <c r="AU182">
        <v>-0.45651824099999999</v>
      </c>
      <c r="AV182">
        <v>6.4701300000000002E-3</v>
      </c>
      <c r="AW182">
        <v>0</v>
      </c>
      <c r="AX182">
        <v>-1.0015278000000001E-2</v>
      </c>
      <c r="AY182">
        <v>2.4741576000000001E-2</v>
      </c>
      <c r="AZ182">
        <v>0</v>
      </c>
      <c r="BA182">
        <v>-13.17218186</v>
      </c>
      <c r="BB182">
        <v>0.87138753099999999</v>
      </c>
      <c r="BC182">
        <v>0</v>
      </c>
      <c r="BD182">
        <v>2</v>
      </c>
      <c r="BE182">
        <v>1.7999914133756301E-3</v>
      </c>
      <c r="BF182">
        <v>-0.43715837145173397</v>
      </c>
      <c r="BG182">
        <v>0.47249999999999998</v>
      </c>
      <c r="BH182">
        <v>1.0527426182352499</v>
      </c>
      <c r="BI182">
        <v>0.92468322315907403</v>
      </c>
      <c r="BJ182">
        <v>0.53046797461351802</v>
      </c>
      <c r="BK182">
        <v>101.8</v>
      </c>
      <c r="BL182">
        <v>95</v>
      </c>
      <c r="BM182">
        <v>-18.809999999999999</v>
      </c>
      <c r="BN182">
        <v>-10.199999999999999</v>
      </c>
      <c r="BO182">
        <v>0.98745594670131398</v>
      </c>
      <c r="BP182">
        <v>-8.4019800339829498</v>
      </c>
      <c r="BQ182">
        <v>1.0011550657064701</v>
      </c>
      <c r="BR182">
        <v>-9.0331534733320701E-2</v>
      </c>
      <c r="BS182">
        <v>-10.191653884368399</v>
      </c>
      <c r="BT182">
        <v>-18.649384371420599</v>
      </c>
    </row>
    <row r="183" spans="1:72" x14ac:dyDescent="0.25">
      <c r="A183" t="s">
        <v>662</v>
      </c>
      <c r="B183" t="s">
        <v>405</v>
      </c>
      <c r="C183">
        <v>20210310.039999999</v>
      </c>
      <c r="D183" s="89">
        <v>44265.178472222222</v>
      </c>
      <c r="E183" t="s">
        <v>654</v>
      </c>
      <c r="F183">
        <v>2953</v>
      </c>
      <c r="G183" t="s">
        <v>398</v>
      </c>
      <c r="H183" t="s">
        <v>406</v>
      </c>
      <c r="I183" t="s">
        <v>796</v>
      </c>
      <c r="J183" t="s">
        <v>400</v>
      </c>
      <c r="K183">
        <v>3600</v>
      </c>
      <c r="L183">
        <v>179.81</v>
      </c>
      <c r="M183">
        <v>20.021133420000002</v>
      </c>
      <c r="N183" s="90">
        <v>3.7E-12</v>
      </c>
      <c r="O183">
        <v>1E-3</v>
      </c>
      <c r="P183">
        <v>0</v>
      </c>
      <c r="Q183">
        <v>-0.39</v>
      </c>
      <c r="R183">
        <v>0</v>
      </c>
      <c r="S183" t="b">
        <v>1</v>
      </c>
      <c r="T183" t="s">
        <v>404</v>
      </c>
      <c r="U183">
        <v>4</v>
      </c>
      <c r="V183">
        <v>20</v>
      </c>
      <c r="W183">
        <v>20</v>
      </c>
      <c r="X183" s="90">
        <v>7.9700000000000006E-8</v>
      </c>
      <c r="Y183" s="90">
        <v>7.9599999999999998E-8</v>
      </c>
      <c r="Z183">
        <v>-9.9810154190000002</v>
      </c>
      <c r="AA183">
        <v>5.2184400000000004E-4</v>
      </c>
      <c r="AB183">
        <v>0</v>
      </c>
      <c r="AC183">
        <v>-10.152564099999999</v>
      </c>
      <c r="AD183">
        <v>8.32451E-4</v>
      </c>
      <c r="AE183">
        <v>20.44362014</v>
      </c>
      <c r="AF183">
        <v>0</v>
      </c>
      <c r="AG183">
        <v>5.5619162E-2</v>
      </c>
      <c r="AH183">
        <v>4.9669600000000003E-4</v>
      </c>
      <c r="AI183">
        <v>0</v>
      </c>
      <c r="AJ183">
        <v>-10.199266509999999</v>
      </c>
      <c r="AK183">
        <v>8.3171199999999997E-4</v>
      </c>
      <c r="AL183">
        <v>-10.44491326</v>
      </c>
      <c r="AM183">
        <v>6.3236639999999997E-3</v>
      </c>
      <c r="AN183">
        <v>0</v>
      </c>
      <c r="AO183">
        <v>-20.345323090000001</v>
      </c>
      <c r="AP183">
        <v>2.1580068000000001E-2</v>
      </c>
      <c r="AQ183">
        <v>0</v>
      </c>
      <c r="AR183">
        <v>-39.658687540000003</v>
      </c>
      <c r="AS183">
        <v>0.85452056899999995</v>
      </c>
      <c r="AT183">
        <v>1</v>
      </c>
      <c r="AU183">
        <v>-0.48001187099999998</v>
      </c>
      <c r="AV183">
        <v>6.2136650000000002E-3</v>
      </c>
      <c r="AW183">
        <v>0</v>
      </c>
      <c r="AX183">
        <v>-5.1864704999999997E-2</v>
      </c>
      <c r="AY183">
        <v>2.2256073000000001E-2</v>
      </c>
      <c r="AZ183">
        <v>0</v>
      </c>
      <c r="BA183">
        <v>-20.17859309</v>
      </c>
      <c r="BB183">
        <v>0.87212255299999997</v>
      </c>
      <c r="BC183">
        <v>1</v>
      </c>
      <c r="BD183">
        <v>3</v>
      </c>
      <c r="BE183">
        <v>9.7527688795384898E-4</v>
      </c>
      <c r="BF183">
        <v>-0.46982518850083899</v>
      </c>
      <c r="BG183">
        <v>0.47249999999999998</v>
      </c>
      <c r="BH183">
        <v>1.03041305013492</v>
      </c>
      <c r="BI183">
        <v>0.95813512655848199</v>
      </c>
      <c r="BJ183">
        <v>0.54002112104512001</v>
      </c>
      <c r="BK183">
        <v>95.4</v>
      </c>
      <c r="BL183">
        <v>89.1</v>
      </c>
      <c r="BM183">
        <v>-18.809999999999999</v>
      </c>
      <c r="BN183">
        <v>-10.199999999999999</v>
      </c>
      <c r="BO183">
        <v>0.991313887977191</v>
      </c>
      <c r="BP183">
        <v>-8.7984187311849205</v>
      </c>
      <c r="BQ183">
        <v>1.00283345638313</v>
      </c>
      <c r="BR183">
        <v>-0.223052006392533</v>
      </c>
      <c r="BS183">
        <v>-10.232348197241601</v>
      </c>
      <c r="BT183">
        <v>-18.8627965220936</v>
      </c>
    </row>
    <row r="184" spans="1:72" x14ac:dyDescent="0.25">
      <c r="A184" t="s">
        <v>669</v>
      </c>
      <c r="B184" t="s">
        <v>512</v>
      </c>
      <c r="C184">
        <v>20210310.170000002</v>
      </c>
      <c r="D184" s="89">
        <v>44265.720138888886</v>
      </c>
      <c r="E184" t="s">
        <v>654</v>
      </c>
      <c r="F184">
        <v>2960</v>
      </c>
      <c r="G184" t="s">
        <v>398</v>
      </c>
      <c r="H184" t="s">
        <v>406</v>
      </c>
      <c r="I184" t="s">
        <v>796</v>
      </c>
      <c r="J184" t="s">
        <v>400</v>
      </c>
      <c r="K184">
        <v>3800</v>
      </c>
      <c r="L184">
        <v>189.39</v>
      </c>
      <c r="M184">
        <v>20.064417339999999</v>
      </c>
      <c r="N184" s="90">
        <v>3.7100000000000001E-12</v>
      </c>
      <c r="O184">
        <v>1E-3</v>
      </c>
      <c r="P184">
        <v>0</v>
      </c>
      <c r="Q184">
        <v>-0.37</v>
      </c>
      <c r="R184">
        <v>0</v>
      </c>
      <c r="S184" t="b">
        <v>1</v>
      </c>
      <c r="T184" t="s">
        <v>657</v>
      </c>
      <c r="U184">
        <v>4</v>
      </c>
      <c r="V184">
        <v>20</v>
      </c>
      <c r="W184">
        <v>20</v>
      </c>
      <c r="X184" s="90">
        <v>7.9500000000000004E-8</v>
      </c>
      <c r="Y184" s="90">
        <v>7.9500000000000004E-8</v>
      </c>
      <c r="Z184">
        <v>-9.9869425270000001</v>
      </c>
      <c r="AA184">
        <v>5.41232E-4</v>
      </c>
      <c r="AB184">
        <v>0</v>
      </c>
      <c r="AC184">
        <v>-10.156059000000001</v>
      </c>
      <c r="AD184">
        <v>1.950816E-3</v>
      </c>
      <c r="AE184">
        <v>20.440017220000001</v>
      </c>
      <c r="AF184">
        <v>0</v>
      </c>
      <c r="AG184">
        <v>4.990402E-2</v>
      </c>
      <c r="AH184">
        <v>5.1671300000000002E-4</v>
      </c>
      <c r="AI184">
        <v>0</v>
      </c>
      <c r="AJ184">
        <v>-10.202770129999999</v>
      </c>
      <c r="AK184">
        <v>1.9488050000000001E-3</v>
      </c>
      <c r="AL184">
        <v>-10.47314066</v>
      </c>
      <c r="AM184">
        <v>6.0474270000000002E-3</v>
      </c>
      <c r="AN184">
        <v>0</v>
      </c>
      <c r="AO184">
        <v>-20.301538959999998</v>
      </c>
      <c r="AP184">
        <v>2.5571737000000001E-2</v>
      </c>
      <c r="AQ184">
        <v>0</v>
      </c>
      <c r="AR184">
        <v>-44.635774290000001</v>
      </c>
      <c r="AS184">
        <v>0.83446195499999998</v>
      </c>
      <c r="AT184">
        <v>1</v>
      </c>
      <c r="AU184">
        <v>-0.49915104999999999</v>
      </c>
      <c r="AV184">
        <v>6.2031430000000004E-3</v>
      </c>
      <c r="AW184">
        <v>0</v>
      </c>
      <c r="AX184" s="90">
        <v>-9.7100000000000002E-5</v>
      </c>
      <c r="AY184">
        <v>2.4728545000000001E-2</v>
      </c>
      <c r="AZ184">
        <v>0</v>
      </c>
      <c r="BA184">
        <v>-25.24284514</v>
      </c>
      <c r="BB184">
        <v>0.85129536699999997</v>
      </c>
      <c r="BC184">
        <v>1</v>
      </c>
      <c r="BD184">
        <v>3</v>
      </c>
      <c r="BE184">
        <v>9.7527688795384898E-4</v>
      </c>
      <c r="BF184">
        <v>-0.48893683797001197</v>
      </c>
      <c r="BG184">
        <v>0.47249999999999998</v>
      </c>
      <c r="BH184">
        <v>1.03041305013492</v>
      </c>
      <c r="BI184">
        <v>0.95813512655848199</v>
      </c>
      <c r="BJ184">
        <v>0.52032822802248102</v>
      </c>
      <c r="BK184">
        <v>108.9</v>
      </c>
      <c r="BL184">
        <v>101.7</v>
      </c>
      <c r="BM184">
        <v>-18.809999999999999</v>
      </c>
      <c r="BN184">
        <v>-10.199999999999999</v>
      </c>
      <c r="BO184">
        <v>0.991313887977191</v>
      </c>
      <c r="BP184">
        <v>-8.7984187311849205</v>
      </c>
      <c r="BQ184">
        <v>1.00283345638313</v>
      </c>
      <c r="BR184">
        <v>-0.223052006392533</v>
      </c>
      <c r="BS184">
        <v>-10.2382920994436</v>
      </c>
      <c r="BT184">
        <v>-18.8662610650007</v>
      </c>
    </row>
    <row r="185" spans="1:72" x14ac:dyDescent="0.25">
      <c r="A185" t="s">
        <v>682</v>
      </c>
      <c r="B185" t="s">
        <v>457</v>
      </c>
      <c r="C185">
        <v>20210312</v>
      </c>
      <c r="D185" s="89">
        <v>44267.01458333333</v>
      </c>
      <c r="E185" t="s">
        <v>654</v>
      </c>
      <c r="F185">
        <v>2976</v>
      </c>
      <c r="G185" t="s">
        <v>398</v>
      </c>
      <c r="H185" t="s">
        <v>406</v>
      </c>
      <c r="I185" t="s">
        <v>796</v>
      </c>
      <c r="J185" t="s">
        <v>400</v>
      </c>
      <c r="K185">
        <v>3700</v>
      </c>
      <c r="L185">
        <v>179.53</v>
      </c>
      <c r="M185">
        <v>20.609368910000001</v>
      </c>
      <c r="N185" s="90">
        <v>3.6100000000000002E-12</v>
      </c>
      <c r="O185">
        <v>1E-3</v>
      </c>
      <c r="P185">
        <v>0</v>
      </c>
      <c r="Q185">
        <v>-0.33</v>
      </c>
      <c r="R185">
        <v>0</v>
      </c>
      <c r="S185" t="b">
        <v>1</v>
      </c>
      <c r="T185" t="s">
        <v>404</v>
      </c>
      <c r="U185">
        <v>4</v>
      </c>
      <c r="V185">
        <v>20</v>
      </c>
      <c r="W185">
        <v>20</v>
      </c>
      <c r="X185" s="90">
        <v>7.9700000000000006E-8</v>
      </c>
      <c r="Y185" s="90">
        <v>7.9599999999999998E-8</v>
      </c>
      <c r="Z185">
        <v>-9.9772277690000006</v>
      </c>
      <c r="AA185">
        <v>4.7262399999999999E-4</v>
      </c>
      <c r="AB185">
        <v>0</v>
      </c>
      <c r="AC185">
        <v>-10.09714866</v>
      </c>
      <c r="AD185">
        <v>8.0113600000000004E-4</v>
      </c>
      <c r="AE185">
        <v>20.500748479999999</v>
      </c>
      <c r="AF185">
        <v>0</v>
      </c>
      <c r="AG185">
        <v>6.1143372000000001E-2</v>
      </c>
      <c r="AH185">
        <v>4.5233600000000001E-4</v>
      </c>
      <c r="AI185">
        <v>0</v>
      </c>
      <c r="AJ185">
        <v>-10.143900990000001</v>
      </c>
      <c r="AK185">
        <v>8.0049500000000003E-4</v>
      </c>
      <c r="AL185">
        <v>-10.397004600000001</v>
      </c>
      <c r="AM185">
        <v>6.5984329999999999E-3</v>
      </c>
      <c r="AN185">
        <v>0</v>
      </c>
      <c r="AO185">
        <v>-20.20022814</v>
      </c>
      <c r="AP185">
        <v>2.2969766999999999E-2</v>
      </c>
      <c r="AQ185">
        <v>0</v>
      </c>
      <c r="AR185">
        <v>-41.668286100000003</v>
      </c>
      <c r="AS185">
        <v>0.82764024199999997</v>
      </c>
      <c r="AT185">
        <v>0</v>
      </c>
      <c r="AU185">
        <v>-0.49227808200000001</v>
      </c>
      <c r="AV185">
        <v>6.7150980000000001E-3</v>
      </c>
      <c r="AW185">
        <v>0</v>
      </c>
      <c r="AX185">
        <v>-1.563753E-2</v>
      </c>
      <c r="AY185">
        <v>2.3652501999999999E-2</v>
      </c>
      <c r="AZ185">
        <v>0</v>
      </c>
      <c r="BA185">
        <v>-22.34194063</v>
      </c>
      <c r="BB185">
        <v>0.84487741299999997</v>
      </c>
      <c r="BC185">
        <v>0</v>
      </c>
      <c r="BD185">
        <v>3</v>
      </c>
      <c r="BE185">
        <v>9.7527688795384898E-4</v>
      </c>
      <c r="BF185">
        <v>-0.48213812370967002</v>
      </c>
      <c r="BG185">
        <v>0.47249999999999998</v>
      </c>
      <c r="BH185">
        <v>1.03041305013492</v>
      </c>
      <c r="BI185">
        <v>0.95813512655848199</v>
      </c>
      <c r="BJ185">
        <v>0.52733371192047496</v>
      </c>
      <c r="BK185">
        <v>103.9</v>
      </c>
      <c r="BL185">
        <v>97</v>
      </c>
      <c r="BM185">
        <v>-18.809999999999999</v>
      </c>
      <c r="BN185">
        <v>-10.199999999999999</v>
      </c>
      <c r="BO185">
        <v>0.991313887977191</v>
      </c>
      <c r="BP185">
        <v>-8.7984187311849205</v>
      </c>
      <c r="BQ185">
        <v>1.00283345638313</v>
      </c>
      <c r="BR185">
        <v>-0.223052006392533</v>
      </c>
      <c r="BS185">
        <v>-10.2285498151005</v>
      </c>
      <c r="BT185">
        <v>-18.807862426813202</v>
      </c>
    </row>
    <row r="186" spans="1:72" x14ac:dyDescent="0.25">
      <c r="A186" t="s">
        <v>700</v>
      </c>
      <c r="B186" t="s">
        <v>472</v>
      </c>
      <c r="C186">
        <v>20210313.199999999</v>
      </c>
      <c r="D186" s="89">
        <v>44268.85</v>
      </c>
      <c r="E186" t="s">
        <v>654</v>
      </c>
      <c r="F186">
        <v>2999</v>
      </c>
      <c r="G186" t="s">
        <v>398</v>
      </c>
      <c r="H186" t="s">
        <v>406</v>
      </c>
      <c r="I186" t="s">
        <v>796</v>
      </c>
      <c r="J186" t="s">
        <v>400</v>
      </c>
      <c r="K186">
        <v>3700</v>
      </c>
      <c r="L186">
        <v>194.76</v>
      </c>
      <c r="M186">
        <v>18.99774081</v>
      </c>
      <c r="N186" s="90">
        <v>3.9799999999999996E-12</v>
      </c>
      <c r="O186">
        <v>1E-3</v>
      </c>
      <c r="P186">
        <v>0</v>
      </c>
      <c r="Q186">
        <v>0.3</v>
      </c>
      <c r="R186">
        <v>0</v>
      </c>
      <c r="S186" t="b">
        <v>1</v>
      </c>
      <c r="T186" t="s">
        <v>657</v>
      </c>
      <c r="U186">
        <v>4</v>
      </c>
      <c r="V186">
        <v>20</v>
      </c>
      <c r="W186">
        <v>20</v>
      </c>
      <c r="X186" s="90">
        <v>7.9599999999999998E-8</v>
      </c>
      <c r="Y186" s="90">
        <v>7.9599999999999998E-8</v>
      </c>
      <c r="Z186">
        <v>-9.9784114630000005</v>
      </c>
      <c r="AA186">
        <v>4.2054499999999998E-4</v>
      </c>
      <c r="AB186">
        <v>0</v>
      </c>
      <c r="AC186">
        <v>-10.125393320000001</v>
      </c>
      <c r="AD186">
        <v>7.5203800000000001E-4</v>
      </c>
      <c r="AE186">
        <v>20.471630770000001</v>
      </c>
      <c r="AF186">
        <v>0</v>
      </c>
      <c r="AG186">
        <v>5.9032368000000002E-2</v>
      </c>
      <c r="AH186">
        <v>4.0369199999999998E-4</v>
      </c>
      <c r="AI186">
        <v>0</v>
      </c>
      <c r="AJ186">
        <v>-10.172118640000001</v>
      </c>
      <c r="AK186">
        <v>7.5145500000000005E-4</v>
      </c>
      <c r="AL186">
        <v>-10.427284909999999</v>
      </c>
      <c r="AM186">
        <v>6.4766870000000001E-3</v>
      </c>
      <c r="AN186">
        <v>0</v>
      </c>
      <c r="AO186">
        <v>-20.254999560000002</v>
      </c>
      <c r="AP186">
        <v>2.1766290000000001E-2</v>
      </c>
      <c r="AQ186">
        <v>0</v>
      </c>
      <c r="AR186">
        <v>-44.399684440000001</v>
      </c>
      <c r="AS186">
        <v>0.95069350900000005</v>
      </c>
      <c r="AT186">
        <v>0</v>
      </c>
      <c r="AU186">
        <v>-0.49267506</v>
      </c>
      <c r="AV186">
        <v>6.6317809999999998E-3</v>
      </c>
      <c r="AW186">
        <v>0</v>
      </c>
      <c r="AX186">
        <v>-1.4525858000000001E-2</v>
      </c>
      <c r="AY186">
        <v>2.2117367999999998E-2</v>
      </c>
      <c r="AZ186">
        <v>0</v>
      </c>
      <c r="BA186">
        <v>-25.071655639999999</v>
      </c>
      <c r="BB186">
        <v>0.96998870999999998</v>
      </c>
      <c r="BC186">
        <v>0</v>
      </c>
      <c r="BD186">
        <v>3</v>
      </c>
      <c r="BE186">
        <v>9.7527688795384898E-4</v>
      </c>
      <c r="BF186">
        <v>-0.48250557002316702</v>
      </c>
      <c r="BG186">
        <v>0.47249999999999998</v>
      </c>
      <c r="BH186">
        <v>1.03041305013492</v>
      </c>
      <c r="BI186">
        <v>0.95813512655848199</v>
      </c>
      <c r="BJ186">
        <v>0.52695509044382405</v>
      </c>
      <c r="BK186">
        <v>104.2</v>
      </c>
      <c r="BL186">
        <v>97.3</v>
      </c>
      <c r="BM186">
        <v>-18.809999999999999</v>
      </c>
      <c r="BN186">
        <v>-10.199999999999999</v>
      </c>
      <c r="BO186">
        <v>0.991313887977191</v>
      </c>
      <c r="BP186">
        <v>-8.7984187311849205</v>
      </c>
      <c r="BQ186">
        <v>1.00283345638313</v>
      </c>
      <c r="BR186">
        <v>-0.223052006392533</v>
      </c>
      <c r="BS186">
        <v>-10.2297368630459</v>
      </c>
      <c r="BT186">
        <v>-18.835861750532398</v>
      </c>
    </row>
    <row r="187" spans="1:72" x14ac:dyDescent="0.25">
      <c r="A187" t="s">
        <v>711</v>
      </c>
      <c r="B187" t="s">
        <v>405</v>
      </c>
      <c r="C187">
        <v>20210314.210000001</v>
      </c>
      <c r="D187" s="89">
        <v>44269.880555555559</v>
      </c>
      <c r="E187" t="s">
        <v>706</v>
      </c>
      <c r="F187">
        <v>3009</v>
      </c>
      <c r="G187" t="s">
        <v>398</v>
      </c>
      <c r="H187" t="s">
        <v>406</v>
      </c>
      <c r="I187" t="s">
        <v>796</v>
      </c>
      <c r="J187" t="s">
        <v>400</v>
      </c>
      <c r="K187">
        <v>3800</v>
      </c>
      <c r="L187">
        <v>194.31</v>
      </c>
      <c r="M187">
        <v>19.556378980000002</v>
      </c>
      <c r="N187" s="90">
        <v>3.85E-12</v>
      </c>
      <c r="O187">
        <v>1E-3</v>
      </c>
      <c r="P187">
        <v>0</v>
      </c>
      <c r="Q187">
        <v>-0.2</v>
      </c>
      <c r="R187">
        <v>0</v>
      </c>
      <c r="S187" t="b">
        <v>0</v>
      </c>
      <c r="T187" t="s">
        <v>657</v>
      </c>
      <c r="U187">
        <v>4</v>
      </c>
      <c r="V187">
        <v>20</v>
      </c>
      <c r="W187">
        <v>20</v>
      </c>
      <c r="X187" s="90">
        <v>7.9599999999999998E-8</v>
      </c>
      <c r="Y187" s="90">
        <v>7.9500000000000004E-8</v>
      </c>
      <c r="Z187">
        <v>-9.9936584740000001</v>
      </c>
      <c r="AA187">
        <v>5.1860199999999995E-4</v>
      </c>
      <c r="AB187">
        <v>0</v>
      </c>
      <c r="AC187">
        <v>-10.148294</v>
      </c>
      <c r="AD187">
        <v>1.046822E-3</v>
      </c>
      <c r="AE187">
        <v>20.448022229999999</v>
      </c>
      <c r="AF187">
        <v>0</v>
      </c>
      <c r="AG187">
        <v>4.3840983E-2</v>
      </c>
      <c r="AH187">
        <v>4.9331400000000001E-4</v>
      </c>
      <c r="AI187">
        <v>0</v>
      </c>
      <c r="AJ187">
        <v>-10.195027270000001</v>
      </c>
      <c r="AK187">
        <v>1.0458080000000001E-3</v>
      </c>
      <c r="AL187">
        <v>-10.45311742</v>
      </c>
      <c r="AM187">
        <v>6.1139530000000001E-3</v>
      </c>
      <c r="AN187">
        <v>0</v>
      </c>
      <c r="AO187">
        <v>-20.310244470000001</v>
      </c>
      <c r="AP187">
        <v>2.4121409E-2</v>
      </c>
      <c r="AQ187">
        <v>0</v>
      </c>
      <c r="AR187">
        <v>-45.381685140000002</v>
      </c>
      <c r="AS187">
        <v>0.81389669099999995</v>
      </c>
      <c r="AT187">
        <v>0</v>
      </c>
      <c r="AU187">
        <v>-0.48035906</v>
      </c>
      <c r="AV187">
        <v>6.1697660000000001E-3</v>
      </c>
      <c r="AW187">
        <v>0</v>
      </c>
      <c r="AX187">
        <v>-2.4625548000000001E-2</v>
      </c>
      <c r="AY187">
        <v>2.4629438E-2</v>
      </c>
      <c r="AZ187">
        <v>0</v>
      </c>
      <c r="BA187">
        <v>-26.013428279999999</v>
      </c>
      <c r="BB187">
        <v>0.83087103600000001</v>
      </c>
      <c r="BC187">
        <v>0</v>
      </c>
      <c r="BD187">
        <v>3</v>
      </c>
      <c r="BE187">
        <v>9.7527688795384898E-4</v>
      </c>
      <c r="BF187">
        <v>-0.470164376173206</v>
      </c>
      <c r="BG187">
        <v>0.47249999999999998</v>
      </c>
      <c r="BH187">
        <v>1.03041305013492</v>
      </c>
      <c r="BI187">
        <v>0.95813512655848199</v>
      </c>
      <c r="BJ187">
        <v>0.53967161764106897</v>
      </c>
      <c r="BK187">
        <v>95.6</v>
      </c>
      <c r="BL187">
        <v>89.3</v>
      </c>
      <c r="BM187">
        <v>-18.809999999999999</v>
      </c>
      <c r="BN187">
        <v>-10.199999999999999</v>
      </c>
      <c r="BO187">
        <v>0.991313887977191</v>
      </c>
      <c r="BP187">
        <v>-8.7984187311849205</v>
      </c>
      <c r="BQ187">
        <v>1.00283345638313</v>
      </c>
      <c r="BR187">
        <v>-0.223052006392533</v>
      </c>
      <c r="BS187">
        <v>-10.245027075786499</v>
      </c>
      <c r="BT187">
        <v>-18.858563512660499</v>
      </c>
    </row>
    <row r="188" spans="1:72" x14ac:dyDescent="0.25">
      <c r="A188" t="s">
        <v>730</v>
      </c>
      <c r="B188" t="s">
        <v>512</v>
      </c>
      <c r="C188">
        <v>20210316.23</v>
      </c>
      <c r="D188" s="89">
        <v>44271.958333333336</v>
      </c>
      <c r="E188" t="s">
        <v>706</v>
      </c>
      <c r="F188">
        <v>3035</v>
      </c>
      <c r="G188" t="s">
        <v>398</v>
      </c>
      <c r="H188" t="s">
        <v>406</v>
      </c>
      <c r="I188" t="s">
        <v>796</v>
      </c>
      <c r="J188" t="s">
        <v>400</v>
      </c>
      <c r="K188">
        <v>3700</v>
      </c>
      <c r="L188">
        <v>170.38</v>
      </c>
      <c r="M188">
        <v>21.716163869999999</v>
      </c>
      <c r="N188" s="90">
        <v>3.3899999999999999E-12</v>
      </c>
      <c r="O188">
        <v>1E-3</v>
      </c>
      <c r="P188">
        <v>0</v>
      </c>
      <c r="Q188">
        <v>-0.24</v>
      </c>
      <c r="R188">
        <v>0</v>
      </c>
      <c r="S188" t="b">
        <v>0</v>
      </c>
      <c r="T188" t="s">
        <v>404</v>
      </c>
      <c r="U188">
        <v>4</v>
      </c>
      <c r="V188">
        <v>20</v>
      </c>
      <c r="W188">
        <v>20</v>
      </c>
      <c r="X188" s="90">
        <v>7.9399999999999996E-8</v>
      </c>
      <c r="Y188" s="90">
        <v>7.9500000000000004E-8</v>
      </c>
      <c r="Z188">
        <v>-9.9146945219999996</v>
      </c>
      <c r="AA188">
        <v>4.4828400000000002E-4</v>
      </c>
      <c r="AB188">
        <v>0</v>
      </c>
      <c r="AC188">
        <v>-9.9830845139999997</v>
      </c>
      <c r="AD188">
        <v>8.1875299999999997E-4</v>
      </c>
      <c r="AE188">
        <v>20.618338340000001</v>
      </c>
      <c r="AF188">
        <v>0</v>
      </c>
      <c r="AG188">
        <v>0.124157249</v>
      </c>
      <c r="AH188">
        <v>4.32266E-4</v>
      </c>
      <c r="AI188">
        <v>0</v>
      </c>
      <c r="AJ188">
        <v>-10.02982529</v>
      </c>
      <c r="AK188">
        <v>8.1817299999999995E-4</v>
      </c>
      <c r="AL188">
        <v>-10.21698604</v>
      </c>
      <c r="AM188">
        <v>6.7162339999999997E-3</v>
      </c>
      <c r="AN188">
        <v>0</v>
      </c>
      <c r="AO188">
        <v>-19.99422169</v>
      </c>
      <c r="AP188">
        <v>1.9619049E-2</v>
      </c>
      <c r="AQ188">
        <v>0</v>
      </c>
      <c r="AR188">
        <v>-43.106091149999997</v>
      </c>
      <c r="AS188">
        <v>0.955203735</v>
      </c>
      <c r="AT188">
        <v>0</v>
      </c>
      <c r="AU188">
        <v>-0.48868853600000001</v>
      </c>
      <c r="AV188">
        <v>6.5479730000000003E-3</v>
      </c>
      <c r="AW188">
        <v>0</v>
      </c>
      <c r="AX188">
        <v>-3.5881515000000003E-2</v>
      </c>
      <c r="AY188">
        <v>2.0019754000000001E-2</v>
      </c>
      <c r="AZ188">
        <v>0</v>
      </c>
      <c r="BA188">
        <v>-24.095298889999999</v>
      </c>
      <c r="BB188">
        <v>0.97479599500000003</v>
      </c>
      <c r="BC188">
        <v>0</v>
      </c>
      <c r="BD188">
        <v>3</v>
      </c>
      <c r="BE188">
        <v>9.7527688795384898E-4</v>
      </c>
      <c r="BF188">
        <v>-0.47872414565064098</v>
      </c>
      <c r="BG188">
        <v>0.47249999999999998</v>
      </c>
      <c r="BH188">
        <v>1.03041305013492</v>
      </c>
      <c r="BI188">
        <v>0.95813512655848199</v>
      </c>
      <c r="BJ188">
        <v>0.53085151946537301</v>
      </c>
      <c r="BK188">
        <v>101.5</v>
      </c>
      <c r="BL188">
        <v>94.8</v>
      </c>
      <c r="BM188">
        <v>-18.809999999999999</v>
      </c>
      <c r="BN188">
        <v>-10.199999999999999</v>
      </c>
      <c r="BO188">
        <v>0.991313887977191</v>
      </c>
      <c r="BP188">
        <v>-8.7984187311849205</v>
      </c>
      <c r="BQ188">
        <v>1.00283345638313</v>
      </c>
      <c r="BR188">
        <v>-0.223052006392533</v>
      </c>
      <c r="BS188">
        <v>-10.165839382872701</v>
      </c>
      <c r="BT188">
        <v>-18.694789054763099</v>
      </c>
    </row>
    <row r="189" spans="1:72" x14ac:dyDescent="0.25">
      <c r="A189" t="s">
        <v>738</v>
      </c>
      <c r="B189" t="s">
        <v>457</v>
      </c>
      <c r="C189">
        <v>20210317.129999999</v>
      </c>
      <c r="D189" s="89">
        <v>44272.550694444442</v>
      </c>
      <c r="E189" t="s">
        <v>706</v>
      </c>
      <c r="F189">
        <v>3043</v>
      </c>
      <c r="G189" t="s">
        <v>398</v>
      </c>
      <c r="H189" t="s">
        <v>406</v>
      </c>
      <c r="I189" t="s">
        <v>796</v>
      </c>
      <c r="J189" t="s">
        <v>400</v>
      </c>
      <c r="K189">
        <v>3500</v>
      </c>
      <c r="L189">
        <v>176.67</v>
      </c>
      <c r="M189">
        <v>19.810946959999999</v>
      </c>
      <c r="N189" s="90">
        <v>3.7299999999999997E-12</v>
      </c>
      <c r="O189">
        <v>1E-3</v>
      </c>
      <c r="P189">
        <v>0</v>
      </c>
      <c r="Q189">
        <v>-0.17</v>
      </c>
      <c r="R189">
        <v>0</v>
      </c>
      <c r="S189" t="b">
        <v>0</v>
      </c>
      <c r="T189" t="s">
        <v>404</v>
      </c>
      <c r="U189">
        <v>4</v>
      </c>
      <c r="V189">
        <v>20</v>
      </c>
      <c r="W189">
        <v>20</v>
      </c>
      <c r="X189" s="90">
        <v>7.9700000000000006E-8</v>
      </c>
      <c r="Y189" s="90">
        <v>7.9700000000000006E-8</v>
      </c>
      <c r="Z189">
        <v>-9.9379270290000008</v>
      </c>
      <c r="AA189">
        <v>4.2539100000000001E-4</v>
      </c>
      <c r="AB189">
        <v>0</v>
      </c>
      <c r="AC189">
        <v>-10.02081821</v>
      </c>
      <c r="AD189">
        <v>7.2918600000000005E-4</v>
      </c>
      <c r="AE189">
        <v>20.5794383</v>
      </c>
      <c r="AF189">
        <v>0</v>
      </c>
      <c r="AG189">
        <v>0.100909654</v>
      </c>
      <c r="AH189">
        <v>4.0228699999999998E-4</v>
      </c>
      <c r="AI189">
        <v>0</v>
      </c>
      <c r="AJ189">
        <v>-10.06756813</v>
      </c>
      <c r="AK189">
        <v>7.2842999999999996E-4</v>
      </c>
      <c r="AL189">
        <v>-10.28356557</v>
      </c>
      <c r="AM189">
        <v>5.935549E-3</v>
      </c>
      <c r="AN189">
        <v>0</v>
      </c>
      <c r="AO189">
        <v>-20.057517369999999</v>
      </c>
      <c r="AP189">
        <v>2.1891240999999999E-2</v>
      </c>
      <c r="AQ189">
        <v>0</v>
      </c>
      <c r="AR189">
        <v>-41.130639180000003</v>
      </c>
      <c r="AS189">
        <v>0.84564416200000003</v>
      </c>
      <c r="AT189">
        <v>1</v>
      </c>
      <c r="AU189">
        <v>-0.49448861399999999</v>
      </c>
      <c r="AV189">
        <v>6.0762910000000002E-3</v>
      </c>
      <c r="AW189">
        <v>0</v>
      </c>
      <c r="AX189">
        <v>-2.4218745999999999E-2</v>
      </c>
      <c r="AY189">
        <v>2.2649273000000001E-2</v>
      </c>
      <c r="AZ189">
        <v>0</v>
      </c>
      <c r="BA189">
        <v>-21.98327381</v>
      </c>
      <c r="BB189">
        <v>0.862362607</v>
      </c>
      <c r="BC189">
        <v>1</v>
      </c>
      <c r="BD189">
        <v>3</v>
      </c>
      <c r="BE189">
        <v>9.7527688795384898E-4</v>
      </c>
      <c r="BF189">
        <v>-0.484459290173821</v>
      </c>
      <c r="BG189">
        <v>0.47249999999999998</v>
      </c>
      <c r="BH189">
        <v>1.03041305013492</v>
      </c>
      <c r="BI189">
        <v>0.95813512655848199</v>
      </c>
      <c r="BJ189">
        <v>0.52494195170427904</v>
      </c>
      <c r="BK189">
        <v>105.6</v>
      </c>
      <c r="BL189">
        <v>98.6</v>
      </c>
      <c r="BM189">
        <v>-18.809999999999999</v>
      </c>
      <c r="BN189">
        <v>-10.199999999999999</v>
      </c>
      <c r="BO189">
        <v>0.991313887977191</v>
      </c>
      <c r="BP189">
        <v>-8.7984187311849205</v>
      </c>
      <c r="BQ189">
        <v>1.00283345638313</v>
      </c>
      <c r="BR189">
        <v>-0.223052006392533</v>
      </c>
      <c r="BS189">
        <v>-10.189137718167901</v>
      </c>
      <c r="BT189">
        <v>-18.732194991652701</v>
      </c>
    </row>
    <row r="190" spans="1:72" x14ac:dyDescent="0.25">
      <c r="A190" t="s">
        <v>761</v>
      </c>
      <c r="B190" t="s">
        <v>472</v>
      </c>
      <c r="C190">
        <v>20210319.140000001</v>
      </c>
      <c r="D190" s="89">
        <v>44274.602083333331</v>
      </c>
      <c r="E190" t="s">
        <v>706</v>
      </c>
      <c r="F190">
        <v>3070</v>
      </c>
      <c r="G190" t="s">
        <v>398</v>
      </c>
      <c r="H190" t="s">
        <v>406</v>
      </c>
      <c r="I190" t="s">
        <v>796</v>
      </c>
      <c r="J190" t="s">
        <v>400</v>
      </c>
      <c r="K190">
        <v>3700</v>
      </c>
      <c r="L190">
        <v>180.36</v>
      </c>
      <c r="M190">
        <v>20.514526499999999</v>
      </c>
      <c r="N190" s="90">
        <v>3.6100000000000002E-12</v>
      </c>
      <c r="O190">
        <v>1E-3</v>
      </c>
      <c r="P190">
        <v>0</v>
      </c>
      <c r="Q190">
        <v>-0.19</v>
      </c>
      <c r="R190">
        <v>0</v>
      </c>
      <c r="S190" t="b">
        <v>0</v>
      </c>
      <c r="T190" t="s">
        <v>404</v>
      </c>
      <c r="U190">
        <v>4</v>
      </c>
      <c r="V190">
        <v>20</v>
      </c>
      <c r="W190">
        <v>20</v>
      </c>
      <c r="X190" s="90">
        <v>7.9700000000000006E-8</v>
      </c>
      <c r="Y190" s="90">
        <v>7.9599999999999998E-8</v>
      </c>
      <c r="Z190">
        <v>-9.9891129860000003</v>
      </c>
      <c r="AA190">
        <v>4.5105399999999999E-4</v>
      </c>
      <c r="AB190">
        <v>0</v>
      </c>
      <c r="AC190">
        <v>-10.134021629999999</v>
      </c>
      <c r="AD190">
        <v>8.6028700000000005E-4</v>
      </c>
      <c r="AE190">
        <v>20.462735760000001</v>
      </c>
      <c r="AF190">
        <v>0</v>
      </c>
      <c r="AG190">
        <v>4.8631961000000001E-2</v>
      </c>
      <c r="AH190">
        <v>4.3178800000000001E-4</v>
      </c>
      <c r="AI190">
        <v>0</v>
      </c>
      <c r="AJ190">
        <v>-10.180760299999999</v>
      </c>
      <c r="AK190">
        <v>8.5955199999999997E-4</v>
      </c>
      <c r="AL190">
        <v>-10.43513703</v>
      </c>
      <c r="AM190">
        <v>6.8012439999999997E-3</v>
      </c>
      <c r="AN190">
        <v>1</v>
      </c>
      <c r="AO190">
        <v>-20.304760659999999</v>
      </c>
      <c r="AP190">
        <v>2.3837602999999999E-2</v>
      </c>
      <c r="AQ190">
        <v>0</v>
      </c>
      <c r="AR190">
        <v>-42.635853969999999</v>
      </c>
      <c r="AS190">
        <v>0.80251993499999996</v>
      </c>
      <c r="AT190">
        <v>0</v>
      </c>
      <c r="AU190">
        <v>-0.481335238</v>
      </c>
      <c r="AV190">
        <v>6.8588850000000003E-3</v>
      </c>
      <c r="AW190">
        <v>1</v>
      </c>
      <c r="AX190">
        <v>-4.7854118000000001E-2</v>
      </c>
      <c r="AY190">
        <v>2.4714368E-2</v>
      </c>
      <c r="AZ190">
        <v>0</v>
      </c>
      <c r="BA190">
        <v>-23.244587989999999</v>
      </c>
      <c r="BB190">
        <v>0.81849102100000004</v>
      </c>
      <c r="BC190">
        <v>0</v>
      </c>
      <c r="BD190">
        <v>3</v>
      </c>
      <c r="BE190">
        <v>9.7527688795384898E-4</v>
      </c>
      <c r="BF190">
        <v>-0.47115809003200998</v>
      </c>
      <c r="BG190">
        <v>0.47249999999999998</v>
      </c>
      <c r="BH190">
        <v>1.03041305013492</v>
      </c>
      <c r="BI190">
        <v>0.95813512655848199</v>
      </c>
      <c r="BJ190">
        <v>0.53864768191285795</v>
      </c>
      <c r="BK190">
        <v>96.3</v>
      </c>
      <c r="BL190">
        <v>89.9</v>
      </c>
      <c r="BM190">
        <v>-18.809999999999999</v>
      </c>
      <c r="BN190">
        <v>-10.199999999999999</v>
      </c>
      <c r="BO190">
        <v>0.991313887977191</v>
      </c>
      <c r="BP190">
        <v>-8.7984187311849205</v>
      </c>
      <c r="BQ190">
        <v>1.00283345638313</v>
      </c>
      <c r="BR190">
        <v>-0.223052006392533</v>
      </c>
      <c r="BS190">
        <v>-10.240468708344499</v>
      </c>
      <c r="BT190">
        <v>-18.8444151140652</v>
      </c>
    </row>
    <row r="191" spans="1:72" x14ac:dyDescent="0.25">
      <c r="A191" t="s">
        <v>770</v>
      </c>
      <c r="B191" t="s">
        <v>405</v>
      </c>
      <c r="C191">
        <v>20210321.210000001</v>
      </c>
      <c r="D191" s="89">
        <v>44276.877083333333</v>
      </c>
      <c r="E191" t="s">
        <v>764</v>
      </c>
      <c r="F191">
        <v>3079</v>
      </c>
      <c r="G191" t="s">
        <v>398</v>
      </c>
      <c r="H191" t="s">
        <v>406</v>
      </c>
      <c r="I191" t="s">
        <v>796</v>
      </c>
      <c r="J191" t="s">
        <v>400</v>
      </c>
      <c r="K191">
        <v>4000</v>
      </c>
      <c r="L191">
        <v>195.92</v>
      </c>
      <c r="M191">
        <v>20.41649653</v>
      </c>
      <c r="N191" s="90">
        <v>3.7200000000000003E-12</v>
      </c>
      <c r="O191">
        <v>1E-3</v>
      </c>
      <c r="P191">
        <v>0</v>
      </c>
      <c r="Q191">
        <v>-0.13</v>
      </c>
      <c r="R191">
        <v>0</v>
      </c>
      <c r="S191" t="b">
        <v>0</v>
      </c>
      <c r="T191" t="s">
        <v>657</v>
      </c>
      <c r="U191">
        <v>4</v>
      </c>
      <c r="V191">
        <v>20</v>
      </c>
      <c r="W191">
        <v>20</v>
      </c>
      <c r="X191" s="90">
        <v>7.9599999999999998E-8</v>
      </c>
      <c r="Y191" s="90">
        <v>7.9599999999999998E-8</v>
      </c>
      <c r="Z191">
        <v>-10.02138484</v>
      </c>
      <c r="AA191">
        <v>4.52955E-4</v>
      </c>
      <c r="AB191">
        <v>0</v>
      </c>
      <c r="AC191">
        <v>-10.199592150000001</v>
      </c>
      <c r="AD191">
        <v>9.1519500000000005E-4</v>
      </c>
      <c r="AE191">
        <v>20.395138459999998</v>
      </c>
      <c r="AF191">
        <v>0</v>
      </c>
      <c r="AG191">
        <v>1.5875920000000002E-2</v>
      </c>
      <c r="AH191">
        <v>4.38343E-4</v>
      </c>
      <c r="AI191">
        <v>0</v>
      </c>
      <c r="AJ191">
        <v>-10.24632978</v>
      </c>
      <c r="AK191">
        <v>9.1453200000000002E-4</v>
      </c>
      <c r="AL191">
        <v>-10.552666479999999</v>
      </c>
      <c r="AM191">
        <v>5.9606590000000001E-3</v>
      </c>
      <c r="AN191">
        <v>0</v>
      </c>
      <c r="AO191">
        <v>-20.448967029999999</v>
      </c>
      <c r="AP191">
        <v>1.9531743000000001E-2</v>
      </c>
      <c r="AQ191">
        <v>0</v>
      </c>
      <c r="AR191">
        <v>-48.68447639</v>
      </c>
      <c r="AS191">
        <v>0.89528998800000004</v>
      </c>
      <c r="AT191">
        <v>0</v>
      </c>
      <c r="AU191">
        <v>-0.50114499499999998</v>
      </c>
      <c r="AV191">
        <v>6.0238770000000004E-3</v>
      </c>
      <c r="AW191">
        <v>0</v>
      </c>
      <c r="AX191">
        <v>-6.2567948999999998E-2</v>
      </c>
      <c r="AY191">
        <v>2.0047678999999999E-2</v>
      </c>
      <c r="AZ191">
        <v>0</v>
      </c>
      <c r="BA191">
        <v>-29.255445810000001</v>
      </c>
      <c r="BB191">
        <v>0.91382771100000004</v>
      </c>
      <c r="BC191">
        <v>0</v>
      </c>
      <c r="BD191">
        <v>3</v>
      </c>
      <c r="BE191">
        <v>9.7527688795384898E-4</v>
      </c>
      <c r="BF191">
        <v>-0.49085322327577102</v>
      </c>
      <c r="BG191">
        <v>0.47249999999999998</v>
      </c>
      <c r="BH191">
        <v>1.03041305013492</v>
      </c>
      <c r="BI191">
        <v>0.95813512655848199</v>
      </c>
      <c r="BJ191">
        <v>0.51835355959434004</v>
      </c>
      <c r="BK191">
        <v>110.4</v>
      </c>
      <c r="BL191">
        <v>103</v>
      </c>
      <c r="BM191">
        <v>-18.809999999999999</v>
      </c>
      <c r="BN191">
        <v>-10.199999999999999</v>
      </c>
      <c r="BO191">
        <v>0.991313887977191</v>
      </c>
      <c r="BP191">
        <v>-8.7984187311849205</v>
      </c>
      <c r="BQ191">
        <v>1.00283345638313</v>
      </c>
      <c r="BR191">
        <v>-0.223052006392533</v>
      </c>
      <c r="BS191">
        <v>-10.2728320032352</v>
      </c>
      <c r="BT191">
        <v>-18.9094160811831</v>
      </c>
    </row>
    <row r="192" spans="1:72" x14ac:dyDescent="0.25">
      <c r="A192" t="s">
        <v>788</v>
      </c>
      <c r="B192" t="s">
        <v>512</v>
      </c>
      <c r="C192">
        <v>20210323.18</v>
      </c>
      <c r="D192" s="89">
        <v>44278.773611111108</v>
      </c>
      <c r="E192" t="s">
        <v>764</v>
      </c>
      <c r="F192">
        <v>3102</v>
      </c>
      <c r="G192" t="s">
        <v>398</v>
      </c>
      <c r="H192" t="s">
        <v>406</v>
      </c>
      <c r="I192" t="s">
        <v>796</v>
      </c>
      <c r="J192" t="s">
        <v>400</v>
      </c>
      <c r="K192">
        <v>3900</v>
      </c>
      <c r="L192">
        <v>191.04</v>
      </c>
      <c r="M192">
        <v>20.41457286</v>
      </c>
      <c r="N192" s="90">
        <v>3.6799999999999997E-12</v>
      </c>
      <c r="O192">
        <v>1E-3</v>
      </c>
      <c r="P192">
        <v>0</v>
      </c>
      <c r="Q192">
        <v>0.14000000000000001</v>
      </c>
      <c r="R192">
        <v>0</v>
      </c>
      <c r="S192" t="b">
        <v>0</v>
      </c>
      <c r="T192" t="s">
        <v>404</v>
      </c>
      <c r="U192">
        <v>4</v>
      </c>
      <c r="V192">
        <v>20</v>
      </c>
      <c r="W192">
        <v>20</v>
      </c>
      <c r="X192" s="90">
        <v>7.9599999999999998E-8</v>
      </c>
      <c r="Y192" s="90">
        <v>7.9500000000000004E-8</v>
      </c>
      <c r="Z192">
        <v>-9.9538676509999995</v>
      </c>
      <c r="AA192">
        <v>6.4013799999999995E-4</v>
      </c>
      <c r="AB192">
        <v>0</v>
      </c>
      <c r="AC192">
        <v>-10.045587230000001</v>
      </c>
      <c r="AD192">
        <v>1.040043E-3</v>
      </c>
      <c r="AE192">
        <v>20.55390366</v>
      </c>
      <c r="AF192">
        <v>0</v>
      </c>
      <c r="AG192">
        <v>8.4998136000000002E-2</v>
      </c>
      <c r="AH192">
        <v>6.2184999999999996E-4</v>
      </c>
      <c r="AI192">
        <v>0</v>
      </c>
      <c r="AJ192">
        <v>-10.09234459</v>
      </c>
      <c r="AK192">
        <v>1.0395809999999999E-3</v>
      </c>
      <c r="AL192">
        <v>-10.31532372</v>
      </c>
      <c r="AM192">
        <v>6.1264759999999996E-3</v>
      </c>
      <c r="AN192">
        <v>1</v>
      </c>
      <c r="AO192">
        <v>-20.124869329999999</v>
      </c>
      <c r="AP192">
        <v>2.2097361999999999E-2</v>
      </c>
      <c r="AQ192">
        <v>0</v>
      </c>
      <c r="AR192">
        <v>-40.580530889999999</v>
      </c>
      <c r="AS192">
        <v>0.95520854600000005</v>
      </c>
      <c r="AT192">
        <v>0</v>
      </c>
      <c r="AU192">
        <v>-0.48824143399999997</v>
      </c>
      <c r="AV192">
        <v>6.4784630000000003E-3</v>
      </c>
      <c r="AW192">
        <v>0</v>
      </c>
      <c r="AX192">
        <v>-4.2894074999999997E-2</v>
      </c>
      <c r="AY192">
        <v>2.2588736000000002E-2</v>
      </c>
      <c r="AZ192">
        <v>0</v>
      </c>
      <c r="BA192">
        <v>-21.35731973</v>
      </c>
      <c r="BB192">
        <v>0.97449962999999995</v>
      </c>
      <c r="BC192">
        <v>0</v>
      </c>
      <c r="BD192">
        <v>3</v>
      </c>
      <c r="BE192">
        <v>9.7527688795384898E-4</v>
      </c>
      <c r="BF192">
        <v>-0.47818113718412197</v>
      </c>
      <c r="BG192">
        <v>0.47249999999999998</v>
      </c>
      <c r="BH192">
        <v>1.03041305013492</v>
      </c>
      <c r="BI192">
        <v>0.95813512655848199</v>
      </c>
      <c r="BJ192">
        <v>0.531411042475608</v>
      </c>
      <c r="BK192">
        <v>101.1</v>
      </c>
      <c r="BL192">
        <v>94.4</v>
      </c>
      <c r="BM192">
        <v>-18.809999999999999</v>
      </c>
      <c r="BN192">
        <v>-10.199999999999999</v>
      </c>
      <c r="BO192">
        <v>0.991313887977191</v>
      </c>
      <c r="BP192">
        <v>-8.7984187311849205</v>
      </c>
      <c r="BQ192">
        <v>1.00283345638313</v>
      </c>
      <c r="BR192">
        <v>-0.223052006392533</v>
      </c>
      <c r="BS192">
        <v>-10.2051235072251</v>
      </c>
      <c r="BT192">
        <v>-18.756748865170199</v>
      </c>
    </row>
    <row r="193" spans="1:79" ht="15.75" thickBot="1" x14ac:dyDescent="0.3">
      <c r="D193" s="89"/>
      <c r="N193" s="90"/>
      <c r="X193" s="90"/>
      <c r="Y193" s="90"/>
    </row>
    <row r="194" spans="1:79" x14ac:dyDescent="0.25">
      <c r="A194" s="4" t="s">
        <v>1104</v>
      </c>
      <c r="BW194" s="192" t="s">
        <v>1059</v>
      </c>
      <c r="BX194" s="193" t="s">
        <v>1072</v>
      </c>
      <c r="BY194" s="193" t="s">
        <v>278</v>
      </c>
      <c r="BZ194" s="193" t="s">
        <v>1062</v>
      </c>
      <c r="CA194" s="194" t="s">
        <v>1060</v>
      </c>
    </row>
    <row r="195" spans="1:79" x14ac:dyDescent="0.25">
      <c r="A195" t="s">
        <v>427</v>
      </c>
      <c r="B195" t="s">
        <v>411</v>
      </c>
      <c r="C195">
        <v>20210203.030000001</v>
      </c>
      <c r="D195" s="89">
        <v>44230.118055555555</v>
      </c>
      <c r="E195" t="s">
        <v>419</v>
      </c>
      <c r="F195">
        <v>2673</v>
      </c>
      <c r="G195" t="s">
        <v>398</v>
      </c>
      <c r="H195" t="s">
        <v>412</v>
      </c>
      <c r="I195" t="s">
        <v>794</v>
      </c>
      <c r="J195" t="s">
        <v>400</v>
      </c>
      <c r="K195">
        <v>3300</v>
      </c>
      <c r="L195">
        <v>159.97</v>
      </c>
      <c r="M195">
        <v>20.62886791</v>
      </c>
      <c r="N195" s="90">
        <v>3.5800000000000001E-12</v>
      </c>
      <c r="O195">
        <v>1E-3</v>
      </c>
      <c r="P195">
        <v>0</v>
      </c>
      <c r="Q195">
        <v>-1.66</v>
      </c>
      <c r="R195">
        <v>0</v>
      </c>
      <c r="S195" t="b">
        <v>0</v>
      </c>
      <c r="T195" t="s">
        <v>404</v>
      </c>
      <c r="U195">
        <v>4</v>
      </c>
      <c r="V195">
        <v>20</v>
      </c>
      <c r="W195">
        <v>20</v>
      </c>
      <c r="X195" s="90">
        <v>7.54E-8</v>
      </c>
      <c r="Y195" s="90">
        <v>7.5699999999999996E-8</v>
      </c>
      <c r="Z195">
        <v>2.1668322980000001</v>
      </c>
      <c r="AA195">
        <v>5.1858999999999998E-4</v>
      </c>
      <c r="AB195">
        <v>0</v>
      </c>
      <c r="AC195">
        <v>6.3071350940000004</v>
      </c>
      <c r="AD195">
        <v>1.0084200000000001E-3</v>
      </c>
      <c r="AE195">
        <v>37.41208864</v>
      </c>
      <c r="AF195">
        <v>0</v>
      </c>
      <c r="AG195">
        <v>12.094025370000001</v>
      </c>
      <c r="AH195">
        <v>5.06052E-4</v>
      </c>
      <c r="AI195">
        <v>0</v>
      </c>
      <c r="AJ195">
        <v>6.2690252979999999</v>
      </c>
      <c r="AK195">
        <v>1.0078719999999999E-3</v>
      </c>
      <c r="AL195">
        <v>18.169991289999999</v>
      </c>
      <c r="AM195">
        <v>5.58422E-3</v>
      </c>
      <c r="AN195">
        <v>0</v>
      </c>
      <c r="AO195">
        <v>12.419582119999999</v>
      </c>
      <c r="AP195">
        <v>2.3847172999999999E-2</v>
      </c>
      <c r="AQ195">
        <v>0</v>
      </c>
      <c r="AR195">
        <v>5.4729395419999998</v>
      </c>
      <c r="AS195">
        <v>0.80359987399999999</v>
      </c>
      <c r="AT195">
        <v>0</v>
      </c>
      <c r="AU195">
        <v>-0.54194536199999999</v>
      </c>
      <c r="AV195">
        <v>5.5596150000000004E-3</v>
      </c>
      <c r="AW195">
        <v>0</v>
      </c>
      <c r="AX195">
        <v>-0.155700585</v>
      </c>
      <c r="AY195">
        <v>2.3647037999999999E-2</v>
      </c>
      <c r="AZ195">
        <v>0</v>
      </c>
      <c r="BA195">
        <v>-19.447930379999999</v>
      </c>
      <c r="BB195">
        <v>0.78358271599999996</v>
      </c>
      <c r="BC195">
        <v>0</v>
      </c>
      <c r="BD195">
        <v>1</v>
      </c>
      <c r="BE195">
        <v>1.1455587806516001E-3</v>
      </c>
      <c r="BF195">
        <v>-0.56276015506662302</v>
      </c>
      <c r="BG195">
        <v>0.35499999999999998</v>
      </c>
      <c r="BH195">
        <v>1.0480701949795299</v>
      </c>
      <c r="BI195">
        <v>0.92834701850286605</v>
      </c>
      <c r="BJ195">
        <v>0.40453487305547797</v>
      </c>
      <c r="BK195">
        <v>238.1</v>
      </c>
      <c r="BL195">
        <v>217.3</v>
      </c>
      <c r="BM195">
        <v>-2.17</v>
      </c>
      <c r="BN195">
        <v>2.06</v>
      </c>
      <c r="BO195">
        <v>0.99204347388102798</v>
      </c>
      <c r="BP195">
        <v>-8.5923055076467492</v>
      </c>
      <c r="BQ195">
        <v>1.00274049232456</v>
      </c>
      <c r="BR195">
        <v>-0.17605673290549201</v>
      </c>
      <c r="BS195">
        <v>1.9967137523757801</v>
      </c>
      <c r="BT195">
        <v>-2.3353532987580499</v>
      </c>
      <c r="BW195" s="195" t="s">
        <v>1055</v>
      </c>
      <c r="BX195" s="176">
        <f>AVERAGE(BS195:BS215)</f>
        <v>2.0270015738092821</v>
      </c>
      <c r="BY195" s="176">
        <f>AVERAGE(BT195:BT215)</f>
        <v>-2.1623990056236417</v>
      </c>
      <c r="BZ195" s="181">
        <f>AVERAGE(BJ195:BJ215)</f>
        <v>0.39674560762714928</v>
      </c>
      <c r="CA195" s="196">
        <f>AVERAGE(BK195:BK215)</f>
        <v>254.96190476190472</v>
      </c>
    </row>
    <row r="196" spans="1:79" x14ac:dyDescent="0.25">
      <c r="A196" t="s">
        <v>444</v>
      </c>
      <c r="B196" t="s">
        <v>445</v>
      </c>
      <c r="C196">
        <v>20210203.23</v>
      </c>
      <c r="D196" s="89">
        <v>44230.953472222223</v>
      </c>
      <c r="E196" t="s">
        <v>419</v>
      </c>
      <c r="F196">
        <v>2684</v>
      </c>
      <c r="G196" t="s">
        <v>398</v>
      </c>
      <c r="H196" t="s">
        <v>412</v>
      </c>
      <c r="I196" t="s">
        <v>794</v>
      </c>
      <c r="J196" t="s">
        <v>400</v>
      </c>
      <c r="K196">
        <v>3400</v>
      </c>
      <c r="L196">
        <v>161.80000000000001</v>
      </c>
      <c r="M196">
        <v>21.01359703</v>
      </c>
      <c r="N196" s="90">
        <v>3.5300000000000001E-12</v>
      </c>
      <c r="O196">
        <v>1E-3</v>
      </c>
      <c r="P196">
        <v>0</v>
      </c>
      <c r="Q196">
        <v>-1.72</v>
      </c>
      <c r="R196">
        <v>0</v>
      </c>
      <c r="S196" t="b">
        <v>0</v>
      </c>
      <c r="T196" t="s">
        <v>404</v>
      </c>
      <c r="U196">
        <v>4</v>
      </c>
      <c r="V196">
        <v>20</v>
      </c>
      <c r="W196">
        <v>20</v>
      </c>
      <c r="X196" s="90">
        <v>7.7000000000000001E-8</v>
      </c>
      <c r="Y196" s="90">
        <v>7.7299999999999997E-8</v>
      </c>
      <c r="Z196">
        <v>2.174957118</v>
      </c>
      <c r="AA196">
        <v>4.9169299999999997E-4</v>
      </c>
      <c r="AB196">
        <v>0</v>
      </c>
      <c r="AC196">
        <v>6.4026596759999999</v>
      </c>
      <c r="AD196">
        <v>7.6180499999999995E-4</v>
      </c>
      <c r="AE196">
        <v>37.510565890000002</v>
      </c>
      <c r="AF196">
        <v>0</v>
      </c>
      <c r="AG196">
        <v>12.10502737</v>
      </c>
      <c r="AH196">
        <v>4.71977E-4</v>
      </c>
      <c r="AI196">
        <v>0</v>
      </c>
      <c r="AJ196">
        <v>6.3644686430000004</v>
      </c>
      <c r="AK196">
        <v>7.6130900000000005E-4</v>
      </c>
      <c r="AL196">
        <v>18.283563040000001</v>
      </c>
      <c r="AM196">
        <v>7.3446229999999998E-3</v>
      </c>
      <c r="AN196">
        <v>1</v>
      </c>
      <c r="AO196">
        <v>12.670758129999999</v>
      </c>
      <c r="AP196">
        <v>2.1697873999999999E-2</v>
      </c>
      <c r="AQ196">
        <v>1</v>
      </c>
      <c r="AR196">
        <v>8.2899069979999993</v>
      </c>
      <c r="AS196">
        <v>1.0154194919999999</v>
      </c>
      <c r="AT196">
        <v>1</v>
      </c>
      <c r="AU196">
        <v>-0.53499024900000003</v>
      </c>
      <c r="AV196">
        <v>7.1248850000000001E-3</v>
      </c>
      <c r="AW196" s="169">
        <v>1</v>
      </c>
      <c r="AX196">
        <v>-9.7502770000000002E-2</v>
      </c>
      <c r="AY196">
        <v>2.1281904000000001E-2</v>
      </c>
      <c r="AZ196">
        <v>1</v>
      </c>
      <c r="BA196">
        <v>-16.895619750000002</v>
      </c>
      <c r="BB196">
        <v>0.98985646699999996</v>
      </c>
      <c r="BC196">
        <v>1</v>
      </c>
      <c r="BD196">
        <v>1</v>
      </c>
      <c r="BE196">
        <v>1.1455587806516001E-3</v>
      </c>
      <c r="BF196">
        <v>-0.55593514518206899</v>
      </c>
      <c r="BG196">
        <v>0.35499999999999998</v>
      </c>
      <c r="BH196">
        <v>1.0480701949795299</v>
      </c>
      <c r="BI196">
        <v>0.92834701850286605</v>
      </c>
      <c r="BJ196">
        <v>0.41168796249591899</v>
      </c>
      <c r="BK196">
        <v>226.1</v>
      </c>
      <c r="BL196">
        <v>206.9</v>
      </c>
      <c r="BM196">
        <v>-2.17</v>
      </c>
      <c r="BN196">
        <v>2.06</v>
      </c>
      <c r="BO196">
        <v>0.99204347388102798</v>
      </c>
      <c r="BP196">
        <v>-8.5923055076467492</v>
      </c>
      <c r="BQ196">
        <v>1.00274049232456</v>
      </c>
      <c r="BR196">
        <v>-0.17605673290549201</v>
      </c>
      <c r="BS196">
        <v>2.0048608383826299</v>
      </c>
      <c r="BT196">
        <v>-2.2405887605897399</v>
      </c>
      <c r="BW196" s="195" t="s">
        <v>1056</v>
      </c>
      <c r="BX196" s="176">
        <f>STDEV(BS195:BS215)</f>
        <v>5.1332277866736976E-2</v>
      </c>
      <c r="BY196" s="176">
        <f>STDEV(BT195:BT215)</f>
        <v>0.14344391835136816</v>
      </c>
      <c r="BZ196" s="181">
        <f>STDEV(BJ195:BJ215)</f>
        <v>1.5646969337170434E-2</v>
      </c>
      <c r="CA196" s="196">
        <f>STDEV(BK195:BK215)</f>
        <v>33.415018721983479</v>
      </c>
    </row>
    <row r="197" spans="1:79" x14ac:dyDescent="0.25">
      <c r="A197" t="s">
        <v>461</v>
      </c>
      <c r="B197" t="s">
        <v>462</v>
      </c>
      <c r="C197">
        <v>20210204.18</v>
      </c>
      <c r="D197" s="89">
        <v>44231.763194444444</v>
      </c>
      <c r="E197" t="s">
        <v>419</v>
      </c>
      <c r="F197">
        <v>2695</v>
      </c>
      <c r="G197" t="s">
        <v>398</v>
      </c>
      <c r="H197" t="s">
        <v>412</v>
      </c>
      <c r="I197" t="s">
        <v>794</v>
      </c>
      <c r="J197" t="s">
        <v>400</v>
      </c>
      <c r="K197">
        <v>3500</v>
      </c>
      <c r="L197">
        <v>163.02000000000001</v>
      </c>
      <c r="M197">
        <v>21.46975831</v>
      </c>
      <c r="N197" s="90">
        <v>3.4600000000000002E-12</v>
      </c>
      <c r="O197">
        <v>1E-3</v>
      </c>
      <c r="P197">
        <v>0</v>
      </c>
      <c r="Q197">
        <v>-12.77</v>
      </c>
      <c r="R197">
        <v>0</v>
      </c>
      <c r="S197" t="b">
        <v>0</v>
      </c>
      <c r="T197" t="s">
        <v>404</v>
      </c>
      <c r="U197">
        <v>4</v>
      </c>
      <c r="V197">
        <v>20</v>
      </c>
      <c r="W197">
        <v>20</v>
      </c>
      <c r="X197" s="90">
        <v>7.6700000000000005E-8</v>
      </c>
      <c r="Y197" s="90">
        <v>1.04E-7</v>
      </c>
      <c r="Z197">
        <v>2.3048735950000001</v>
      </c>
      <c r="AA197">
        <v>1.142059E-3</v>
      </c>
      <c r="AB197">
        <v>0</v>
      </c>
      <c r="AC197">
        <v>6.6264775419999999</v>
      </c>
      <c r="AD197">
        <v>1.819855E-3</v>
      </c>
      <c r="AE197">
        <v>37.741301960000001</v>
      </c>
      <c r="AF197">
        <v>1</v>
      </c>
      <c r="AG197">
        <v>12.235366340000001</v>
      </c>
      <c r="AH197">
        <v>1.147747E-3</v>
      </c>
      <c r="AI197">
        <v>0</v>
      </c>
      <c r="AJ197">
        <v>6.5883312680000001</v>
      </c>
      <c r="AK197">
        <v>1.819469E-3</v>
      </c>
      <c r="AL197">
        <v>18.62892738</v>
      </c>
      <c r="AM197">
        <v>7.4420110000000001E-3</v>
      </c>
      <c r="AN197">
        <v>1</v>
      </c>
      <c r="AO197">
        <v>13.44263847</v>
      </c>
      <c r="AP197">
        <v>2.3750262000000001E-2</v>
      </c>
      <c r="AQ197">
        <v>0</v>
      </c>
      <c r="AR197">
        <v>27.34892747</v>
      </c>
      <c r="AS197">
        <v>0.702953826</v>
      </c>
      <c r="AT197">
        <v>1</v>
      </c>
      <c r="AU197">
        <v>-0.548572638</v>
      </c>
      <c r="AV197">
        <v>6.5443660000000002E-3</v>
      </c>
      <c r="AW197">
        <v>0</v>
      </c>
      <c r="AX197">
        <v>0.22270547700000001</v>
      </c>
      <c r="AY197">
        <v>2.2778025E-2</v>
      </c>
      <c r="AZ197">
        <v>0</v>
      </c>
      <c r="BA197">
        <v>1.1156628749999999</v>
      </c>
      <c r="BB197">
        <v>0.683451382</v>
      </c>
      <c r="BC197">
        <v>1</v>
      </c>
      <c r="BD197">
        <v>1</v>
      </c>
      <c r="BE197">
        <v>1.1455587806516001E-3</v>
      </c>
      <c r="BF197">
        <v>-0.56991316933428005</v>
      </c>
      <c r="BG197">
        <v>0.35499999999999998</v>
      </c>
      <c r="BH197">
        <v>1.0480701949795299</v>
      </c>
      <c r="BI197">
        <v>0.92834701850286605</v>
      </c>
      <c r="BJ197">
        <v>0.397038011997283</v>
      </c>
      <c r="BK197">
        <v>251.7</v>
      </c>
      <c r="BL197">
        <v>229</v>
      </c>
      <c r="BM197">
        <v>-2.17</v>
      </c>
      <c r="BN197">
        <v>2.06</v>
      </c>
      <c r="BO197">
        <v>0.99204347388102798</v>
      </c>
      <c r="BP197">
        <v>-8.5923055076467492</v>
      </c>
      <c r="BQ197">
        <v>1.00274049232456</v>
      </c>
      <c r="BR197">
        <v>-0.17605673290549201</v>
      </c>
      <c r="BS197">
        <v>2.13513335049069</v>
      </c>
      <c r="BT197">
        <v>-2.0185517072864601</v>
      </c>
      <c r="BW197" s="195" t="s">
        <v>1057</v>
      </c>
      <c r="BX197" s="176">
        <f>BX196/SQRT(COUNT(BS195:BS215))</f>
        <v>1.1201621377087072E-2</v>
      </c>
      <c r="BY197" s="176">
        <f>BY196/SQRT(COUNT(BT195:BT215))</f>
        <v>3.1302029229819513E-2</v>
      </c>
      <c r="BZ197" s="181">
        <f>STDEV(BJ195:BJ215)/SQRT(COUNT(BJ195:BJ215))</f>
        <v>3.4144486373445964E-3</v>
      </c>
      <c r="CA197" s="196">
        <f>STDEV(BK195:BK215)/SQRT(COUNT(BK195:BK215))</f>
        <v>7.2917548877074214</v>
      </c>
    </row>
    <row r="198" spans="1:79" ht="15.75" thickBot="1" x14ac:dyDescent="0.3">
      <c r="A198" t="s">
        <v>490</v>
      </c>
      <c r="B198" t="s">
        <v>411</v>
      </c>
      <c r="C198">
        <v>20210207.18</v>
      </c>
      <c r="D198" s="89">
        <v>44234.78125</v>
      </c>
      <c r="E198" t="s">
        <v>487</v>
      </c>
      <c r="F198">
        <v>2725</v>
      </c>
      <c r="G198" t="s">
        <v>398</v>
      </c>
      <c r="H198" t="s">
        <v>412</v>
      </c>
      <c r="I198" t="s">
        <v>794</v>
      </c>
      <c r="J198" t="s">
        <v>400</v>
      </c>
      <c r="K198">
        <v>3700</v>
      </c>
      <c r="L198">
        <v>182.62</v>
      </c>
      <c r="M198">
        <v>20.260650529999999</v>
      </c>
      <c r="N198" s="90">
        <v>3.7600000000000001E-12</v>
      </c>
      <c r="O198">
        <v>1E-3</v>
      </c>
      <c r="P198">
        <v>0</v>
      </c>
      <c r="Q198">
        <v>-0.69</v>
      </c>
      <c r="R198">
        <v>0</v>
      </c>
      <c r="S198" t="b">
        <v>0</v>
      </c>
      <c r="T198" t="s">
        <v>404</v>
      </c>
      <c r="U198">
        <v>4</v>
      </c>
      <c r="V198">
        <v>20</v>
      </c>
      <c r="W198">
        <v>20</v>
      </c>
      <c r="X198" s="90">
        <v>7.9500000000000004E-8</v>
      </c>
      <c r="Y198" s="90">
        <v>7.9500000000000004E-8</v>
      </c>
      <c r="Z198">
        <v>2.2471807799999999</v>
      </c>
      <c r="AA198">
        <v>5.1795400000000005E-4</v>
      </c>
      <c r="AB198">
        <v>0</v>
      </c>
      <c r="AC198">
        <v>6.6803006399999996</v>
      </c>
      <c r="AD198">
        <v>7.6384700000000001E-4</v>
      </c>
      <c r="AE198">
        <v>37.796788730000003</v>
      </c>
      <c r="AF198">
        <v>0</v>
      </c>
      <c r="AG198">
        <v>12.18286535</v>
      </c>
      <c r="AH198">
        <v>4.9585099999999995E-4</v>
      </c>
      <c r="AI198">
        <v>0</v>
      </c>
      <c r="AJ198">
        <v>6.6419759330000003</v>
      </c>
      <c r="AK198">
        <v>7.6332699999999995E-4</v>
      </c>
      <c r="AL198">
        <v>18.602330599999998</v>
      </c>
      <c r="AM198">
        <v>6.2913889999999997E-3</v>
      </c>
      <c r="AN198">
        <v>0</v>
      </c>
      <c r="AO198">
        <v>13.115363800000001</v>
      </c>
      <c r="AP198">
        <v>2.0144057E-2</v>
      </c>
      <c r="AQ198">
        <v>0</v>
      </c>
      <c r="AR198">
        <v>1.431553493</v>
      </c>
      <c r="AS198">
        <v>0.82467983199999995</v>
      </c>
      <c r="AT198">
        <v>1</v>
      </c>
      <c r="AU198">
        <v>-0.57225439600000005</v>
      </c>
      <c r="AV198">
        <v>6.0840069999999998E-3</v>
      </c>
      <c r="AW198">
        <v>0</v>
      </c>
      <c r="AX198">
        <v>-0.209796766</v>
      </c>
      <c r="AY198">
        <v>1.9947362E-2</v>
      </c>
      <c r="AZ198">
        <v>0</v>
      </c>
      <c r="BA198">
        <v>-24.19147594</v>
      </c>
      <c r="BB198">
        <v>0.80359899300000004</v>
      </c>
      <c r="BC198">
        <v>1</v>
      </c>
      <c r="BD198">
        <v>1</v>
      </c>
      <c r="BE198">
        <v>1.1455587806516001E-3</v>
      </c>
      <c r="BF198">
        <v>-0.59356445915941403</v>
      </c>
      <c r="BG198">
        <v>0.35499999999999998</v>
      </c>
      <c r="BH198">
        <v>1.0480701949795299</v>
      </c>
      <c r="BI198">
        <v>0.92834701850286605</v>
      </c>
      <c r="BJ198">
        <v>0.37224980005873698</v>
      </c>
      <c r="BK198">
        <v>305.8</v>
      </c>
      <c r="BL198">
        <v>274.7</v>
      </c>
      <c r="BM198">
        <v>-2.17</v>
      </c>
      <c r="BN198">
        <v>2.06</v>
      </c>
      <c r="BO198">
        <v>0.99204347388102798</v>
      </c>
      <c r="BP198">
        <v>-8.5923055076467492</v>
      </c>
      <c r="BQ198">
        <v>1.00274049232456</v>
      </c>
      <c r="BR198">
        <v>-0.17605673290549201</v>
      </c>
      <c r="BS198">
        <v>2.0772824287740002</v>
      </c>
      <c r="BT198">
        <v>-1.9651568541715001</v>
      </c>
      <c r="BW198" s="197" t="s">
        <v>1058</v>
      </c>
      <c r="BX198" s="198">
        <f>1.96*BX197</f>
        <v>2.1955177899090659E-2</v>
      </c>
      <c r="BY198" s="198">
        <f>1.96*BY197</f>
        <v>6.1351977290446245E-2</v>
      </c>
      <c r="BZ198" s="199">
        <f>1.96*BZ197</f>
        <v>6.6923193291954092E-3</v>
      </c>
      <c r="CA198" s="200">
        <f>1.96*CA197</f>
        <v>14.291839579906545</v>
      </c>
    </row>
    <row r="199" spans="1:79" x14ac:dyDescent="0.25">
      <c r="A199" t="s">
        <v>495</v>
      </c>
      <c r="B199" t="s">
        <v>411</v>
      </c>
      <c r="C199">
        <v>20210208.18</v>
      </c>
      <c r="D199" s="89">
        <v>44235.747916666667</v>
      </c>
      <c r="E199" t="s">
        <v>492</v>
      </c>
      <c r="F199">
        <v>2729</v>
      </c>
      <c r="G199" t="s">
        <v>398</v>
      </c>
      <c r="H199" t="s">
        <v>412</v>
      </c>
      <c r="I199" t="s">
        <v>794</v>
      </c>
      <c r="J199" t="s">
        <v>400</v>
      </c>
      <c r="K199">
        <v>3500</v>
      </c>
      <c r="L199">
        <v>167.11</v>
      </c>
      <c r="M199">
        <v>20.944288190000002</v>
      </c>
      <c r="N199" s="90">
        <v>3.5899999999999998E-12</v>
      </c>
      <c r="O199">
        <v>1E-3</v>
      </c>
      <c r="P199">
        <v>0</v>
      </c>
      <c r="Q199">
        <v>-0.83</v>
      </c>
      <c r="R199">
        <v>0</v>
      </c>
      <c r="S199" t="b">
        <v>0</v>
      </c>
      <c r="T199" t="s">
        <v>404</v>
      </c>
      <c r="U199">
        <v>4</v>
      </c>
      <c r="V199">
        <v>20</v>
      </c>
      <c r="W199">
        <v>20</v>
      </c>
      <c r="X199" s="90">
        <v>7.9700000000000006E-8</v>
      </c>
      <c r="Y199" s="90">
        <v>7.9700000000000006E-8</v>
      </c>
      <c r="Z199">
        <v>2.1754225780000001</v>
      </c>
      <c r="AA199">
        <v>5.12029E-4</v>
      </c>
      <c r="AB199">
        <v>0</v>
      </c>
      <c r="AC199">
        <v>6.4681834519999999</v>
      </c>
      <c r="AD199">
        <v>8.54844E-4</v>
      </c>
      <c r="AE199">
        <v>37.578114999999997</v>
      </c>
      <c r="AF199">
        <v>0</v>
      </c>
      <c r="AG199">
        <v>12.10775497</v>
      </c>
      <c r="AH199">
        <v>4.9330700000000001E-4</v>
      </c>
      <c r="AI199">
        <v>0</v>
      </c>
      <c r="AJ199">
        <v>6.4299259360000001</v>
      </c>
      <c r="AK199">
        <v>8.5430499999999997E-4</v>
      </c>
      <c r="AL199">
        <v>18.330981829999999</v>
      </c>
      <c r="AM199">
        <v>6.8356099999999998E-3</v>
      </c>
      <c r="AN199">
        <v>1</v>
      </c>
      <c r="AO199">
        <v>12.71163889</v>
      </c>
      <c r="AP199">
        <v>2.1416932999999999E-2</v>
      </c>
      <c r="AQ199">
        <v>0</v>
      </c>
      <c r="AR199">
        <v>0.910303682</v>
      </c>
      <c r="AS199">
        <v>0.95695500300000003</v>
      </c>
      <c r="AT199">
        <v>0</v>
      </c>
      <c r="AU199">
        <v>-0.55740244400000005</v>
      </c>
      <c r="AV199">
        <v>6.7933669999999998E-3</v>
      </c>
      <c r="AW199">
        <v>0</v>
      </c>
      <c r="AX199">
        <v>-0.187033738</v>
      </c>
      <c r="AY199">
        <v>2.1177676999999999E-2</v>
      </c>
      <c r="AZ199">
        <v>0</v>
      </c>
      <c r="BA199">
        <v>-24.218197679999999</v>
      </c>
      <c r="BB199">
        <v>0.93285266099999997</v>
      </c>
      <c r="BC199">
        <v>0</v>
      </c>
      <c r="BD199">
        <v>1</v>
      </c>
      <c r="BE199">
        <v>1.1455587806516001E-3</v>
      </c>
      <c r="BF199">
        <v>-0.57840166119332104</v>
      </c>
      <c r="BG199">
        <v>0.35499999999999998</v>
      </c>
      <c r="BH199">
        <v>1.0480701949795299</v>
      </c>
      <c r="BI199">
        <v>0.92834701850286605</v>
      </c>
      <c r="BJ199">
        <v>0.388141476679495</v>
      </c>
      <c r="BK199">
        <v>269.3</v>
      </c>
      <c r="BL199">
        <v>244.1</v>
      </c>
      <c r="BM199">
        <v>-2.17</v>
      </c>
      <c r="BN199">
        <v>2.06</v>
      </c>
      <c r="BO199">
        <v>0.99204347388102798</v>
      </c>
      <c r="BP199">
        <v>-8.5923055076467492</v>
      </c>
      <c r="BQ199">
        <v>1.00274049232456</v>
      </c>
      <c r="BR199">
        <v>-0.17605673290549201</v>
      </c>
      <c r="BS199">
        <v>2.0053275739721901</v>
      </c>
      <c r="BT199">
        <v>-2.1755863262249</v>
      </c>
      <c r="BW199" s="205" t="s">
        <v>111</v>
      </c>
      <c r="BX199">
        <f>COUNT(BK195:BK215)</f>
        <v>21</v>
      </c>
    </row>
    <row r="200" spans="1:79" x14ac:dyDescent="0.25">
      <c r="A200" t="s">
        <v>513</v>
      </c>
      <c r="B200" t="s">
        <v>445</v>
      </c>
      <c r="C200">
        <v>20210210.16</v>
      </c>
      <c r="D200" s="89">
        <v>44237.695138888892</v>
      </c>
      <c r="E200" t="s">
        <v>492</v>
      </c>
      <c r="F200">
        <v>2752</v>
      </c>
      <c r="G200" t="s">
        <v>398</v>
      </c>
      <c r="H200" t="s">
        <v>412</v>
      </c>
      <c r="I200" t="s">
        <v>794</v>
      </c>
      <c r="J200" t="s">
        <v>400</v>
      </c>
      <c r="K200">
        <v>3200</v>
      </c>
      <c r="L200">
        <v>147.06</v>
      </c>
      <c r="M200">
        <v>21.759825920000001</v>
      </c>
      <c r="N200" s="90">
        <v>3.4099999999999998E-12</v>
      </c>
      <c r="O200">
        <v>1E-3</v>
      </c>
      <c r="P200">
        <v>0</v>
      </c>
      <c r="Q200">
        <v>-1.17</v>
      </c>
      <c r="R200">
        <v>0</v>
      </c>
      <c r="S200" t="b">
        <v>0</v>
      </c>
      <c r="T200" t="s">
        <v>404</v>
      </c>
      <c r="U200">
        <v>4</v>
      </c>
      <c r="V200">
        <v>20</v>
      </c>
      <c r="W200">
        <v>20</v>
      </c>
      <c r="X200" s="90">
        <v>6.7799999999999998E-8</v>
      </c>
      <c r="Y200" s="90">
        <v>7.5100000000000004E-8</v>
      </c>
      <c r="Z200">
        <v>2.1402294259999999</v>
      </c>
      <c r="AA200">
        <v>1.8695230000000001E-3</v>
      </c>
      <c r="AB200">
        <v>0</v>
      </c>
      <c r="AC200">
        <v>6.3602339319999999</v>
      </c>
      <c r="AD200">
        <v>3.7013380000000002E-3</v>
      </c>
      <c r="AE200">
        <v>37.466828759999999</v>
      </c>
      <c r="AF200">
        <v>0</v>
      </c>
      <c r="AG200">
        <v>12.070780640000001</v>
      </c>
      <c r="AH200">
        <v>1.888224E-3</v>
      </c>
      <c r="AI200">
        <v>0</v>
      </c>
      <c r="AJ200">
        <v>6.3220134180000001</v>
      </c>
      <c r="AK200">
        <v>3.7013060000000001E-3</v>
      </c>
      <c r="AL200">
        <v>18.198984240000001</v>
      </c>
      <c r="AM200">
        <v>9.446477E-3</v>
      </c>
      <c r="AN200">
        <v>0</v>
      </c>
      <c r="AO200">
        <v>12.58676869</v>
      </c>
      <c r="AP200">
        <v>2.1647382999999999E-2</v>
      </c>
      <c r="AQ200">
        <v>0</v>
      </c>
      <c r="AR200">
        <v>9.707288106</v>
      </c>
      <c r="AS200">
        <v>1.088124986</v>
      </c>
      <c r="AT200">
        <v>0</v>
      </c>
      <c r="AU200">
        <v>-0.54154053899999999</v>
      </c>
      <c r="AV200">
        <v>6.3463290000000004E-3</v>
      </c>
      <c r="AW200">
        <v>0</v>
      </c>
      <c r="AX200">
        <v>-9.5901876999999996E-2</v>
      </c>
      <c r="AY200">
        <v>1.9428358999999999E-2</v>
      </c>
      <c r="AZ200">
        <v>0</v>
      </c>
      <c r="BA200">
        <v>-15.39662304</v>
      </c>
      <c r="BB200">
        <v>1.057172121</v>
      </c>
      <c r="BC200">
        <v>0</v>
      </c>
      <c r="BD200">
        <v>1</v>
      </c>
      <c r="BE200">
        <v>1.1455587806516001E-3</v>
      </c>
      <c r="BF200">
        <v>-0.56238854519507198</v>
      </c>
      <c r="BG200">
        <v>0.35499999999999998</v>
      </c>
      <c r="BH200">
        <v>1.0480701949795299</v>
      </c>
      <c r="BI200">
        <v>0.92834701850286605</v>
      </c>
      <c r="BJ200">
        <v>0.40492434628600998</v>
      </c>
      <c r="BK200">
        <v>237.4</v>
      </c>
      <c r="BL200">
        <v>216.7</v>
      </c>
      <c r="BM200">
        <v>-2.17</v>
      </c>
      <c r="BN200">
        <v>2.06</v>
      </c>
      <c r="BO200">
        <v>0.99204347388102798</v>
      </c>
      <c r="BP200">
        <v>-8.5923055076467492</v>
      </c>
      <c r="BQ200">
        <v>1.00274049232456</v>
      </c>
      <c r="BR200">
        <v>-0.17605673290549201</v>
      </c>
      <c r="BS200">
        <v>1.9700379754092601</v>
      </c>
      <c r="BT200">
        <v>-2.28267694304949</v>
      </c>
    </row>
    <row r="201" spans="1:79" x14ac:dyDescent="0.25">
      <c r="A201" t="s">
        <v>536</v>
      </c>
      <c r="B201" t="s">
        <v>411</v>
      </c>
      <c r="C201">
        <v>20210214.129999999</v>
      </c>
      <c r="D201" s="89">
        <v>44241.573611111111</v>
      </c>
      <c r="E201" t="s">
        <v>535</v>
      </c>
      <c r="F201">
        <v>2793</v>
      </c>
      <c r="G201" t="s">
        <v>398</v>
      </c>
      <c r="H201" t="s">
        <v>412</v>
      </c>
      <c r="I201" t="s">
        <v>794</v>
      </c>
      <c r="J201" t="s">
        <v>400</v>
      </c>
      <c r="K201">
        <v>3800</v>
      </c>
      <c r="L201">
        <v>165.31</v>
      </c>
      <c r="M201">
        <v>22.987115119999999</v>
      </c>
      <c r="N201" s="90">
        <v>3.2800000000000002E-12</v>
      </c>
      <c r="O201">
        <v>1E-3</v>
      </c>
      <c r="P201">
        <v>0</v>
      </c>
      <c r="Q201">
        <v>-0.92</v>
      </c>
      <c r="R201">
        <v>0</v>
      </c>
      <c r="S201" t="b">
        <v>0</v>
      </c>
      <c r="T201" t="s">
        <v>404</v>
      </c>
      <c r="U201">
        <v>4</v>
      </c>
      <c r="V201">
        <v>20</v>
      </c>
      <c r="W201">
        <v>20</v>
      </c>
      <c r="X201" s="90">
        <v>7.9599999999999998E-8</v>
      </c>
      <c r="Y201" s="90">
        <v>7.9599999999999998E-8</v>
      </c>
      <c r="Z201">
        <v>2.252596466</v>
      </c>
      <c r="AA201">
        <v>5.3715999999999996E-4</v>
      </c>
      <c r="AB201">
        <v>0</v>
      </c>
      <c r="AC201">
        <v>6.6990186620000003</v>
      </c>
      <c r="AD201">
        <v>1.2663069999999999E-3</v>
      </c>
      <c r="AE201">
        <v>37.81608533</v>
      </c>
      <c r="AF201">
        <v>0</v>
      </c>
      <c r="AG201">
        <v>12.18862861</v>
      </c>
      <c r="AH201">
        <v>5.1702499999999995E-4</v>
      </c>
      <c r="AI201">
        <v>0</v>
      </c>
      <c r="AJ201">
        <v>6.6606860960000001</v>
      </c>
      <c r="AK201">
        <v>1.2652189999999999E-3</v>
      </c>
      <c r="AL201">
        <v>18.636050619999999</v>
      </c>
      <c r="AM201">
        <v>7.2551940000000004E-3</v>
      </c>
      <c r="AN201">
        <v>0</v>
      </c>
      <c r="AO201">
        <v>13.15121053</v>
      </c>
      <c r="AP201">
        <v>2.5426995000000001E-2</v>
      </c>
      <c r="AQ201">
        <v>0</v>
      </c>
      <c r="AR201">
        <v>6.7504521960000003</v>
      </c>
      <c r="AS201">
        <v>0.85790048900000004</v>
      </c>
      <c r="AT201">
        <v>0</v>
      </c>
      <c r="AU201">
        <v>-0.56330296199999996</v>
      </c>
      <c r="AV201">
        <v>7.1713009999999997E-3</v>
      </c>
      <c r="AW201">
        <v>0</v>
      </c>
      <c r="AX201">
        <v>-0.21158729700000001</v>
      </c>
      <c r="AY201">
        <v>2.5144436999999999E-2</v>
      </c>
      <c r="AZ201">
        <v>0</v>
      </c>
      <c r="BA201">
        <v>-19.05020961</v>
      </c>
      <c r="BB201">
        <v>0.83654702999999997</v>
      </c>
      <c r="BC201">
        <v>0</v>
      </c>
      <c r="BD201">
        <v>1</v>
      </c>
      <c r="BE201">
        <v>1.1455587806516001E-3</v>
      </c>
      <c r="BF201">
        <v>-0.58465165342440895</v>
      </c>
      <c r="BG201">
        <v>0.35499999999999998</v>
      </c>
      <c r="BH201">
        <v>1.0480701949795299</v>
      </c>
      <c r="BI201">
        <v>0.92834701850286605</v>
      </c>
      <c r="BJ201">
        <v>0.38159104610323902</v>
      </c>
      <c r="BK201">
        <v>283.5</v>
      </c>
      <c r="BL201">
        <v>256.10000000000002</v>
      </c>
      <c r="BM201">
        <v>-2.17</v>
      </c>
      <c r="BN201">
        <v>2.06</v>
      </c>
      <c r="BO201">
        <v>0.99204347388102798</v>
      </c>
      <c r="BP201">
        <v>-8.5923055076467492</v>
      </c>
      <c r="BQ201">
        <v>1.00274049232456</v>
      </c>
      <c r="BR201">
        <v>-0.17605673290549201</v>
      </c>
      <c r="BS201">
        <v>2.0827129564199098</v>
      </c>
      <c r="BT201">
        <v>-1.9465877626024399</v>
      </c>
    </row>
    <row r="202" spans="1:79" x14ac:dyDescent="0.25">
      <c r="A202" t="s">
        <v>551</v>
      </c>
      <c r="B202" t="s">
        <v>445</v>
      </c>
      <c r="C202">
        <v>20210216.140000001</v>
      </c>
      <c r="D202" s="89">
        <v>44243.581250000003</v>
      </c>
      <c r="E202" t="s">
        <v>535</v>
      </c>
      <c r="F202">
        <v>2818</v>
      </c>
      <c r="G202" t="s">
        <v>398</v>
      </c>
      <c r="H202" t="s">
        <v>412</v>
      </c>
      <c r="I202" t="s">
        <v>794</v>
      </c>
      <c r="J202" t="s">
        <v>400</v>
      </c>
      <c r="K202">
        <v>3800</v>
      </c>
      <c r="L202">
        <v>190.83</v>
      </c>
      <c r="M202">
        <v>19.913011579999999</v>
      </c>
      <c r="N202" s="90">
        <v>3.8899999999999998E-12</v>
      </c>
      <c r="O202">
        <v>1E-3</v>
      </c>
      <c r="P202">
        <v>0</v>
      </c>
      <c r="Q202">
        <v>-1.1000000000000001</v>
      </c>
      <c r="R202">
        <v>0</v>
      </c>
      <c r="S202" t="b">
        <v>0</v>
      </c>
      <c r="T202" t="s">
        <v>404</v>
      </c>
      <c r="U202">
        <v>4</v>
      </c>
      <c r="V202">
        <v>20</v>
      </c>
      <c r="W202">
        <v>20</v>
      </c>
      <c r="X202" s="90">
        <v>7.9599999999999998E-8</v>
      </c>
      <c r="Y202" s="90">
        <v>7.9599999999999998E-8</v>
      </c>
      <c r="Z202">
        <v>2.161893268</v>
      </c>
      <c r="AA202">
        <v>4.7389200000000001E-4</v>
      </c>
      <c r="AB202">
        <v>0</v>
      </c>
      <c r="AC202">
        <v>6.4915526979999996</v>
      </c>
      <c r="AD202">
        <v>7.5168499999999998E-4</v>
      </c>
      <c r="AE202">
        <v>37.602206590000002</v>
      </c>
      <c r="AF202">
        <v>0</v>
      </c>
      <c r="AG202">
        <v>12.095806489999999</v>
      </c>
      <c r="AH202">
        <v>4.4967899999999998E-4</v>
      </c>
      <c r="AI202">
        <v>0</v>
      </c>
      <c r="AJ202">
        <v>6.4532426149999997</v>
      </c>
      <c r="AK202">
        <v>7.5098000000000005E-4</v>
      </c>
      <c r="AL202">
        <v>18.35525492</v>
      </c>
      <c r="AM202">
        <v>5.7486000000000004E-3</v>
      </c>
      <c r="AN202">
        <v>0</v>
      </c>
      <c r="AO202">
        <v>12.829338010000001</v>
      </c>
      <c r="AP202">
        <v>2.3574383000000001E-2</v>
      </c>
      <c r="AQ202">
        <v>0</v>
      </c>
      <c r="AR202">
        <v>6.8746427529999998</v>
      </c>
      <c r="AS202">
        <v>0.87907545799999998</v>
      </c>
      <c r="AT202">
        <v>0</v>
      </c>
      <c r="AU202">
        <v>-0.54177858800000001</v>
      </c>
      <c r="AV202">
        <v>5.7213409999999996E-3</v>
      </c>
      <c r="AW202">
        <v>0</v>
      </c>
      <c r="AX202">
        <v>-0.11716417599999999</v>
      </c>
      <c r="AY202">
        <v>2.3413239999999998E-2</v>
      </c>
      <c r="AZ202">
        <v>0</v>
      </c>
      <c r="BA202">
        <v>-18.43592035</v>
      </c>
      <c r="BB202">
        <v>0.85699552000000001</v>
      </c>
      <c r="BC202">
        <v>0</v>
      </c>
      <c r="BD202">
        <v>1</v>
      </c>
      <c r="BE202">
        <v>1.1455587806516001E-3</v>
      </c>
      <c r="BF202">
        <v>-0.56280561144470398</v>
      </c>
      <c r="BG202">
        <v>0.35499999999999998</v>
      </c>
      <c r="BH202">
        <v>1.0480701949795299</v>
      </c>
      <c r="BI202">
        <v>0.92834701850286605</v>
      </c>
      <c r="BJ202">
        <v>0.40448723158043798</v>
      </c>
      <c r="BK202">
        <v>238.2</v>
      </c>
      <c r="BL202">
        <v>217.4</v>
      </c>
      <c r="BM202">
        <v>-2.17</v>
      </c>
      <c r="BN202">
        <v>2.06</v>
      </c>
      <c r="BO202">
        <v>0.99204347388102798</v>
      </c>
      <c r="BP202">
        <v>-8.5923055076467492</v>
      </c>
      <c r="BQ202">
        <v>1.00274049232456</v>
      </c>
      <c r="BR202">
        <v>-0.17605673290549201</v>
      </c>
      <c r="BS202">
        <v>1.99176118700198</v>
      </c>
      <c r="BT202">
        <v>-2.1524030182410798</v>
      </c>
    </row>
    <row r="203" spans="1:79" x14ac:dyDescent="0.25">
      <c r="A203" t="s">
        <v>560</v>
      </c>
      <c r="B203" t="s">
        <v>411</v>
      </c>
      <c r="C203">
        <v>20210219.030000001</v>
      </c>
      <c r="D203" s="89">
        <v>44246.135416666664</v>
      </c>
      <c r="E203" t="s">
        <v>555</v>
      </c>
      <c r="F203">
        <v>2828</v>
      </c>
      <c r="G203" t="s">
        <v>398</v>
      </c>
      <c r="H203" t="s">
        <v>412</v>
      </c>
      <c r="I203" t="s">
        <v>794</v>
      </c>
      <c r="J203" t="s">
        <v>400</v>
      </c>
      <c r="K203">
        <v>3500</v>
      </c>
      <c r="L203">
        <v>173.13</v>
      </c>
      <c r="M203">
        <v>20.216022639999998</v>
      </c>
      <c r="N203" s="90">
        <v>3.75E-12</v>
      </c>
      <c r="O203">
        <v>1E-3</v>
      </c>
      <c r="P203">
        <v>0</v>
      </c>
      <c r="Q203">
        <v>-0.74</v>
      </c>
      <c r="R203">
        <v>0</v>
      </c>
      <c r="S203" t="b">
        <v>0</v>
      </c>
      <c r="T203" t="s">
        <v>404</v>
      </c>
      <c r="U203">
        <v>4</v>
      </c>
      <c r="V203">
        <v>20</v>
      </c>
      <c r="W203">
        <v>20</v>
      </c>
      <c r="X203" s="90">
        <v>7.9700000000000006E-8</v>
      </c>
      <c r="Y203" s="90">
        <v>7.9599999999999998E-8</v>
      </c>
      <c r="Z203">
        <v>2.1916198570000001</v>
      </c>
      <c r="AA203">
        <v>4.6003400000000001E-4</v>
      </c>
      <c r="AB203">
        <v>0</v>
      </c>
      <c r="AC203">
        <v>6.4835006770000003</v>
      </c>
      <c r="AD203">
        <v>9.4171499999999998E-4</v>
      </c>
      <c r="AE203">
        <v>37.593905679999999</v>
      </c>
      <c r="AF203">
        <v>0</v>
      </c>
      <c r="AG203">
        <v>12.123571760000001</v>
      </c>
      <c r="AH203">
        <v>4.4067800000000001E-4</v>
      </c>
      <c r="AI203">
        <v>0</v>
      </c>
      <c r="AJ203">
        <v>6.4452615169999996</v>
      </c>
      <c r="AK203">
        <v>9.4090600000000003E-4</v>
      </c>
      <c r="AL203">
        <v>18.402650550000001</v>
      </c>
      <c r="AM203">
        <v>5.8575850000000002E-3</v>
      </c>
      <c r="AN203">
        <v>0</v>
      </c>
      <c r="AO203">
        <v>12.826145970000001</v>
      </c>
      <c r="AP203">
        <v>2.2341249000000001E-2</v>
      </c>
      <c r="AQ203">
        <v>0</v>
      </c>
      <c r="AR203">
        <v>15.81612981</v>
      </c>
      <c r="AS203">
        <v>0.94559238800000001</v>
      </c>
      <c r="AT203">
        <v>0</v>
      </c>
      <c r="AU203">
        <v>-0.51576166899999998</v>
      </c>
      <c r="AV203">
        <v>5.7750060000000001E-3</v>
      </c>
      <c r="AW203">
        <v>0</v>
      </c>
      <c r="AX203">
        <v>-0.104457429</v>
      </c>
      <c r="AY203">
        <v>2.1955359000000001E-2</v>
      </c>
      <c r="AZ203">
        <v>0</v>
      </c>
      <c r="BA203">
        <v>-9.7327162939999994</v>
      </c>
      <c r="BB203">
        <v>0.92201130499999995</v>
      </c>
      <c r="BC203">
        <v>0</v>
      </c>
      <c r="BD203">
        <v>2</v>
      </c>
      <c r="BE203">
        <v>1.7999914133756301E-3</v>
      </c>
      <c r="BF203">
        <v>-0.54888628197335199</v>
      </c>
      <c r="BG203">
        <v>0.35499999999999998</v>
      </c>
      <c r="BH203">
        <v>1.0527426182352499</v>
      </c>
      <c r="BI203">
        <v>0.92468322315907403</v>
      </c>
      <c r="BJ203">
        <v>0.41284724156103603</v>
      </c>
      <c r="BK203">
        <v>224.2</v>
      </c>
      <c r="BL203">
        <v>205.2</v>
      </c>
      <c r="BM203">
        <v>-2.17</v>
      </c>
      <c r="BN203">
        <v>2.06</v>
      </c>
      <c r="BO203">
        <v>0.98745594670131398</v>
      </c>
      <c r="BP203">
        <v>-8.4019800339829498</v>
      </c>
      <c r="BQ203">
        <v>1.0011550657064701</v>
      </c>
      <c r="BR203">
        <v>-9.0331534733320701E-2</v>
      </c>
      <c r="BS203">
        <v>2.1038197872051199</v>
      </c>
      <c r="BT203">
        <v>-1.9998087350372999</v>
      </c>
    </row>
    <row r="204" spans="1:79" x14ac:dyDescent="0.25">
      <c r="A204" t="s">
        <v>567</v>
      </c>
      <c r="B204" t="s">
        <v>411</v>
      </c>
      <c r="C204">
        <v>20210221.16</v>
      </c>
      <c r="D204" s="89">
        <v>44248.67083333333</v>
      </c>
      <c r="E204" t="s">
        <v>565</v>
      </c>
      <c r="F204">
        <v>2839</v>
      </c>
      <c r="G204" t="s">
        <v>398</v>
      </c>
      <c r="H204" t="s">
        <v>412</v>
      </c>
      <c r="I204" t="s">
        <v>794</v>
      </c>
      <c r="J204" t="s">
        <v>400</v>
      </c>
      <c r="K204">
        <v>3400</v>
      </c>
      <c r="L204">
        <v>169.28</v>
      </c>
      <c r="M204">
        <v>20.08506616</v>
      </c>
      <c r="N204" s="90">
        <v>3.75E-12</v>
      </c>
      <c r="O204">
        <v>1E-3</v>
      </c>
      <c r="P204">
        <v>0</v>
      </c>
      <c r="Q204">
        <v>-0.72</v>
      </c>
      <c r="R204">
        <v>0</v>
      </c>
      <c r="S204" t="b">
        <v>0</v>
      </c>
      <c r="T204" t="s">
        <v>404</v>
      </c>
      <c r="U204">
        <v>4</v>
      </c>
      <c r="V204">
        <v>20</v>
      </c>
      <c r="W204">
        <v>20</v>
      </c>
      <c r="X204" s="90">
        <v>7.9700000000000006E-8</v>
      </c>
      <c r="Y204" s="90">
        <v>7.9700000000000006E-8</v>
      </c>
      <c r="Z204">
        <v>2.2081907940000001</v>
      </c>
      <c r="AA204">
        <v>4.8470099999999998E-4</v>
      </c>
      <c r="AB204">
        <v>0</v>
      </c>
      <c r="AC204">
        <v>6.5502951249999999</v>
      </c>
      <c r="AD204">
        <v>1.736841E-3</v>
      </c>
      <c r="AE204">
        <v>37.662764750000001</v>
      </c>
      <c r="AF204">
        <v>0</v>
      </c>
      <c r="AG204">
        <v>12.141538880000001</v>
      </c>
      <c r="AH204">
        <v>4.78839E-4</v>
      </c>
      <c r="AI204">
        <v>0</v>
      </c>
      <c r="AJ204">
        <v>6.5120221090000001</v>
      </c>
      <c r="AK204">
        <v>1.735356E-3</v>
      </c>
      <c r="AL204">
        <v>18.452602949999999</v>
      </c>
      <c r="AM204">
        <v>6.8229010000000001E-3</v>
      </c>
      <c r="AN204">
        <v>0</v>
      </c>
      <c r="AO204">
        <v>12.932590830000001</v>
      </c>
      <c r="AP204">
        <v>2.3290781E-2</v>
      </c>
      <c r="AQ204">
        <v>0</v>
      </c>
      <c r="AR204">
        <v>3.627501085</v>
      </c>
      <c r="AS204">
        <v>0.87736402599999996</v>
      </c>
      <c r="AT204">
        <v>0</v>
      </c>
      <c r="AU204">
        <v>-0.55022052399999999</v>
      </c>
      <c r="AV204">
        <v>6.4196339999999996E-3</v>
      </c>
      <c r="AW204">
        <v>0</v>
      </c>
      <c r="AX204">
        <v>-0.13202382300000001</v>
      </c>
      <c r="AY204">
        <v>2.3117109E-2</v>
      </c>
      <c r="AZ204">
        <v>0</v>
      </c>
      <c r="BA204">
        <v>-21.760835610000001</v>
      </c>
      <c r="BB204">
        <v>0.85501559400000005</v>
      </c>
      <c r="BC204">
        <v>0</v>
      </c>
      <c r="BD204">
        <v>2</v>
      </c>
      <c r="BE204">
        <v>1.7999914133756301E-3</v>
      </c>
      <c r="BF204">
        <v>-0.58343505086443004</v>
      </c>
      <c r="BG204">
        <v>0.35499999999999998</v>
      </c>
      <c r="BH204">
        <v>1.0527426182352499</v>
      </c>
      <c r="BI204">
        <v>0.92468322315907403</v>
      </c>
      <c r="BJ204">
        <v>0.37647628014183798</v>
      </c>
      <c r="BK204">
        <v>295.39999999999998</v>
      </c>
      <c r="BL204">
        <v>266.10000000000002</v>
      </c>
      <c r="BM204">
        <v>-2.17</v>
      </c>
      <c r="BN204">
        <v>2.06</v>
      </c>
      <c r="BO204">
        <v>0.98745594670131398</v>
      </c>
      <c r="BP204">
        <v>-8.4019800339829498</v>
      </c>
      <c r="BQ204">
        <v>1.0011550657064701</v>
      </c>
      <c r="BR204">
        <v>-9.0331534733320701E-2</v>
      </c>
      <c r="BS204">
        <v>2.1204098647261702</v>
      </c>
      <c r="BT204">
        <v>-1.93385216015307</v>
      </c>
    </row>
    <row r="205" spans="1:79" x14ac:dyDescent="0.25">
      <c r="A205" t="s">
        <v>577</v>
      </c>
      <c r="B205" t="s">
        <v>445</v>
      </c>
      <c r="C205">
        <v>20210223</v>
      </c>
      <c r="D205" s="89">
        <v>44250.015972222223</v>
      </c>
      <c r="E205" t="s">
        <v>565</v>
      </c>
      <c r="F205">
        <v>2856</v>
      </c>
      <c r="G205" t="s">
        <v>398</v>
      </c>
      <c r="H205" t="s">
        <v>412</v>
      </c>
      <c r="I205" t="s">
        <v>794</v>
      </c>
      <c r="J205" t="s">
        <v>400</v>
      </c>
      <c r="K205">
        <v>3400</v>
      </c>
      <c r="L205">
        <v>161.96</v>
      </c>
      <c r="M205">
        <v>20.992837739999999</v>
      </c>
      <c r="N205" s="90">
        <v>3.55E-12</v>
      </c>
      <c r="O205">
        <v>5.1397999999999999E-3</v>
      </c>
      <c r="P205">
        <v>0</v>
      </c>
      <c r="Q205">
        <v>-0.85</v>
      </c>
      <c r="R205">
        <v>0</v>
      </c>
      <c r="S205" t="b">
        <v>0</v>
      </c>
      <c r="T205" t="s">
        <v>426</v>
      </c>
      <c r="U205">
        <v>4</v>
      </c>
      <c r="V205">
        <v>20</v>
      </c>
      <c r="W205">
        <v>20</v>
      </c>
      <c r="X205" s="90">
        <v>7.7299999999999997E-8</v>
      </c>
      <c r="Y205" s="90">
        <v>7.7599999999999993E-8</v>
      </c>
      <c r="Z205">
        <v>2.0347598800000002</v>
      </c>
      <c r="AA205">
        <v>5.4013300000000004E-4</v>
      </c>
      <c r="AB205">
        <v>0</v>
      </c>
      <c r="AC205">
        <v>5.9507952140000002</v>
      </c>
      <c r="AD205">
        <v>1.206585E-3</v>
      </c>
      <c r="AE205">
        <v>37.044734290000001</v>
      </c>
      <c r="AF205">
        <v>0</v>
      </c>
      <c r="AG205">
        <v>11.95697032</v>
      </c>
      <c r="AH205">
        <v>5.3374200000000003E-4</v>
      </c>
      <c r="AI205">
        <v>0</v>
      </c>
      <c r="AJ205">
        <v>5.9127741279999997</v>
      </c>
      <c r="AK205">
        <v>1.2059620000000001E-3</v>
      </c>
      <c r="AL205">
        <v>17.677164529999999</v>
      </c>
      <c r="AM205">
        <v>5.7853069999999999E-3</v>
      </c>
      <c r="AN205">
        <v>0</v>
      </c>
      <c r="AO205">
        <v>11.793447309999999</v>
      </c>
      <c r="AP205">
        <v>2.3783816999999999E-2</v>
      </c>
      <c r="AQ205">
        <v>0</v>
      </c>
      <c r="AR205">
        <v>10.660705350000001</v>
      </c>
      <c r="AS205">
        <v>0.77494000900000004</v>
      </c>
      <c r="AT205">
        <v>0</v>
      </c>
      <c r="AU205">
        <v>-0.53825510399999998</v>
      </c>
      <c r="AV205">
        <v>5.8162220000000002E-3</v>
      </c>
      <c r="AW205">
        <v>0</v>
      </c>
      <c r="AX205">
        <v>-6.6169180999999994E-2</v>
      </c>
      <c r="AY205">
        <v>2.2948240000000002E-2</v>
      </c>
      <c r="AZ205">
        <v>0</v>
      </c>
      <c r="BA205">
        <v>-13.56032727</v>
      </c>
      <c r="BB205">
        <v>0.75669139799999996</v>
      </c>
      <c r="BC205">
        <v>0</v>
      </c>
      <c r="BD205">
        <v>2</v>
      </c>
      <c r="BE205">
        <v>1.7999914133756301E-3</v>
      </c>
      <c r="BF205">
        <v>-0.57007384836682795</v>
      </c>
      <c r="BG205">
        <v>0.35499999999999998</v>
      </c>
      <c r="BH205">
        <v>1.0527426182352499</v>
      </c>
      <c r="BI205">
        <v>0.92468322315907403</v>
      </c>
      <c r="BJ205">
        <v>0.39054218744193497</v>
      </c>
      <c r="BK205">
        <v>264.39999999999998</v>
      </c>
      <c r="BL205">
        <v>239.9</v>
      </c>
      <c r="BM205">
        <v>-2.17</v>
      </c>
      <c r="BN205">
        <v>2.06</v>
      </c>
      <c r="BO205">
        <v>0.98745594670131398</v>
      </c>
      <c r="BP205">
        <v>-8.4019800339829498</v>
      </c>
      <c r="BQ205">
        <v>1.0011550657064701</v>
      </c>
      <c r="BR205">
        <v>-9.0331534733320701E-2</v>
      </c>
      <c r="BS205">
        <v>1.94677862662497</v>
      </c>
      <c r="BT205">
        <v>-2.5258319123169302</v>
      </c>
    </row>
    <row r="206" spans="1:79" x14ac:dyDescent="0.25">
      <c r="A206" t="s">
        <v>594</v>
      </c>
      <c r="B206" t="s">
        <v>462</v>
      </c>
      <c r="C206">
        <v>20210225.010000002</v>
      </c>
      <c r="D206" s="89">
        <v>44252.046527777777</v>
      </c>
      <c r="E206" t="s">
        <v>565</v>
      </c>
      <c r="F206">
        <v>2882</v>
      </c>
      <c r="G206" t="s">
        <v>398</v>
      </c>
      <c r="H206" t="s">
        <v>412</v>
      </c>
      <c r="I206" t="s">
        <v>794</v>
      </c>
      <c r="J206" t="s">
        <v>400</v>
      </c>
      <c r="K206">
        <v>3400</v>
      </c>
      <c r="L206">
        <v>160.83000000000001</v>
      </c>
      <c r="M206">
        <v>21.140334509999999</v>
      </c>
      <c r="N206" s="90">
        <v>3.5399999999999999E-12</v>
      </c>
      <c r="O206">
        <v>2.9962000000000001E-3</v>
      </c>
      <c r="P206">
        <v>0</v>
      </c>
      <c r="Q206">
        <v>-0.72</v>
      </c>
      <c r="R206">
        <v>0</v>
      </c>
      <c r="S206" t="b">
        <v>0</v>
      </c>
      <c r="T206" t="s">
        <v>404</v>
      </c>
      <c r="U206">
        <v>4</v>
      </c>
      <c r="V206">
        <v>20</v>
      </c>
      <c r="W206">
        <v>20</v>
      </c>
      <c r="X206" s="90">
        <v>7.7000000000000001E-8</v>
      </c>
      <c r="Y206" s="90">
        <v>7.7299999999999997E-8</v>
      </c>
      <c r="Z206">
        <v>2.0557544129999998</v>
      </c>
      <c r="AA206">
        <v>4.3050500000000003E-4</v>
      </c>
      <c r="AB206">
        <v>0</v>
      </c>
      <c r="AC206">
        <v>6.1507163580000004</v>
      </c>
      <c r="AD206">
        <v>9.6519200000000002E-4</v>
      </c>
      <c r="AE206">
        <v>37.250835000000002</v>
      </c>
      <c r="AF206">
        <v>0</v>
      </c>
      <c r="AG206">
        <v>11.98376189</v>
      </c>
      <c r="AH206">
        <v>4.0369100000000002E-4</v>
      </c>
      <c r="AI206">
        <v>0</v>
      </c>
      <c r="AJ206">
        <v>6.112533623</v>
      </c>
      <c r="AK206">
        <v>9.6409399999999998E-4</v>
      </c>
      <c r="AL206">
        <v>17.914202459999998</v>
      </c>
      <c r="AM206">
        <v>6.4958419999999999E-3</v>
      </c>
      <c r="AN206">
        <v>1</v>
      </c>
      <c r="AO206">
        <v>12.164528020000001</v>
      </c>
      <c r="AP206">
        <v>2.1956132E-2</v>
      </c>
      <c r="AQ206">
        <v>0</v>
      </c>
      <c r="AR206">
        <v>14.79769681</v>
      </c>
      <c r="AS206">
        <v>0.90290979299999996</v>
      </c>
      <c r="AT206">
        <v>0</v>
      </c>
      <c r="AU206">
        <v>-0.52793973699999996</v>
      </c>
      <c r="AV206">
        <v>6.2678940000000004E-3</v>
      </c>
      <c r="AW206" s="169">
        <v>1</v>
      </c>
      <c r="AX206">
        <v>-9.6608936000000006E-2</v>
      </c>
      <c r="AY206">
        <v>2.1464752E-2</v>
      </c>
      <c r="AZ206">
        <v>0</v>
      </c>
      <c r="BA206">
        <v>-9.9368003740000006</v>
      </c>
      <c r="BB206">
        <v>0.88114010300000001</v>
      </c>
      <c r="BC206">
        <v>0</v>
      </c>
      <c r="BD206">
        <v>2</v>
      </c>
      <c r="BE206">
        <v>1.7999914133756301E-3</v>
      </c>
      <c r="BF206">
        <v>-0.560185147605473</v>
      </c>
      <c r="BG206">
        <v>0.35499999999999998</v>
      </c>
      <c r="BH206">
        <v>1.0527426182352499</v>
      </c>
      <c r="BI206">
        <v>0.92468322315907403</v>
      </c>
      <c r="BJ206">
        <v>0.40095244417238901</v>
      </c>
      <c r="BK206">
        <v>244.5</v>
      </c>
      <c r="BL206">
        <v>222.8</v>
      </c>
      <c r="BM206">
        <v>-2.17</v>
      </c>
      <c r="BN206">
        <v>2.06</v>
      </c>
      <c r="BO206">
        <v>0.98745594670131398</v>
      </c>
      <c r="BP206">
        <v>-8.4019800339829498</v>
      </c>
      <c r="BQ206">
        <v>1.0011550657064701</v>
      </c>
      <c r="BR206">
        <v>-9.0331534733320701E-2</v>
      </c>
      <c r="BS206">
        <v>1.9677974096900599</v>
      </c>
      <c r="BT206">
        <v>-2.3284185898028</v>
      </c>
    </row>
    <row r="207" spans="1:79" x14ac:dyDescent="0.25">
      <c r="A207" t="s">
        <v>629</v>
      </c>
      <c r="B207" t="s">
        <v>411</v>
      </c>
      <c r="C207">
        <v>20210301.050000001</v>
      </c>
      <c r="D207" s="89">
        <v>44256.203472222223</v>
      </c>
      <c r="E207" t="s">
        <v>620</v>
      </c>
      <c r="F207">
        <v>2917</v>
      </c>
      <c r="G207" t="s">
        <v>398</v>
      </c>
      <c r="H207" t="s">
        <v>412</v>
      </c>
      <c r="I207" t="s">
        <v>794</v>
      </c>
      <c r="J207" t="s">
        <v>400</v>
      </c>
      <c r="K207">
        <v>3400</v>
      </c>
      <c r="L207">
        <v>167.72</v>
      </c>
      <c r="M207">
        <v>20.271881709999999</v>
      </c>
      <c r="N207" s="90">
        <v>3.7200000000000003E-12</v>
      </c>
      <c r="O207">
        <v>1.0892E-3</v>
      </c>
      <c r="P207">
        <v>0</v>
      </c>
      <c r="Q207">
        <v>-0.76</v>
      </c>
      <c r="R207">
        <v>0</v>
      </c>
      <c r="S207" t="b">
        <v>0</v>
      </c>
      <c r="T207" t="s">
        <v>404</v>
      </c>
      <c r="U207">
        <v>4</v>
      </c>
      <c r="V207">
        <v>20</v>
      </c>
      <c r="W207">
        <v>20</v>
      </c>
      <c r="X207" s="90">
        <v>7.9700000000000006E-8</v>
      </c>
      <c r="Y207" s="90">
        <v>7.9700000000000006E-8</v>
      </c>
      <c r="Z207">
        <v>2.0600920999999999</v>
      </c>
      <c r="AA207">
        <v>4.9497600000000005E-4</v>
      </c>
      <c r="AB207">
        <v>0</v>
      </c>
      <c r="AC207">
        <v>6.236402665</v>
      </c>
      <c r="AD207">
        <v>7.8337999999999997E-4</v>
      </c>
      <c r="AE207">
        <v>37.339169869999999</v>
      </c>
      <c r="AF207">
        <v>0</v>
      </c>
      <c r="AG207">
        <v>11.990847410000001</v>
      </c>
      <c r="AH207">
        <v>4.6986199999999998E-4</v>
      </c>
      <c r="AI207">
        <v>0</v>
      </c>
      <c r="AJ207">
        <v>6.198140832</v>
      </c>
      <c r="AK207">
        <v>7.82652E-4</v>
      </c>
      <c r="AL207">
        <v>17.996425590000001</v>
      </c>
      <c r="AM207">
        <v>6.0770570000000003E-3</v>
      </c>
      <c r="AN207">
        <v>0</v>
      </c>
      <c r="AO207">
        <v>12.35415802</v>
      </c>
      <c r="AP207">
        <v>1.9141852000000001E-2</v>
      </c>
      <c r="AQ207">
        <v>0</v>
      </c>
      <c r="AR207">
        <v>9.5691049550000002</v>
      </c>
      <c r="AS207">
        <v>0.92809554599999999</v>
      </c>
      <c r="AT207">
        <v>0</v>
      </c>
      <c r="AU207">
        <v>-0.53798376000000003</v>
      </c>
      <c r="AV207">
        <v>6.031013E-3</v>
      </c>
      <c r="AW207">
        <v>0</v>
      </c>
      <c r="AX207">
        <v>-7.9443184E-2</v>
      </c>
      <c r="AY207">
        <v>1.9194095000000001E-2</v>
      </c>
      <c r="AZ207">
        <v>0</v>
      </c>
      <c r="BA207">
        <v>-15.20997217</v>
      </c>
      <c r="BB207">
        <v>0.905333269</v>
      </c>
      <c r="BC207">
        <v>0</v>
      </c>
      <c r="BD207">
        <v>2</v>
      </c>
      <c r="BE207">
        <v>1.7999914133756301E-3</v>
      </c>
      <c r="BF207">
        <v>-0.57037717153345402</v>
      </c>
      <c r="BG207">
        <v>0.35499999999999998</v>
      </c>
      <c r="BH207">
        <v>1.0527426182352499</v>
      </c>
      <c r="BI207">
        <v>0.92468322315907403</v>
      </c>
      <c r="BJ207">
        <v>0.39022286621732999</v>
      </c>
      <c r="BK207">
        <v>265.10000000000002</v>
      </c>
      <c r="BL207">
        <v>240.5</v>
      </c>
      <c r="BM207">
        <v>-2.17</v>
      </c>
      <c r="BN207">
        <v>2.06</v>
      </c>
      <c r="BO207">
        <v>0.98745594670131398</v>
      </c>
      <c r="BP207">
        <v>-8.4019800339829498</v>
      </c>
      <c r="BQ207">
        <v>1.0011550657064701</v>
      </c>
      <c r="BR207">
        <v>-9.0331534733320701E-2</v>
      </c>
      <c r="BS207">
        <v>1.97214010700356</v>
      </c>
      <c r="BT207">
        <v>-2.2438071364047798</v>
      </c>
    </row>
    <row r="208" spans="1:79" x14ac:dyDescent="0.25">
      <c r="A208" t="s">
        <v>655</v>
      </c>
      <c r="B208" t="s">
        <v>411</v>
      </c>
      <c r="C208">
        <v>20210309.170000002</v>
      </c>
      <c r="D208" s="89">
        <v>44264.705555555556</v>
      </c>
      <c r="E208" t="s">
        <v>654</v>
      </c>
      <c r="F208">
        <v>2947</v>
      </c>
      <c r="G208" t="s">
        <v>398</v>
      </c>
      <c r="H208" t="s">
        <v>412</v>
      </c>
      <c r="I208" t="s">
        <v>794</v>
      </c>
      <c r="J208" t="s">
        <v>400</v>
      </c>
      <c r="K208">
        <v>3900</v>
      </c>
      <c r="L208">
        <v>194.18</v>
      </c>
      <c r="M208">
        <v>20.08445772</v>
      </c>
      <c r="N208" s="90">
        <v>3.7299999999999997E-12</v>
      </c>
      <c r="O208">
        <v>1E-3</v>
      </c>
      <c r="P208">
        <v>0</v>
      </c>
      <c r="Q208">
        <v>-0.2</v>
      </c>
      <c r="R208">
        <v>0</v>
      </c>
      <c r="S208" t="b">
        <v>1</v>
      </c>
      <c r="T208" t="s">
        <v>404</v>
      </c>
      <c r="U208">
        <v>4</v>
      </c>
      <c r="V208">
        <v>20</v>
      </c>
      <c r="W208">
        <v>20</v>
      </c>
      <c r="X208" s="90">
        <v>7.9599999999999998E-8</v>
      </c>
      <c r="Y208" s="90">
        <v>7.9500000000000004E-8</v>
      </c>
      <c r="Z208">
        <v>2.2251201269999998</v>
      </c>
      <c r="AA208">
        <v>4.6820299999999999E-4</v>
      </c>
      <c r="AB208">
        <v>0</v>
      </c>
      <c r="AC208">
        <v>6.6630904009999998</v>
      </c>
      <c r="AD208">
        <v>1.287861E-3</v>
      </c>
      <c r="AE208">
        <v>37.779046520000001</v>
      </c>
      <c r="AF208">
        <v>0</v>
      </c>
      <c r="AG208">
        <v>12.161450520000001</v>
      </c>
      <c r="AH208">
        <v>4.4837000000000002E-4</v>
      </c>
      <c r="AI208">
        <v>0</v>
      </c>
      <c r="AJ208">
        <v>6.6247369269999998</v>
      </c>
      <c r="AK208">
        <v>1.286632E-3</v>
      </c>
      <c r="AL208">
        <v>18.50231921</v>
      </c>
      <c r="AM208">
        <v>6.9773459999999997E-3</v>
      </c>
      <c r="AN208">
        <v>0</v>
      </c>
      <c r="AO208">
        <v>12.817968130000001</v>
      </c>
      <c r="AP208">
        <v>2.4477544E-2</v>
      </c>
      <c r="AQ208">
        <v>0</v>
      </c>
      <c r="AR208">
        <v>-15.03735225</v>
      </c>
      <c r="AS208">
        <v>0.82165217999999995</v>
      </c>
      <c r="AT208">
        <v>0</v>
      </c>
      <c r="AU208">
        <v>-0.63174224300000004</v>
      </c>
      <c r="AV208">
        <v>6.7972379999999997E-3</v>
      </c>
      <c r="AW208">
        <v>0</v>
      </c>
      <c r="AX208">
        <v>-0.46904774900000001</v>
      </c>
      <c r="AY208">
        <v>2.3749112999999999E-2</v>
      </c>
      <c r="AZ208">
        <v>0</v>
      </c>
      <c r="BA208">
        <v>-40.184892400000003</v>
      </c>
      <c r="BB208">
        <v>0.80031098300000003</v>
      </c>
      <c r="BC208">
        <v>0</v>
      </c>
      <c r="BD208">
        <v>3</v>
      </c>
      <c r="BE208">
        <v>9.7527688795384898E-4</v>
      </c>
      <c r="BF208">
        <v>-0.64978712729905796</v>
      </c>
      <c r="BG208">
        <v>0.35499999999999998</v>
      </c>
      <c r="BH208">
        <v>1.03041305013492</v>
      </c>
      <c r="BI208">
        <v>0.95813512655848199</v>
      </c>
      <c r="BJ208">
        <v>0.35458599077985498</v>
      </c>
      <c r="BK208">
        <v>356.6</v>
      </c>
      <c r="BL208">
        <v>316.2</v>
      </c>
      <c r="BM208">
        <v>-2.17</v>
      </c>
      <c r="BN208">
        <v>2.06</v>
      </c>
      <c r="BO208">
        <v>0.991313887977191</v>
      </c>
      <c r="BP208">
        <v>-8.7984187311849205</v>
      </c>
      <c r="BQ208">
        <v>1.00283345638313</v>
      </c>
      <c r="BR208">
        <v>-0.223052006392533</v>
      </c>
      <c r="BS208">
        <v>2.0083729014345502</v>
      </c>
      <c r="BT208">
        <v>-2.1932046798261098</v>
      </c>
    </row>
    <row r="209" spans="1:79" x14ac:dyDescent="0.25">
      <c r="A209" t="s">
        <v>671</v>
      </c>
      <c r="B209" t="s">
        <v>445</v>
      </c>
      <c r="C209">
        <v>20210310.210000001</v>
      </c>
      <c r="D209" s="89">
        <v>44265.868055555555</v>
      </c>
      <c r="E209" t="s">
        <v>654</v>
      </c>
      <c r="F209">
        <v>2962</v>
      </c>
      <c r="G209" t="s">
        <v>398</v>
      </c>
      <c r="H209" t="s">
        <v>412</v>
      </c>
      <c r="I209" t="s">
        <v>794</v>
      </c>
      <c r="J209" t="s">
        <v>400</v>
      </c>
      <c r="K209">
        <v>3600</v>
      </c>
      <c r="L209">
        <v>177.12</v>
      </c>
      <c r="M209">
        <v>20.325203250000001</v>
      </c>
      <c r="N209" s="90">
        <v>3.6199999999999999E-12</v>
      </c>
      <c r="O209">
        <v>1E-3</v>
      </c>
      <c r="P209">
        <v>0</v>
      </c>
      <c r="Q209">
        <v>-0.39</v>
      </c>
      <c r="R209">
        <v>0</v>
      </c>
      <c r="S209" t="b">
        <v>1</v>
      </c>
      <c r="T209" t="s">
        <v>404</v>
      </c>
      <c r="U209">
        <v>4</v>
      </c>
      <c r="V209">
        <v>20</v>
      </c>
      <c r="W209">
        <v>20</v>
      </c>
      <c r="X209" s="90">
        <v>7.9700000000000006E-8</v>
      </c>
      <c r="Y209" s="90">
        <v>7.9700000000000006E-8</v>
      </c>
      <c r="Z209">
        <v>2.2430214469999998</v>
      </c>
      <c r="AA209">
        <v>4.7685499999999999E-4</v>
      </c>
      <c r="AB209">
        <v>0</v>
      </c>
      <c r="AC209">
        <v>6.741572455</v>
      </c>
      <c r="AD209">
        <v>1.3675250000000001E-3</v>
      </c>
      <c r="AE209">
        <v>37.859954459999997</v>
      </c>
      <c r="AF209">
        <v>0</v>
      </c>
      <c r="AG209">
        <v>12.181080769999999</v>
      </c>
      <c r="AH209">
        <v>4.5081100000000002E-4</v>
      </c>
      <c r="AI209">
        <v>0</v>
      </c>
      <c r="AJ209">
        <v>6.703175903</v>
      </c>
      <c r="AK209">
        <v>1.366084E-3</v>
      </c>
      <c r="AL209">
        <v>18.638844580000001</v>
      </c>
      <c r="AM209">
        <v>6.2799350000000004E-3</v>
      </c>
      <c r="AN209">
        <v>0</v>
      </c>
      <c r="AO209">
        <v>13.24685262</v>
      </c>
      <c r="AP209">
        <v>2.3035536999999998E-2</v>
      </c>
      <c r="AQ209">
        <v>0</v>
      </c>
      <c r="AR209">
        <v>0.42851703000000002</v>
      </c>
      <c r="AS209">
        <v>0.85294298199999996</v>
      </c>
      <c r="AT209">
        <v>0</v>
      </c>
      <c r="AU209">
        <v>-0.59434217</v>
      </c>
      <c r="AV209">
        <v>6.2067579999999997E-3</v>
      </c>
      <c r="AW209">
        <v>0</v>
      </c>
      <c r="AX209">
        <v>-0.20160836900000001</v>
      </c>
      <c r="AY209">
        <v>2.3035936E-2</v>
      </c>
      <c r="AZ209">
        <v>0</v>
      </c>
      <c r="BA209">
        <v>-25.283233410000001</v>
      </c>
      <c r="BB209">
        <v>0.83147743900000004</v>
      </c>
      <c r="BC209">
        <v>0</v>
      </c>
      <c r="BD209">
        <v>3</v>
      </c>
      <c r="BE209">
        <v>9.7527688795384898E-4</v>
      </c>
      <c r="BF209">
        <v>-0.61252020433703802</v>
      </c>
      <c r="BG209">
        <v>0.35499999999999998</v>
      </c>
      <c r="BH209">
        <v>1.03041305013492</v>
      </c>
      <c r="BI209">
        <v>0.95813512655848199</v>
      </c>
      <c r="BJ209">
        <v>0.39298631453829302</v>
      </c>
      <c r="BK209">
        <v>259.5</v>
      </c>
      <c r="BL209">
        <v>235.7</v>
      </c>
      <c r="BM209">
        <v>-2.17</v>
      </c>
      <c r="BN209">
        <v>2.06</v>
      </c>
      <c r="BO209">
        <v>0.991313887977191</v>
      </c>
      <c r="BP209">
        <v>-8.7984187311849205</v>
      </c>
      <c r="BQ209">
        <v>1.00283345638313</v>
      </c>
      <c r="BR209">
        <v>-0.223052006392533</v>
      </c>
      <c r="BS209">
        <v>2.0263249440439699</v>
      </c>
      <c r="BT209">
        <v>-2.11540432973894</v>
      </c>
    </row>
    <row r="210" spans="1:79" x14ac:dyDescent="0.25">
      <c r="A210" t="s">
        <v>685</v>
      </c>
      <c r="B210" t="s">
        <v>462</v>
      </c>
      <c r="C210">
        <v>20210312.07</v>
      </c>
      <c r="D210" s="89">
        <v>44267.293055555558</v>
      </c>
      <c r="E210" t="s">
        <v>654</v>
      </c>
      <c r="F210">
        <v>2979</v>
      </c>
      <c r="G210" t="s">
        <v>398</v>
      </c>
      <c r="H210" t="s">
        <v>412</v>
      </c>
      <c r="I210" t="s">
        <v>794</v>
      </c>
      <c r="J210" t="s">
        <v>400</v>
      </c>
      <c r="K210">
        <v>3800</v>
      </c>
      <c r="L210">
        <v>191.44</v>
      </c>
      <c r="M210">
        <v>19.849561219999998</v>
      </c>
      <c r="N210" s="90">
        <v>3.7899999999999998E-12</v>
      </c>
      <c r="O210">
        <v>1E-3</v>
      </c>
      <c r="P210">
        <v>0</v>
      </c>
      <c r="Q210">
        <v>0.42</v>
      </c>
      <c r="R210">
        <v>0</v>
      </c>
      <c r="S210" t="b">
        <v>1</v>
      </c>
      <c r="T210" t="s">
        <v>404</v>
      </c>
      <c r="U210">
        <v>4</v>
      </c>
      <c r="V210">
        <v>20</v>
      </c>
      <c r="W210">
        <v>20</v>
      </c>
      <c r="X210" s="90">
        <v>7.9599999999999998E-8</v>
      </c>
      <c r="Y210" s="90">
        <v>7.9500000000000004E-8</v>
      </c>
      <c r="Z210">
        <v>2.2276729770000001</v>
      </c>
      <c r="AA210">
        <v>4.7020200000000002E-4</v>
      </c>
      <c r="AB210">
        <v>0</v>
      </c>
      <c r="AC210">
        <v>6.686849799</v>
      </c>
      <c r="AD210">
        <v>8.7538600000000002E-4</v>
      </c>
      <c r="AE210">
        <v>37.803540329999997</v>
      </c>
      <c r="AF210">
        <v>0</v>
      </c>
      <c r="AG210">
        <v>12.1646888</v>
      </c>
      <c r="AH210">
        <v>4.4678600000000001E-4</v>
      </c>
      <c r="AI210">
        <v>0</v>
      </c>
      <c r="AJ210">
        <v>6.6484772430000003</v>
      </c>
      <c r="AK210">
        <v>8.7455300000000003E-4</v>
      </c>
      <c r="AL210">
        <v>18.586871670000001</v>
      </c>
      <c r="AM210">
        <v>6.2025600000000002E-3</v>
      </c>
      <c r="AN210">
        <v>0</v>
      </c>
      <c r="AO210">
        <v>13.10816039</v>
      </c>
      <c r="AP210">
        <v>2.1356573E-2</v>
      </c>
      <c r="AQ210">
        <v>0</v>
      </c>
      <c r="AR210">
        <v>0.69795301099999996</v>
      </c>
      <c r="AS210">
        <v>0.99118841899999999</v>
      </c>
      <c r="AT210">
        <v>0</v>
      </c>
      <c r="AU210">
        <v>-0.57524951000000002</v>
      </c>
      <c r="AV210">
        <v>6.1186529999999999E-3</v>
      </c>
      <c r="AW210">
        <v>0</v>
      </c>
      <c r="AX210">
        <v>-0.22981974699999999</v>
      </c>
      <c r="AY210">
        <v>2.0987209E-2</v>
      </c>
      <c r="AZ210">
        <v>0</v>
      </c>
      <c r="BA210">
        <v>-24.8998016</v>
      </c>
      <c r="BB210">
        <v>0.96606335600000004</v>
      </c>
      <c r="BC210">
        <v>0</v>
      </c>
      <c r="BD210">
        <v>3</v>
      </c>
      <c r="BE210">
        <v>9.7527688795384898E-4</v>
      </c>
      <c r="BF210">
        <v>-0.59337685635911497</v>
      </c>
      <c r="BG210">
        <v>0.35499999999999998</v>
      </c>
      <c r="BH210">
        <v>1.03041305013492</v>
      </c>
      <c r="BI210">
        <v>0.95813512655848199</v>
      </c>
      <c r="BJ210">
        <v>0.41271187011801802</v>
      </c>
      <c r="BK210">
        <v>224.4</v>
      </c>
      <c r="BL210">
        <v>205.4</v>
      </c>
      <c r="BM210">
        <v>-2.17</v>
      </c>
      <c r="BN210">
        <v>2.06</v>
      </c>
      <c r="BO210">
        <v>0.991313887977191</v>
      </c>
      <c r="BP210">
        <v>-8.7984187311849205</v>
      </c>
      <c r="BQ210">
        <v>1.00283345638313</v>
      </c>
      <c r="BR210">
        <v>-0.223052006392533</v>
      </c>
      <c r="BS210">
        <v>2.0109329848236701</v>
      </c>
      <c r="BT210">
        <v>-2.16965165861874</v>
      </c>
    </row>
    <row r="211" spans="1:79" x14ac:dyDescent="0.25">
      <c r="A211" t="s">
        <v>688</v>
      </c>
      <c r="B211" t="s">
        <v>689</v>
      </c>
      <c r="C211">
        <v>20210312.190000001</v>
      </c>
      <c r="D211" s="89">
        <v>44267.80972222222</v>
      </c>
      <c r="E211" t="s">
        <v>654</v>
      </c>
      <c r="F211">
        <v>2986</v>
      </c>
      <c r="G211" t="s">
        <v>398</v>
      </c>
      <c r="H211" t="s">
        <v>412</v>
      </c>
      <c r="I211" t="s">
        <v>794</v>
      </c>
      <c r="J211" t="s">
        <v>400</v>
      </c>
      <c r="K211">
        <v>3500</v>
      </c>
      <c r="L211">
        <v>172.42</v>
      </c>
      <c r="M211">
        <v>20.29926923</v>
      </c>
      <c r="N211" s="90">
        <v>3.6300000000000001E-12</v>
      </c>
      <c r="O211">
        <v>1E-3</v>
      </c>
      <c r="P211">
        <v>0</v>
      </c>
      <c r="Q211">
        <v>-0.21</v>
      </c>
      <c r="R211">
        <v>0</v>
      </c>
      <c r="S211" t="b">
        <v>1</v>
      </c>
      <c r="T211" t="s">
        <v>404</v>
      </c>
      <c r="U211">
        <v>4</v>
      </c>
      <c r="V211">
        <v>20</v>
      </c>
      <c r="W211">
        <v>20</v>
      </c>
      <c r="X211" s="90">
        <v>7.9700000000000006E-8</v>
      </c>
      <c r="Y211" s="90">
        <v>7.9700000000000006E-8</v>
      </c>
      <c r="Z211">
        <v>2.2373303610000002</v>
      </c>
      <c r="AA211">
        <v>4.44843E-4</v>
      </c>
      <c r="AB211">
        <v>0</v>
      </c>
      <c r="AC211">
        <v>6.6725352720000002</v>
      </c>
      <c r="AD211">
        <v>1.1231959999999999E-3</v>
      </c>
      <c r="AE211">
        <v>37.788783340000002</v>
      </c>
      <c r="AF211">
        <v>0</v>
      </c>
      <c r="AG211">
        <v>12.17330048</v>
      </c>
      <c r="AH211">
        <v>4.2392999999999999E-4</v>
      </c>
      <c r="AI211">
        <v>0</v>
      </c>
      <c r="AJ211">
        <v>6.6341978030000002</v>
      </c>
      <c r="AK211">
        <v>1.1220970000000001E-3</v>
      </c>
      <c r="AL211">
        <v>18.573597459999998</v>
      </c>
      <c r="AM211">
        <v>6.8605849999999998E-3</v>
      </c>
      <c r="AN211">
        <v>0</v>
      </c>
      <c r="AO211">
        <v>13.15630625</v>
      </c>
      <c r="AP211">
        <v>2.2133191999999999E-2</v>
      </c>
      <c r="AQ211">
        <v>0</v>
      </c>
      <c r="AR211">
        <v>-1.3169053580000001</v>
      </c>
      <c r="AS211">
        <v>0.92527141700000004</v>
      </c>
      <c r="AT211">
        <v>0</v>
      </c>
      <c r="AU211">
        <v>-0.58311035</v>
      </c>
      <c r="AV211">
        <v>6.7282990000000001E-3</v>
      </c>
      <c r="AW211">
        <v>0</v>
      </c>
      <c r="AX211">
        <v>-0.15394250600000001</v>
      </c>
      <c r="AY211">
        <v>2.1416824000000001E-2</v>
      </c>
      <c r="AZ211">
        <v>0</v>
      </c>
      <c r="BA211">
        <v>-26.844862299999999</v>
      </c>
      <c r="BB211">
        <v>0.90131454</v>
      </c>
      <c r="BC211">
        <v>0</v>
      </c>
      <c r="BD211">
        <v>3</v>
      </c>
      <c r="BE211">
        <v>9.7527688795384898E-4</v>
      </c>
      <c r="BF211">
        <v>-0.601224750328896</v>
      </c>
      <c r="BG211">
        <v>0.35499999999999998</v>
      </c>
      <c r="BH211">
        <v>1.03041305013492</v>
      </c>
      <c r="BI211">
        <v>0.95813512655848199</v>
      </c>
      <c r="BJ211">
        <v>0.40462529775548101</v>
      </c>
      <c r="BK211">
        <v>237.9</v>
      </c>
      <c r="BL211">
        <v>217.2</v>
      </c>
      <c r="BM211">
        <v>-2.17</v>
      </c>
      <c r="BN211">
        <v>2.06</v>
      </c>
      <c r="BO211">
        <v>0.991313887977191</v>
      </c>
      <c r="BP211">
        <v>-8.7984187311849205</v>
      </c>
      <c r="BQ211">
        <v>1.00283345638313</v>
      </c>
      <c r="BR211">
        <v>-0.223052006392533</v>
      </c>
      <c r="BS211">
        <v>2.0206177326000101</v>
      </c>
      <c r="BT211">
        <v>-2.1838418480336599</v>
      </c>
    </row>
    <row r="212" spans="1:79" x14ac:dyDescent="0.25">
      <c r="A212" t="s">
        <v>709</v>
      </c>
      <c r="B212" t="s">
        <v>411</v>
      </c>
      <c r="C212">
        <v>20210314.170000002</v>
      </c>
      <c r="D212" s="89">
        <v>44269.734027777777</v>
      </c>
      <c r="E212" t="s">
        <v>706</v>
      </c>
      <c r="F212">
        <v>3007</v>
      </c>
      <c r="G212" t="s">
        <v>398</v>
      </c>
      <c r="H212" t="s">
        <v>412</v>
      </c>
      <c r="I212" t="s">
        <v>794</v>
      </c>
      <c r="J212" t="s">
        <v>400</v>
      </c>
      <c r="K212">
        <v>3700</v>
      </c>
      <c r="L212">
        <v>185.09</v>
      </c>
      <c r="M212">
        <v>19.990275</v>
      </c>
      <c r="N212" s="90">
        <v>3.7100000000000001E-12</v>
      </c>
      <c r="O212">
        <v>1E-3</v>
      </c>
      <c r="P212">
        <v>0</v>
      </c>
      <c r="Q212">
        <v>0.02</v>
      </c>
      <c r="R212">
        <v>0</v>
      </c>
      <c r="S212" t="b">
        <v>0</v>
      </c>
      <c r="T212" t="s">
        <v>404</v>
      </c>
      <c r="U212">
        <v>4</v>
      </c>
      <c r="V212">
        <v>20</v>
      </c>
      <c r="W212">
        <v>20</v>
      </c>
      <c r="X212" s="90">
        <v>7.9500000000000004E-8</v>
      </c>
      <c r="Y212" s="90">
        <v>7.9500000000000004E-8</v>
      </c>
      <c r="Z212">
        <v>2.2423649889999999</v>
      </c>
      <c r="AA212">
        <v>4.9792800000000002E-4</v>
      </c>
      <c r="AB212">
        <v>0</v>
      </c>
      <c r="AC212">
        <v>6.7460302399999996</v>
      </c>
      <c r="AD212">
        <v>7.3290900000000001E-4</v>
      </c>
      <c r="AE212">
        <v>37.864550029999997</v>
      </c>
      <c r="AF212">
        <v>0</v>
      </c>
      <c r="AG212">
        <v>12.180617079999999</v>
      </c>
      <c r="AH212">
        <v>4.7373700000000001E-4</v>
      </c>
      <c r="AI212">
        <v>0</v>
      </c>
      <c r="AJ212">
        <v>6.7076277150000001</v>
      </c>
      <c r="AK212">
        <v>7.3228900000000001E-4</v>
      </c>
      <c r="AL212">
        <v>18.663210119999999</v>
      </c>
      <c r="AM212">
        <v>5.7285529999999999E-3</v>
      </c>
      <c r="AN212">
        <v>0</v>
      </c>
      <c r="AO212">
        <v>13.287324079999999</v>
      </c>
      <c r="AP212">
        <v>2.6832653000000001E-2</v>
      </c>
      <c r="AQ212">
        <v>0</v>
      </c>
      <c r="AR212">
        <v>4.9188123700000004</v>
      </c>
      <c r="AS212">
        <v>0.75358534399999999</v>
      </c>
      <c r="AT212">
        <v>0</v>
      </c>
      <c r="AU212">
        <v>-0.57430919700000005</v>
      </c>
      <c r="AV212">
        <v>5.7418369999999996E-3</v>
      </c>
      <c r="AW212">
        <v>0</v>
      </c>
      <c r="AX212">
        <v>-0.170518216</v>
      </c>
      <c r="AY212">
        <v>2.6172082999999999E-2</v>
      </c>
      <c r="AZ212">
        <v>0</v>
      </c>
      <c r="BA212">
        <v>-20.916407599999999</v>
      </c>
      <c r="BB212">
        <v>0.73411101300000003</v>
      </c>
      <c r="BC212">
        <v>0</v>
      </c>
      <c r="BD212">
        <v>3</v>
      </c>
      <c r="BE212">
        <v>9.7527688795384898E-4</v>
      </c>
      <c r="BF212">
        <v>-0.59251099448506195</v>
      </c>
      <c r="BG212">
        <v>0.35499999999999998</v>
      </c>
      <c r="BH212">
        <v>1.03041305013492</v>
      </c>
      <c r="BI212">
        <v>0.95813512655848199</v>
      </c>
      <c r="BJ212">
        <v>0.41360406549265699</v>
      </c>
      <c r="BK212">
        <v>223</v>
      </c>
      <c r="BL212">
        <v>204.2</v>
      </c>
      <c r="BM212">
        <v>-2.17</v>
      </c>
      <c r="BN212">
        <v>2.06</v>
      </c>
      <c r="BO212">
        <v>0.991313887977191</v>
      </c>
      <c r="BP212">
        <v>-8.7984187311849205</v>
      </c>
      <c r="BQ212">
        <v>1.00283345638313</v>
      </c>
      <c r="BR212">
        <v>-0.223052006392533</v>
      </c>
      <c r="BS212">
        <v>2.02566662599886</v>
      </c>
      <c r="BT212">
        <v>-2.1109852655588202</v>
      </c>
    </row>
    <row r="213" spans="1:79" x14ac:dyDescent="0.25">
      <c r="A213" t="s">
        <v>729</v>
      </c>
      <c r="B213" t="s">
        <v>445</v>
      </c>
      <c r="C213">
        <v>20210316.16</v>
      </c>
      <c r="D213" s="89">
        <v>44271.661805555559</v>
      </c>
      <c r="E213" t="s">
        <v>706</v>
      </c>
      <c r="F213">
        <v>3031</v>
      </c>
      <c r="G213" t="s">
        <v>398</v>
      </c>
      <c r="H213" t="s">
        <v>412</v>
      </c>
      <c r="I213" t="s">
        <v>794</v>
      </c>
      <c r="J213" t="s">
        <v>400</v>
      </c>
      <c r="K213">
        <v>3800</v>
      </c>
      <c r="L213">
        <v>184.23</v>
      </c>
      <c r="M213">
        <v>20.626390919999999</v>
      </c>
      <c r="N213" s="90">
        <v>3.6E-12</v>
      </c>
      <c r="O213">
        <v>1E-3</v>
      </c>
      <c r="P213">
        <v>0</v>
      </c>
      <c r="Q213">
        <v>-0.21</v>
      </c>
      <c r="R213">
        <v>0</v>
      </c>
      <c r="S213" t="b">
        <v>0</v>
      </c>
      <c r="T213" t="s">
        <v>404</v>
      </c>
      <c r="U213">
        <v>4</v>
      </c>
      <c r="V213">
        <v>20</v>
      </c>
      <c r="W213">
        <v>20</v>
      </c>
      <c r="X213" s="90">
        <v>7.9599999999999998E-8</v>
      </c>
      <c r="Y213" s="90">
        <v>7.9500000000000004E-8</v>
      </c>
      <c r="Z213">
        <v>2.2592063109999998</v>
      </c>
      <c r="AA213">
        <v>4.6102699999999998E-4</v>
      </c>
      <c r="AB213">
        <v>0</v>
      </c>
      <c r="AC213">
        <v>6.7199689390000001</v>
      </c>
      <c r="AD213">
        <v>9.4889499999999995E-4</v>
      </c>
      <c r="AE213">
        <v>37.837683179999999</v>
      </c>
      <c r="AF213">
        <v>0</v>
      </c>
      <c r="AG213">
        <v>12.195596480000001</v>
      </c>
      <c r="AH213">
        <v>4.3697300000000001E-4</v>
      </c>
      <c r="AI213">
        <v>0</v>
      </c>
      <c r="AJ213">
        <v>6.6816287330000002</v>
      </c>
      <c r="AK213">
        <v>9.4793999999999998E-4</v>
      </c>
      <c r="AL213">
        <v>18.65581113</v>
      </c>
      <c r="AM213">
        <v>5.83381E-3</v>
      </c>
      <c r="AN213">
        <v>0</v>
      </c>
      <c r="AO213">
        <v>13.27461903</v>
      </c>
      <c r="AP213">
        <v>2.3163260000000001E-2</v>
      </c>
      <c r="AQ213">
        <v>0</v>
      </c>
      <c r="AR213">
        <v>4.0109267610000003</v>
      </c>
      <c r="AS213">
        <v>0.98347509499999997</v>
      </c>
      <c r="AT213">
        <v>0</v>
      </c>
      <c r="AU213">
        <v>-0.571454511</v>
      </c>
      <c r="AV213">
        <v>5.8598239999999996E-3</v>
      </c>
      <c r="AW213">
        <v>0</v>
      </c>
      <c r="AX213">
        <v>-0.13140955300000001</v>
      </c>
      <c r="AY213">
        <v>2.2919537E-2</v>
      </c>
      <c r="AZ213">
        <v>0</v>
      </c>
      <c r="BA213">
        <v>-21.76670627</v>
      </c>
      <c r="BB213">
        <v>0.95864023700000001</v>
      </c>
      <c r="BC213">
        <v>0</v>
      </c>
      <c r="BD213">
        <v>3</v>
      </c>
      <c r="BE213">
        <v>9.7527688795384898E-4</v>
      </c>
      <c r="BF213">
        <v>-0.58964909242112096</v>
      </c>
      <c r="BG213">
        <v>0.35499999999999998</v>
      </c>
      <c r="BH213">
        <v>1.03041305013492</v>
      </c>
      <c r="BI213">
        <v>0.95813512655848199</v>
      </c>
      <c r="BJ213">
        <v>0.41655300672755002</v>
      </c>
      <c r="BK213">
        <v>218.3</v>
      </c>
      <c r="BL213">
        <v>200.1</v>
      </c>
      <c r="BM213">
        <v>-2.17</v>
      </c>
      <c r="BN213">
        <v>2.06</v>
      </c>
      <c r="BO213">
        <v>0.991313887977191</v>
      </c>
      <c r="BP213">
        <v>-8.7984187311849205</v>
      </c>
      <c r="BQ213">
        <v>1.00283345638313</v>
      </c>
      <c r="BR213">
        <v>-0.223052006392533</v>
      </c>
      <c r="BS213">
        <v>2.0425556671501801</v>
      </c>
      <c r="BT213">
        <v>-2.1368201951788701</v>
      </c>
    </row>
    <row r="214" spans="1:79" x14ac:dyDescent="0.25">
      <c r="A214" t="s">
        <v>758</v>
      </c>
      <c r="B214" t="s">
        <v>462</v>
      </c>
      <c r="C214">
        <v>20210319.050000001</v>
      </c>
      <c r="D214" s="89">
        <v>44274.20208333333</v>
      </c>
      <c r="E214" t="s">
        <v>706</v>
      </c>
      <c r="F214">
        <v>3065</v>
      </c>
      <c r="G214" t="s">
        <v>398</v>
      </c>
      <c r="H214" t="s">
        <v>412</v>
      </c>
      <c r="I214" t="s">
        <v>794</v>
      </c>
      <c r="J214" t="s">
        <v>400</v>
      </c>
      <c r="K214">
        <v>3700</v>
      </c>
      <c r="L214">
        <v>186.68</v>
      </c>
      <c r="M214">
        <v>19.820012859999999</v>
      </c>
      <c r="N214" s="90">
        <v>3.7799999999999996E-12</v>
      </c>
      <c r="O214">
        <v>1E-3</v>
      </c>
      <c r="P214">
        <v>0</v>
      </c>
      <c r="Q214">
        <v>-0.22</v>
      </c>
      <c r="R214">
        <v>0</v>
      </c>
      <c r="S214" t="b">
        <v>0</v>
      </c>
      <c r="T214" t="s">
        <v>404</v>
      </c>
      <c r="U214">
        <v>4</v>
      </c>
      <c r="V214">
        <v>20</v>
      </c>
      <c r="W214">
        <v>20</v>
      </c>
      <c r="X214" s="90">
        <v>7.9500000000000004E-8</v>
      </c>
      <c r="Y214" s="90">
        <v>7.9500000000000004E-8</v>
      </c>
      <c r="Z214">
        <v>2.2619296979999999</v>
      </c>
      <c r="AA214">
        <v>5.2294400000000001E-4</v>
      </c>
      <c r="AB214">
        <v>0</v>
      </c>
      <c r="AC214">
        <v>6.7147968049999998</v>
      </c>
      <c r="AD214">
        <v>6.3548599999999999E-4</v>
      </c>
      <c r="AE214">
        <v>37.832351170000003</v>
      </c>
      <c r="AF214">
        <v>0</v>
      </c>
      <c r="AG214">
        <v>12.19798533</v>
      </c>
      <c r="AH214">
        <v>4.9677E-4</v>
      </c>
      <c r="AI214">
        <v>0</v>
      </c>
      <c r="AJ214">
        <v>6.6764676620000003</v>
      </c>
      <c r="AK214">
        <v>6.3497599999999999E-4</v>
      </c>
      <c r="AL214">
        <v>18.63666753</v>
      </c>
      <c r="AM214">
        <v>5.6753439999999997E-3</v>
      </c>
      <c r="AN214">
        <v>0</v>
      </c>
      <c r="AO214">
        <v>13.266497169999999</v>
      </c>
      <c r="AP214">
        <v>2.1382476000000001E-2</v>
      </c>
      <c r="AQ214">
        <v>0</v>
      </c>
      <c r="AR214">
        <v>2.2105301939999999</v>
      </c>
      <c r="AS214">
        <v>0.93095121400000003</v>
      </c>
      <c r="AT214">
        <v>0</v>
      </c>
      <c r="AU214">
        <v>-0.587633356</v>
      </c>
      <c r="AV214">
        <v>5.587832E-3</v>
      </c>
      <c r="AW214">
        <v>0</v>
      </c>
      <c r="AX214">
        <v>-0.12917172299999999</v>
      </c>
      <c r="AY214">
        <v>2.1149955000000002E-2</v>
      </c>
      <c r="AZ214">
        <v>0</v>
      </c>
      <c r="BA214">
        <v>-23.513535659999999</v>
      </c>
      <c r="BB214">
        <v>0.90698430699999999</v>
      </c>
      <c r="BC214">
        <v>0</v>
      </c>
      <c r="BD214">
        <v>3</v>
      </c>
      <c r="BE214">
        <v>9.7527688795384898E-4</v>
      </c>
      <c r="BF214">
        <v>-0.60580926711048899</v>
      </c>
      <c r="BG214">
        <v>0.35499999999999998</v>
      </c>
      <c r="BH214">
        <v>1.03041305013492</v>
      </c>
      <c r="BI214">
        <v>0.95813512655848199</v>
      </c>
      <c r="BJ214">
        <v>0.39990135183516501</v>
      </c>
      <c r="BK214">
        <v>246.4</v>
      </c>
      <c r="BL214">
        <v>224.5</v>
      </c>
      <c r="BM214">
        <v>-2.17</v>
      </c>
      <c r="BN214">
        <v>2.06</v>
      </c>
      <c r="BO214">
        <v>0.991313887977191</v>
      </c>
      <c r="BP214">
        <v>-8.7984187311849205</v>
      </c>
      <c r="BQ214">
        <v>1.00283345638313</v>
      </c>
      <c r="BR214">
        <v>-0.223052006392533</v>
      </c>
      <c r="BS214">
        <v>2.0452867707484601</v>
      </c>
      <c r="BT214">
        <v>-2.1419474034435502</v>
      </c>
    </row>
    <row r="215" spans="1:79" x14ac:dyDescent="0.25">
      <c r="A215" t="s">
        <v>773</v>
      </c>
      <c r="B215" t="s">
        <v>411</v>
      </c>
      <c r="C215">
        <v>20210322.030000001</v>
      </c>
      <c r="D215" s="89">
        <v>44277.129166666666</v>
      </c>
      <c r="E215" t="s">
        <v>764</v>
      </c>
      <c r="F215">
        <v>3082</v>
      </c>
      <c r="G215" t="s">
        <v>398</v>
      </c>
      <c r="H215" t="s">
        <v>412</v>
      </c>
      <c r="I215" t="s">
        <v>794</v>
      </c>
      <c r="J215" t="s">
        <v>400</v>
      </c>
      <c r="K215">
        <v>3500</v>
      </c>
      <c r="L215">
        <v>170.32</v>
      </c>
      <c r="M215">
        <v>20.54955378</v>
      </c>
      <c r="N215" s="90">
        <v>3.5800000000000001E-12</v>
      </c>
      <c r="O215">
        <v>1E-3</v>
      </c>
      <c r="P215">
        <v>0</v>
      </c>
      <c r="Q215">
        <v>-0.2</v>
      </c>
      <c r="R215">
        <v>0</v>
      </c>
      <c r="S215" t="b">
        <v>0</v>
      </c>
      <c r="T215" t="s">
        <v>657</v>
      </c>
      <c r="U215">
        <v>4</v>
      </c>
      <c r="V215">
        <v>20</v>
      </c>
      <c r="W215">
        <v>20</v>
      </c>
      <c r="X215" s="90">
        <v>7.9399999999999996E-8</v>
      </c>
      <c r="Y215" s="90">
        <v>7.9500000000000004E-8</v>
      </c>
      <c r="Z215">
        <v>2.2292351309999998</v>
      </c>
      <c r="AA215">
        <v>4.9432000000000002E-4</v>
      </c>
      <c r="AB215">
        <v>0</v>
      </c>
      <c r="AC215">
        <v>6.6462482549999997</v>
      </c>
      <c r="AD215">
        <v>6.6830299999999997E-4</v>
      </c>
      <c r="AE215">
        <v>37.761683789999999</v>
      </c>
      <c r="AF215">
        <v>0</v>
      </c>
      <c r="AG215">
        <v>12.16474479</v>
      </c>
      <c r="AH215">
        <v>4.6770200000000002E-4</v>
      </c>
      <c r="AI215">
        <v>0</v>
      </c>
      <c r="AJ215">
        <v>6.6079207919999998</v>
      </c>
      <c r="AK215">
        <v>6.6764899999999998E-4</v>
      </c>
      <c r="AL215">
        <v>18.534945090000001</v>
      </c>
      <c r="AM215">
        <v>6.7839839999999998E-3</v>
      </c>
      <c r="AN215">
        <v>0</v>
      </c>
      <c r="AO215">
        <v>13.05372906</v>
      </c>
      <c r="AP215">
        <v>2.7264699999999999E-2</v>
      </c>
      <c r="AQ215">
        <v>0</v>
      </c>
      <c r="AR215">
        <v>-2.5968540419999999</v>
      </c>
      <c r="AS215">
        <v>0.90903625099999996</v>
      </c>
      <c r="AT215">
        <v>0</v>
      </c>
      <c r="AU215">
        <v>-0.58667207300000002</v>
      </c>
      <c r="AV215">
        <v>6.6711729999999999E-3</v>
      </c>
      <c r="AW215">
        <v>0</v>
      </c>
      <c r="AX215">
        <v>-0.202975764</v>
      </c>
      <c r="AY215">
        <v>2.6604519E-2</v>
      </c>
      <c r="AZ215">
        <v>0</v>
      </c>
      <c r="BA215">
        <v>-28.033450439999999</v>
      </c>
      <c r="BB215">
        <v>0.88598980900000002</v>
      </c>
      <c r="BC215">
        <v>0</v>
      </c>
      <c r="BD215">
        <v>3</v>
      </c>
      <c r="BE215">
        <v>9.7527688795384898E-4</v>
      </c>
      <c r="BF215">
        <v>-0.60474877656577097</v>
      </c>
      <c r="BG215">
        <v>0.35499999999999998</v>
      </c>
      <c r="BH215">
        <v>1.03041305013492</v>
      </c>
      <c r="BI215">
        <v>0.95813512655848199</v>
      </c>
      <c r="BJ215">
        <v>0.40099409513198803</v>
      </c>
      <c r="BK215">
        <v>244.4</v>
      </c>
      <c r="BL215">
        <v>222.8</v>
      </c>
      <c r="BM215">
        <v>-2.17</v>
      </c>
      <c r="BN215">
        <v>2.06</v>
      </c>
      <c r="BO215">
        <v>0.991313887977191</v>
      </c>
      <c r="BP215">
        <v>-8.7984187311849205</v>
      </c>
      <c r="BQ215">
        <v>1.00283345638313</v>
      </c>
      <c r="BR215">
        <v>-0.223052006392533</v>
      </c>
      <c r="BS215">
        <v>2.0124995651189002</v>
      </c>
      <c r="BT215">
        <v>-2.2099005330592498</v>
      </c>
    </row>
    <row r="216" spans="1:79" ht="15.75" thickBot="1" x14ac:dyDescent="0.3">
      <c r="D216" s="89"/>
      <c r="N216" s="90"/>
      <c r="X216" s="90"/>
      <c r="Y216" s="90"/>
    </row>
    <row r="217" spans="1:79" x14ac:dyDescent="0.25">
      <c r="A217" s="4" t="s">
        <v>1103</v>
      </c>
      <c r="BW217" s="192" t="s">
        <v>1061</v>
      </c>
      <c r="BX217" s="193" t="s">
        <v>1063</v>
      </c>
      <c r="BY217" s="193" t="s">
        <v>278</v>
      </c>
      <c r="BZ217" s="193" t="s">
        <v>1062</v>
      </c>
      <c r="CA217" s="194" t="s">
        <v>1060</v>
      </c>
    </row>
    <row r="218" spans="1:79" x14ac:dyDescent="0.25">
      <c r="A218" t="s">
        <v>425</v>
      </c>
      <c r="B218" t="s">
        <v>409</v>
      </c>
      <c r="C218">
        <v>20210203</v>
      </c>
      <c r="D218" s="89">
        <v>44230.015277777777</v>
      </c>
      <c r="E218" t="s">
        <v>419</v>
      </c>
      <c r="F218">
        <v>2672</v>
      </c>
      <c r="G218" t="s">
        <v>398</v>
      </c>
      <c r="H218" t="s">
        <v>410</v>
      </c>
      <c r="I218" t="s">
        <v>794</v>
      </c>
      <c r="J218" t="s">
        <v>400</v>
      </c>
      <c r="K218">
        <v>4100</v>
      </c>
      <c r="L218">
        <v>161.29</v>
      </c>
      <c r="M218">
        <v>25.420050839999998</v>
      </c>
      <c r="N218" s="90">
        <v>2.9000000000000002E-12</v>
      </c>
      <c r="O218">
        <v>1E-3</v>
      </c>
      <c r="P218">
        <v>0</v>
      </c>
      <c r="Q218">
        <v>-0.77</v>
      </c>
      <c r="R218">
        <v>0</v>
      </c>
      <c r="S218" t="b">
        <v>0</v>
      </c>
      <c r="T218" t="s">
        <v>426</v>
      </c>
      <c r="U218">
        <v>4</v>
      </c>
      <c r="V218">
        <v>20</v>
      </c>
      <c r="W218">
        <v>20</v>
      </c>
      <c r="X218" s="90">
        <v>7.6799999999999999E-8</v>
      </c>
      <c r="Y218" s="90">
        <v>7.7099999999999996E-8</v>
      </c>
      <c r="Z218">
        <v>5.0788457219999996</v>
      </c>
      <c r="AA218">
        <v>5.2318600000000003E-4</v>
      </c>
      <c r="AB218">
        <v>0</v>
      </c>
      <c r="AC218">
        <v>8.8975053509999995</v>
      </c>
      <c r="AD218">
        <v>8.32878E-4</v>
      </c>
      <c r="AE218">
        <v>40.082527239999997</v>
      </c>
      <c r="AF218">
        <v>0</v>
      </c>
      <c r="AG218">
        <v>14.931876969999999</v>
      </c>
      <c r="AH218">
        <v>5.0186100000000004E-4</v>
      </c>
      <c r="AI218">
        <v>0</v>
      </c>
      <c r="AJ218">
        <v>8.8628717419999994</v>
      </c>
      <c r="AK218">
        <v>8.3230700000000001E-4</v>
      </c>
      <c r="AL218">
        <v>23.947542290000001</v>
      </c>
      <c r="AM218">
        <v>6.5851620000000003E-3</v>
      </c>
      <c r="AN218">
        <v>0</v>
      </c>
      <c r="AO218">
        <v>17.610208530000001</v>
      </c>
      <c r="AP218">
        <v>2.4842075000000002E-2</v>
      </c>
      <c r="AQ218">
        <v>0</v>
      </c>
      <c r="AR218">
        <v>3.2748877529999998</v>
      </c>
      <c r="AS218">
        <v>0.65618939700000001</v>
      </c>
      <c r="AT218">
        <v>1</v>
      </c>
      <c r="AU218">
        <v>-0.30350212599999998</v>
      </c>
      <c r="AV218">
        <v>6.3874079999999998E-3</v>
      </c>
      <c r="AW218">
        <v>0</v>
      </c>
      <c r="AX218">
        <v>-0.19055713099999999</v>
      </c>
      <c r="AY218">
        <v>2.4038426000000002E-2</v>
      </c>
      <c r="AZ218">
        <v>0</v>
      </c>
      <c r="BA218">
        <v>-29.42942918</v>
      </c>
      <c r="BB218">
        <v>0.63472622099999998</v>
      </c>
      <c r="BC218">
        <v>1</v>
      </c>
      <c r="BD218">
        <v>1</v>
      </c>
      <c r="BE218">
        <v>1.1455587806516001E-3</v>
      </c>
      <c r="BF218">
        <v>-0.33093544334533498</v>
      </c>
      <c r="BG218">
        <v>0.629</v>
      </c>
      <c r="BH218">
        <v>1.0480701949795299</v>
      </c>
      <c r="BI218">
        <v>0.92834701850286605</v>
      </c>
      <c r="BJ218">
        <v>0.64750344387028202</v>
      </c>
      <c r="BK218">
        <v>40.4</v>
      </c>
      <c r="BL218">
        <v>37.4</v>
      </c>
      <c r="BM218">
        <v>-0.16</v>
      </c>
      <c r="BN218">
        <v>4.7699999999999996</v>
      </c>
      <c r="BO218">
        <v>0.99204347388102798</v>
      </c>
      <c r="BP218">
        <v>-8.5923055076467492</v>
      </c>
      <c r="BQ218">
        <v>1.00274049232456</v>
      </c>
      <c r="BR218">
        <v>-0.17605673290549201</v>
      </c>
      <c r="BS218">
        <v>4.9167075268132701</v>
      </c>
      <c r="BT218">
        <v>0.23440660963432</v>
      </c>
      <c r="BW218" s="195" t="s">
        <v>1055</v>
      </c>
      <c r="BX218" s="176">
        <f>AVERAGE(BS218:BS237)</f>
        <v>4.8848703578821162</v>
      </c>
      <c r="BY218" s="176">
        <f>AVERAGE(BT218:BT237)</f>
        <v>0.10493095545788449</v>
      </c>
      <c r="BZ218" s="181">
        <f>AVERAGE(BJ218:BJ237)</f>
        <v>0.6841661206285885</v>
      </c>
      <c r="CA218" s="196">
        <f>AVERAGE(BK218:BK237)</f>
        <v>26.945</v>
      </c>
    </row>
    <row r="219" spans="1:79" x14ac:dyDescent="0.25">
      <c r="A219" t="s">
        <v>438</v>
      </c>
      <c r="B219" t="s">
        <v>439</v>
      </c>
      <c r="C219">
        <v>20210203.170000002</v>
      </c>
      <c r="D219" s="89">
        <v>44230.729861111111</v>
      </c>
      <c r="E219" t="s">
        <v>419</v>
      </c>
      <c r="F219">
        <v>2681</v>
      </c>
      <c r="G219" t="s">
        <v>398</v>
      </c>
      <c r="H219" t="s">
        <v>410</v>
      </c>
      <c r="I219" t="s">
        <v>794</v>
      </c>
      <c r="J219" t="s">
        <v>400</v>
      </c>
      <c r="K219">
        <v>4100</v>
      </c>
      <c r="L219">
        <v>175.84</v>
      </c>
      <c r="M219">
        <v>23.316651499999999</v>
      </c>
      <c r="N219" s="90">
        <v>3.2399999999999999E-12</v>
      </c>
      <c r="O219">
        <v>6.4358000000000002E-3</v>
      </c>
      <c r="P219">
        <v>0</v>
      </c>
      <c r="Q219">
        <v>-1.73</v>
      </c>
      <c r="R219">
        <v>0</v>
      </c>
      <c r="S219" t="b">
        <v>0</v>
      </c>
      <c r="T219" t="s">
        <v>404</v>
      </c>
      <c r="U219">
        <v>4</v>
      </c>
      <c r="V219">
        <v>20</v>
      </c>
      <c r="W219">
        <v>20</v>
      </c>
      <c r="X219" s="90">
        <v>7.9599999999999998E-8</v>
      </c>
      <c r="Y219" s="90">
        <v>7.9599999999999998E-8</v>
      </c>
      <c r="Z219">
        <v>5.0023250260000003</v>
      </c>
      <c r="AA219">
        <v>5.7819000000000002E-4</v>
      </c>
      <c r="AB219">
        <v>0</v>
      </c>
      <c r="AC219">
        <v>8.6512012719999998</v>
      </c>
      <c r="AD219">
        <v>1.1936900000000001E-3</v>
      </c>
      <c r="AE219">
        <v>39.828609899999996</v>
      </c>
      <c r="AF219">
        <v>0</v>
      </c>
      <c r="AG219">
        <v>14.851088219999999</v>
      </c>
      <c r="AH219">
        <v>5.6503599999999999E-4</v>
      </c>
      <c r="AI219">
        <v>0</v>
      </c>
      <c r="AJ219">
        <v>8.616659039</v>
      </c>
      <c r="AK219">
        <v>1.193001E-3</v>
      </c>
      <c r="AL219">
        <v>23.65438297</v>
      </c>
      <c r="AM219">
        <v>6.7828080000000004E-3</v>
      </c>
      <c r="AN219">
        <v>0</v>
      </c>
      <c r="AO219">
        <v>17.303401269999998</v>
      </c>
      <c r="AP219">
        <v>2.1076869000000002E-2</v>
      </c>
      <c r="AQ219">
        <v>0</v>
      </c>
      <c r="AR219">
        <v>11.30148964</v>
      </c>
      <c r="AS219">
        <v>0.73879561500000002</v>
      </c>
      <c r="AT219">
        <v>0</v>
      </c>
      <c r="AU219">
        <v>-0.26776591999999999</v>
      </c>
      <c r="AV219">
        <v>6.2609190000000002E-3</v>
      </c>
      <c r="AW219">
        <v>0</v>
      </c>
      <c r="AX219">
        <v>-3.9591410000000002E-3</v>
      </c>
      <c r="AY219">
        <v>2.0901308E-2</v>
      </c>
      <c r="AZ219">
        <v>0</v>
      </c>
      <c r="BA219">
        <v>-21.11205825</v>
      </c>
      <c r="BB219">
        <v>0.71538043200000001</v>
      </c>
      <c r="BC219">
        <v>0</v>
      </c>
      <c r="BD219">
        <v>1</v>
      </c>
      <c r="BE219">
        <v>1.1455587806516001E-3</v>
      </c>
      <c r="BF219">
        <v>-0.29486340611217898</v>
      </c>
      <c r="BG219">
        <v>0.629</v>
      </c>
      <c r="BH219">
        <v>1.0480701949795299</v>
      </c>
      <c r="BI219">
        <v>0.92834701850286605</v>
      </c>
      <c r="BJ219">
        <v>0.68530947096654504</v>
      </c>
      <c r="BK219">
        <v>26.2</v>
      </c>
      <c r="BL219">
        <v>23.8</v>
      </c>
      <c r="BM219">
        <v>-0.16</v>
      </c>
      <c r="BN219">
        <v>4.7699999999999996</v>
      </c>
      <c r="BO219">
        <v>0.99204347388102798</v>
      </c>
      <c r="BP219">
        <v>-8.5923055076467492</v>
      </c>
      <c r="BQ219">
        <v>1.00274049232456</v>
      </c>
      <c r="BR219">
        <v>-0.17605673290549201</v>
      </c>
      <c r="BS219">
        <v>4.8399771264332099</v>
      </c>
      <c r="BT219">
        <v>-9.9377445279067392E-3</v>
      </c>
      <c r="BW219" s="195" t="s">
        <v>1056</v>
      </c>
      <c r="BX219" s="176">
        <f>STDEV(BS218:BS237)</f>
        <v>5.4307530999807813E-2</v>
      </c>
      <c r="BY219" s="176">
        <f>STDEV(BT218:BT237)</f>
        <v>0.15913146853276575</v>
      </c>
      <c r="BZ219" s="181">
        <f>STDEV(BJ218:BJ237)</f>
        <v>2.2802851111462571E-2</v>
      </c>
      <c r="CA219" s="196">
        <f>STDEV(BK218:BK237)</f>
        <v>7.9401362178425483</v>
      </c>
    </row>
    <row r="220" spans="1:79" x14ac:dyDescent="0.25">
      <c r="A220" t="s">
        <v>454</v>
      </c>
      <c r="B220" t="s">
        <v>455</v>
      </c>
      <c r="C220">
        <v>20210204.07</v>
      </c>
      <c r="D220" s="89">
        <v>44231.324999999997</v>
      </c>
      <c r="E220" t="s">
        <v>419</v>
      </c>
      <c r="F220">
        <v>2689</v>
      </c>
      <c r="G220" t="s">
        <v>398</v>
      </c>
      <c r="H220" t="s">
        <v>410</v>
      </c>
      <c r="I220" t="s">
        <v>794</v>
      </c>
      <c r="J220" t="s">
        <v>400</v>
      </c>
      <c r="K220">
        <v>3800</v>
      </c>
      <c r="L220">
        <v>166.66</v>
      </c>
      <c r="M220">
        <v>22.80091204</v>
      </c>
      <c r="N220" s="90">
        <v>3.2800000000000002E-12</v>
      </c>
      <c r="O220">
        <v>3.8370000000000001E-3</v>
      </c>
      <c r="P220">
        <v>0</v>
      </c>
      <c r="Q220">
        <v>-1.75</v>
      </c>
      <c r="R220">
        <v>0</v>
      </c>
      <c r="S220" t="b">
        <v>0</v>
      </c>
      <c r="T220" t="s">
        <v>404</v>
      </c>
      <c r="U220">
        <v>4</v>
      </c>
      <c r="V220">
        <v>20</v>
      </c>
      <c r="W220">
        <v>20</v>
      </c>
      <c r="X220" s="90">
        <v>7.9500000000000004E-8</v>
      </c>
      <c r="Y220" s="90">
        <v>7.9500000000000004E-8</v>
      </c>
      <c r="Z220">
        <v>5.0584129259999999</v>
      </c>
      <c r="AA220">
        <v>6.0061000000000001E-4</v>
      </c>
      <c r="AB220">
        <v>0</v>
      </c>
      <c r="AC220">
        <v>8.8080264410000009</v>
      </c>
      <c r="AD220">
        <v>1.0258369999999999E-3</v>
      </c>
      <c r="AE220">
        <v>39.990282540000003</v>
      </c>
      <c r="AF220">
        <v>0</v>
      </c>
      <c r="AG220">
        <v>14.90947744</v>
      </c>
      <c r="AH220">
        <v>5.8136199999999998E-4</v>
      </c>
      <c r="AI220">
        <v>0</v>
      </c>
      <c r="AJ220">
        <v>8.7734415610000003</v>
      </c>
      <c r="AK220">
        <v>1.025272E-3</v>
      </c>
      <c r="AL220">
        <v>23.858216290000001</v>
      </c>
      <c r="AM220">
        <v>7.2973530000000003E-3</v>
      </c>
      <c r="AN220">
        <v>0</v>
      </c>
      <c r="AO220">
        <v>17.54775132</v>
      </c>
      <c r="AP220">
        <v>2.2024396000000002E-2</v>
      </c>
      <c r="AQ220">
        <v>0</v>
      </c>
      <c r="AR220">
        <v>14.512824650000001</v>
      </c>
      <c r="AS220">
        <v>0.89641030700000002</v>
      </c>
      <c r="AT220">
        <v>0</v>
      </c>
      <c r="AU220">
        <v>-0.28082617100000001</v>
      </c>
      <c r="AV220">
        <v>7.1408490000000003E-3</v>
      </c>
      <c r="AW220">
        <v>0</v>
      </c>
      <c r="AX220">
        <v>-7.4652279000000002E-2</v>
      </c>
      <c r="AY220">
        <v>2.2207055999999999E-2</v>
      </c>
      <c r="AZ220">
        <v>0</v>
      </c>
      <c r="BA220">
        <v>-18.363755730000001</v>
      </c>
      <c r="BB220">
        <v>0.86713057599999999</v>
      </c>
      <c r="BC220">
        <v>0</v>
      </c>
      <c r="BD220">
        <v>1</v>
      </c>
      <c r="BE220">
        <v>1.1455587806516001E-3</v>
      </c>
      <c r="BF220">
        <v>-0.30815716016169498</v>
      </c>
      <c r="BG220">
        <v>0.629</v>
      </c>
      <c r="BH220">
        <v>1.0480701949795299</v>
      </c>
      <c r="BI220">
        <v>0.92834701850286605</v>
      </c>
      <c r="BJ220">
        <v>0.67137668356785896</v>
      </c>
      <c r="BK220">
        <v>31.2</v>
      </c>
      <c r="BL220">
        <v>28.6</v>
      </c>
      <c r="BM220">
        <v>-0.16</v>
      </c>
      <c r="BN220">
        <v>4.7699999999999996</v>
      </c>
      <c r="BO220">
        <v>0.99204347388102798</v>
      </c>
      <c r="BP220">
        <v>-8.5923055076467492</v>
      </c>
      <c r="BQ220">
        <v>1.00274049232456</v>
      </c>
      <c r="BR220">
        <v>-0.17605673290549201</v>
      </c>
      <c r="BS220">
        <v>4.8962187348926598</v>
      </c>
      <c r="BT220">
        <v>0.145639640918834</v>
      </c>
      <c r="BW220" s="195" t="s">
        <v>1057</v>
      </c>
      <c r="BX220" s="176">
        <f>BX219/SQRT(COUNT(BS218:BS237))</f>
        <v>1.2143533100574738E-2</v>
      </c>
      <c r="BY220" s="176">
        <f>BY219/SQRT(COUNT(BT218:BT237))</f>
        <v>3.558287809986329E-2</v>
      </c>
      <c r="BZ220" s="181">
        <f>STDEV(BJ218:BJ237)/SQRT(COUNT(BJ218:BJ237))</f>
        <v>5.0988725166036938E-3</v>
      </c>
      <c r="CA220" s="196">
        <f>STDEV(BK218:BK237)/SQRT(COUNT(BK218:BK237))</f>
        <v>1.7754684333704016</v>
      </c>
    </row>
    <row r="221" spans="1:79" ht="15.75" thickBot="1" x14ac:dyDescent="0.3">
      <c r="A221" t="s">
        <v>488</v>
      </c>
      <c r="B221" t="s">
        <v>409</v>
      </c>
      <c r="C221">
        <v>20210207.149999999</v>
      </c>
      <c r="D221" s="89">
        <v>44234.634722222225</v>
      </c>
      <c r="E221" t="s">
        <v>487</v>
      </c>
      <c r="F221">
        <v>2723</v>
      </c>
      <c r="G221" t="s">
        <v>398</v>
      </c>
      <c r="H221" t="s">
        <v>410</v>
      </c>
      <c r="I221" t="s">
        <v>794</v>
      </c>
      <c r="J221" t="s">
        <v>400</v>
      </c>
      <c r="K221">
        <v>3600</v>
      </c>
      <c r="L221">
        <v>171.54</v>
      </c>
      <c r="M221">
        <v>20.98635887</v>
      </c>
      <c r="N221" s="90">
        <v>3.5800000000000001E-12</v>
      </c>
      <c r="O221">
        <v>1E-3</v>
      </c>
      <c r="P221">
        <v>0</v>
      </c>
      <c r="Q221">
        <v>-0.69</v>
      </c>
      <c r="R221">
        <v>0</v>
      </c>
      <c r="S221" t="b">
        <v>0</v>
      </c>
      <c r="T221" t="s">
        <v>404</v>
      </c>
      <c r="U221">
        <v>4</v>
      </c>
      <c r="V221">
        <v>20</v>
      </c>
      <c r="W221">
        <v>20</v>
      </c>
      <c r="X221" s="90">
        <v>7.9700000000000006E-8</v>
      </c>
      <c r="Y221" s="90">
        <v>7.9700000000000006E-8</v>
      </c>
      <c r="Z221">
        <v>5.0935860760000002</v>
      </c>
      <c r="AA221">
        <v>4.9408700000000004E-4</v>
      </c>
      <c r="AB221">
        <v>0</v>
      </c>
      <c r="AC221">
        <v>8.9197494590000002</v>
      </c>
      <c r="AD221">
        <v>8.4611699999999996E-4</v>
      </c>
      <c r="AE221">
        <v>40.105458910000003</v>
      </c>
      <c r="AF221">
        <v>0</v>
      </c>
      <c r="AG221">
        <v>14.946560209999999</v>
      </c>
      <c r="AH221">
        <v>4.7555699999999999E-4</v>
      </c>
      <c r="AI221">
        <v>0</v>
      </c>
      <c r="AJ221">
        <v>8.8851241170000002</v>
      </c>
      <c r="AK221">
        <v>8.4555199999999996E-4</v>
      </c>
      <c r="AL221">
        <v>23.995723689999998</v>
      </c>
      <c r="AM221">
        <v>6.1814469999999996E-3</v>
      </c>
      <c r="AN221">
        <v>0</v>
      </c>
      <c r="AO221">
        <v>17.751386799999999</v>
      </c>
      <c r="AP221">
        <v>2.1660453E-2</v>
      </c>
      <c r="AQ221">
        <v>0</v>
      </c>
      <c r="AR221">
        <v>8.8137263669999992</v>
      </c>
      <c r="AS221">
        <v>0.89193066700000001</v>
      </c>
      <c r="AT221">
        <v>0</v>
      </c>
      <c r="AU221">
        <v>-0.293062561</v>
      </c>
      <c r="AV221">
        <v>5.9538409999999996E-3</v>
      </c>
      <c r="AW221">
        <v>0</v>
      </c>
      <c r="AX221">
        <v>-9.5958130000000003E-2</v>
      </c>
      <c r="AY221">
        <v>2.0983018999999999E-2</v>
      </c>
      <c r="AZ221">
        <v>0</v>
      </c>
      <c r="BA221">
        <v>-24.128501629999999</v>
      </c>
      <c r="BB221">
        <v>0.86239876100000001</v>
      </c>
      <c r="BC221">
        <v>0</v>
      </c>
      <c r="BD221">
        <v>1</v>
      </c>
      <c r="BE221">
        <v>1.1455587806516001E-3</v>
      </c>
      <c r="BF221">
        <v>-0.32055107297116903</v>
      </c>
      <c r="BG221">
        <v>0.629</v>
      </c>
      <c r="BH221">
        <v>1.0480701949795299</v>
      </c>
      <c r="BI221">
        <v>0.92834701850286605</v>
      </c>
      <c r="BJ221">
        <v>0.65838699295307401</v>
      </c>
      <c r="BK221">
        <v>36.1</v>
      </c>
      <c r="BL221">
        <v>33.299999999999997</v>
      </c>
      <c r="BM221">
        <v>-0.16</v>
      </c>
      <c r="BN221">
        <v>4.7699999999999996</v>
      </c>
      <c r="BO221">
        <v>0.99204347388102798</v>
      </c>
      <c r="BP221">
        <v>-8.5923055076467492</v>
      </c>
      <c r="BQ221">
        <v>1.00274049232456</v>
      </c>
      <c r="BR221">
        <v>-0.17605673290549201</v>
      </c>
      <c r="BS221">
        <v>4.9314882766402697</v>
      </c>
      <c r="BT221">
        <v>0.25647373180802502</v>
      </c>
      <c r="BW221" s="197" t="s">
        <v>1058</v>
      </c>
      <c r="BX221" s="198">
        <f>1.96*BX220</f>
        <v>2.3801324877126485E-2</v>
      </c>
      <c r="BY221" s="198">
        <f>1.96*BY220</f>
        <v>6.9742441075732048E-2</v>
      </c>
      <c r="BZ221" s="199">
        <f>1.96*BZ220</f>
        <v>9.9937901325432392E-3</v>
      </c>
      <c r="CA221" s="200">
        <f>1.96*CA220</f>
        <v>3.4799181294059869</v>
      </c>
    </row>
    <row r="222" spans="1:79" x14ac:dyDescent="0.25">
      <c r="A222" t="s">
        <v>493</v>
      </c>
      <c r="B222" t="s">
        <v>409</v>
      </c>
      <c r="C222">
        <v>20210208.129999999</v>
      </c>
      <c r="D222" s="89">
        <v>44235.571527777778</v>
      </c>
      <c r="E222" t="s">
        <v>492</v>
      </c>
      <c r="F222">
        <v>2727</v>
      </c>
      <c r="G222" t="s">
        <v>398</v>
      </c>
      <c r="H222" t="s">
        <v>410</v>
      </c>
      <c r="I222" t="s">
        <v>794</v>
      </c>
      <c r="J222" t="s">
        <v>400</v>
      </c>
      <c r="K222">
        <v>3400</v>
      </c>
      <c r="L222">
        <v>160.74</v>
      </c>
      <c r="M222">
        <v>21.152171209999999</v>
      </c>
      <c r="N222" s="90">
        <v>3.5300000000000001E-12</v>
      </c>
      <c r="O222">
        <v>1E-3</v>
      </c>
      <c r="P222">
        <v>0</v>
      </c>
      <c r="Q222">
        <v>-0.66</v>
      </c>
      <c r="R222">
        <v>0</v>
      </c>
      <c r="S222" t="b">
        <v>0</v>
      </c>
      <c r="T222" t="s">
        <v>404</v>
      </c>
      <c r="U222">
        <v>4</v>
      </c>
      <c r="V222">
        <v>20</v>
      </c>
      <c r="W222">
        <v>20</v>
      </c>
      <c r="X222" s="90">
        <v>7.6899999999999994E-8</v>
      </c>
      <c r="Y222" s="90">
        <v>7.7200000000000003E-8</v>
      </c>
      <c r="Z222">
        <v>5.079854106</v>
      </c>
      <c r="AA222">
        <v>6.0719300000000001E-4</v>
      </c>
      <c r="AB222">
        <v>0</v>
      </c>
      <c r="AC222">
        <v>8.8992084210000009</v>
      </c>
      <c r="AD222">
        <v>9.7358799999999995E-4</v>
      </c>
      <c r="AE222">
        <v>40.084282950000002</v>
      </c>
      <c r="AF222">
        <v>0</v>
      </c>
      <c r="AG222">
        <v>14.93288778</v>
      </c>
      <c r="AH222">
        <v>5.8629799999999996E-4</v>
      </c>
      <c r="AI222">
        <v>0</v>
      </c>
      <c r="AJ222">
        <v>8.8645751910000001</v>
      </c>
      <c r="AK222">
        <v>9.7306300000000003E-4</v>
      </c>
      <c r="AL222">
        <v>23.975729980000001</v>
      </c>
      <c r="AM222">
        <v>6.6102330000000001E-3</v>
      </c>
      <c r="AN222">
        <v>0</v>
      </c>
      <c r="AO222">
        <v>17.66571858</v>
      </c>
      <c r="AP222">
        <v>2.2497380000000001E-2</v>
      </c>
      <c r="AQ222">
        <v>0</v>
      </c>
      <c r="AR222">
        <v>5.5457735819999998</v>
      </c>
      <c r="AS222">
        <v>0.92849247800000001</v>
      </c>
      <c r="AT222">
        <v>0</v>
      </c>
      <c r="AU222">
        <v>-0.27866878699999997</v>
      </c>
      <c r="AV222">
        <v>6.4360579999999997E-3</v>
      </c>
      <c r="AW222">
        <v>0</v>
      </c>
      <c r="AX222">
        <v>-0.13939375100000001</v>
      </c>
      <c r="AY222">
        <v>2.2167460999999999E-2</v>
      </c>
      <c r="AZ222">
        <v>0</v>
      </c>
      <c r="BA222">
        <v>-27.236788140000002</v>
      </c>
      <c r="BB222">
        <v>0.89858206200000001</v>
      </c>
      <c r="BC222">
        <v>0</v>
      </c>
      <c r="BD222">
        <v>1</v>
      </c>
      <c r="BE222">
        <v>1.1455587806516001E-3</v>
      </c>
      <c r="BF222">
        <v>-0.306134395001121</v>
      </c>
      <c r="BG222">
        <v>0.629</v>
      </c>
      <c r="BH222">
        <v>1.0480701949795299</v>
      </c>
      <c r="BI222">
        <v>0.92834701850286605</v>
      </c>
      <c r="BJ222">
        <v>0.67349668344409896</v>
      </c>
      <c r="BK222">
        <v>30.5</v>
      </c>
      <c r="BL222">
        <v>27.9</v>
      </c>
      <c r="BM222">
        <v>-0.16</v>
      </c>
      <c r="BN222">
        <v>4.7699999999999996</v>
      </c>
      <c r="BO222">
        <v>0.99204347388102798</v>
      </c>
      <c r="BP222">
        <v>-8.5923055076467492</v>
      </c>
      <c r="BQ222">
        <v>1.00274049232456</v>
      </c>
      <c r="BR222">
        <v>-0.17605673290549201</v>
      </c>
      <c r="BS222">
        <v>4.9177186742818799</v>
      </c>
      <c r="BT222">
        <v>0.23609612911338301</v>
      </c>
      <c r="BW222" s="205" t="s">
        <v>111</v>
      </c>
      <c r="BX222">
        <f>COUNT(L218:L237)</f>
        <v>20</v>
      </c>
    </row>
    <row r="223" spans="1:79" x14ac:dyDescent="0.25">
      <c r="A223" t="s">
        <v>519</v>
      </c>
      <c r="B223" t="s">
        <v>439</v>
      </c>
      <c r="C223">
        <v>20210211.09</v>
      </c>
      <c r="D223" s="89">
        <v>44238.394444444442</v>
      </c>
      <c r="E223" t="s">
        <v>492</v>
      </c>
      <c r="F223">
        <v>2761</v>
      </c>
      <c r="G223" t="s">
        <v>398</v>
      </c>
      <c r="H223" t="s">
        <v>410</v>
      </c>
      <c r="I223" t="s">
        <v>794</v>
      </c>
      <c r="J223" t="s">
        <v>400</v>
      </c>
      <c r="K223">
        <v>3500</v>
      </c>
      <c r="L223">
        <v>157.04</v>
      </c>
      <c r="M223">
        <v>22.287315329999998</v>
      </c>
      <c r="N223" s="90">
        <v>3.32E-12</v>
      </c>
      <c r="O223">
        <v>3.4290000000000002E-3</v>
      </c>
      <c r="P223">
        <v>0</v>
      </c>
      <c r="Q223">
        <v>-1.1000000000000001</v>
      </c>
      <c r="R223">
        <v>0</v>
      </c>
      <c r="S223" t="b">
        <v>0</v>
      </c>
      <c r="T223" t="s">
        <v>404</v>
      </c>
      <c r="U223">
        <v>4</v>
      </c>
      <c r="V223">
        <v>20</v>
      </c>
      <c r="W223">
        <v>20</v>
      </c>
      <c r="X223" s="90">
        <v>7.3700000000000005E-8</v>
      </c>
      <c r="Y223" s="90">
        <v>7.4000000000000001E-8</v>
      </c>
      <c r="Z223">
        <v>4.9629341599999997</v>
      </c>
      <c r="AA223">
        <v>4.9069399999999996E-4</v>
      </c>
      <c r="AB223">
        <v>0</v>
      </c>
      <c r="AC223">
        <v>8.6200237810000004</v>
      </c>
      <c r="AD223">
        <v>8.7392399999999999E-4</v>
      </c>
      <c r="AE223">
        <v>39.79646872</v>
      </c>
      <c r="AF223">
        <v>0</v>
      </c>
      <c r="AG223">
        <v>14.812835890000001</v>
      </c>
      <c r="AH223">
        <v>4.6812200000000002E-4</v>
      </c>
      <c r="AI223">
        <v>0</v>
      </c>
      <c r="AJ223">
        <v>8.5854304619999997</v>
      </c>
      <c r="AK223">
        <v>8.7317000000000004E-4</v>
      </c>
      <c r="AL223">
        <v>23.631789449999999</v>
      </c>
      <c r="AM223">
        <v>7.4750509999999999E-3</v>
      </c>
      <c r="AN223">
        <v>1</v>
      </c>
      <c r="AO223">
        <v>17.248113700000001</v>
      </c>
      <c r="AP223">
        <v>2.7773437000000002E-2</v>
      </c>
      <c r="AQ223">
        <v>0</v>
      </c>
      <c r="AR223">
        <v>24.58416764</v>
      </c>
      <c r="AS223">
        <v>0.88544960399999995</v>
      </c>
      <c r="AT223">
        <v>1</v>
      </c>
      <c r="AU223">
        <v>-0.219878236</v>
      </c>
      <c r="AV223">
        <v>7.1942949999999999E-3</v>
      </c>
      <c r="AW223" s="169">
        <v>1</v>
      </c>
      <c r="AX223">
        <v>3.6172040000000002E-3</v>
      </c>
      <c r="AY223">
        <v>2.7831037999999999E-2</v>
      </c>
      <c r="AZ223">
        <v>0</v>
      </c>
      <c r="BA223">
        <v>-8.1551893260000003</v>
      </c>
      <c r="BB223">
        <v>0.85701197900000003</v>
      </c>
      <c r="BC223">
        <v>1</v>
      </c>
      <c r="BD223">
        <v>1</v>
      </c>
      <c r="BE223">
        <v>1.1455587806516001E-3</v>
      </c>
      <c r="BF223">
        <v>-0.24694983990695701</v>
      </c>
      <c r="BG223">
        <v>0.629</v>
      </c>
      <c r="BH223">
        <v>1.0480701949795299</v>
      </c>
      <c r="BI223">
        <v>0.92834701850286605</v>
      </c>
      <c r="BJ223">
        <v>0.73552625164141605</v>
      </c>
      <c r="BK223">
        <v>10.1</v>
      </c>
      <c r="BL223">
        <v>8.3000000000000007</v>
      </c>
      <c r="BM223">
        <v>-0.16</v>
      </c>
      <c r="BN223">
        <v>4.7699999999999996</v>
      </c>
      <c r="BO223">
        <v>0.99204347388102798</v>
      </c>
      <c r="BP223">
        <v>-8.5923055076467492</v>
      </c>
      <c r="BQ223">
        <v>1.00274049232456</v>
      </c>
      <c r="BR223">
        <v>-0.17605673290549201</v>
      </c>
      <c r="BS223">
        <v>4.8004783100672803</v>
      </c>
      <c r="BT223">
        <v>-4.0867171006441397E-2</v>
      </c>
    </row>
    <row r="224" spans="1:79" x14ac:dyDescent="0.25">
      <c r="A224" t="s">
        <v>538</v>
      </c>
      <c r="B224" t="s">
        <v>409</v>
      </c>
      <c r="C224">
        <v>20210214.170000002</v>
      </c>
      <c r="D224" s="89">
        <v>44241.720833333333</v>
      </c>
      <c r="E224" t="s">
        <v>535</v>
      </c>
      <c r="F224">
        <v>2795</v>
      </c>
      <c r="G224" t="s">
        <v>398</v>
      </c>
      <c r="H224" t="s">
        <v>410</v>
      </c>
      <c r="I224" t="s">
        <v>794</v>
      </c>
      <c r="J224" t="s">
        <v>400</v>
      </c>
      <c r="K224">
        <v>3900</v>
      </c>
      <c r="L224">
        <v>149.02000000000001</v>
      </c>
      <c r="M224">
        <v>26.170983759999999</v>
      </c>
      <c r="N224" s="90">
        <v>2.8299999999999999E-12</v>
      </c>
      <c r="O224">
        <v>1E-3</v>
      </c>
      <c r="P224">
        <v>0</v>
      </c>
      <c r="Q224">
        <v>-0.53</v>
      </c>
      <c r="R224">
        <v>0</v>
      </c>
      <c r="S224" t="b">
        <v>0</v>
      </c>
      <c r="T224" t="s">
        <v>404</v>
      </c>
      <c r="U224">
        <v>4</v>
      </c>
      <c r="V224">
        <v>20</v>
      </c>
      <c r="W224">
        <v>20</v>
      </c>
      <c r="X224" s="90">
        <v>6.9300000000000005E-8</v>
      </c>
      <c r="Y224" s="90">
        <v>6.9600000000000001E-8</v>
      </c>
      <c r="Z224">
        <v>5.0838595150000003</v>
      </c>
      <c r="AA224">
        <v>4.74425E-4</v>
      </c>
      <c r="AB224">
        <v>0</v>
      </c>
      <c r="AC224">
        <v>8.9228179230000002</v>
      </c>
      <c r="AD224">
        <v>9.6937399999999995E-4</v>
      </c>
      <c r="AE224">
        <v>40.108622220000001</v>
      </c>
      <c r="AF224">
        <v>0</v>
      </c>
      <c r="AG224">
        <v>14.93749043</v>
      </c>
      <c r="AH224">
        <v>4.5461699999999999E-4</v>
      </c>
      <c r="AI224">
        <v>0</v>
      </c>
      <c r="AJ224">
        <v>8.8881689119999994</v>
      </c>
      <c r="AK224">
        <v>9.68551E-4</v>
      </c>
      <c r="AL224">
        <v>24.001418529999999</v>
      </c>
      <c r="AM224">
        <v>5.5213409999999999E-3</v>
      </c>
      <c r="AN224">
        <v>0</v>
      </c>
      <c r="AO224">
        <v>17.792347509999999</v>
      </c>
      <c r="AP224">
        <v>2.4863585000000001E-2</v>
      </c>
      <c r="AQ224">
        <v>0</v>
      </c>
      <c r="AR224">
        <v>10.14265574</v>
      </c>
      <c r="AS224">
        <v>0.89992570900000002</v>
      </c>
      <c r="AT224">
        <v>0</v>
      </c>
      <c r="AU224">
        <v>-0.28125173599999997</v>
      </c>
      <c r="AV224">
        <v>5.1636629999999998E-3</v>
      </c>
      <c r="AW224">
        <v>0</v>
      </c>
      <c r="AX224">
        <v>-6.1751067999999999E-2</v>
      </c>
      <c r="AY224">
        <v>2.4328577000000001E-2</v>
      </c>
      <c r="AZ224">
        <v>0</v>
      </c>
      <c r="BA224">
        <v>-22.839407250000001</v>
      </c>
      <c r="BB224">
        <v>0.87082090700000003</v>
      </c>
      <c r="BC224">
        <v>0</v>
      </c>
      <c r="BD224">
        <v>1</v>
      </c>
      <c r="BE224">
        <v>1.1455587806516001E-3</v>
      </c>
      <c r="BF224">
        <v>-0.30874677174513498</v>
      </c>
      <c r="BG224">
        <v>0.629</v>
      </c>
      <c r="BH224">
        <v>1.0480701949795299</v>
      </c>
      <c r="BI224">
        <v>0.92834701850286605</v>
      </c>
      <c r="BJ224">
        <v>0.67075872924063995</v>
      </c>
      <c r="BK224">
        <v>31.5</v>
      </c>
      <c r="BL224">
        <v>28.8</v>
      </c>
      <c r="BM224">
        <v>-0.16</v>
      </c>
      <c r="BN224">
        <v>4.7699999999999996</v>
      </c>
      <c r="BO224">
        <v>0.99204347388102798</v>
      </c>
      <c r="BP224">
        <v>-8.5923055076467492</v>
      </c>
      <c r="BQ224">
        <v>1.00274049232456</v>
      </c>
      <c r="BR224">
        <v>-0.17605673290549201</v>
      </c>
      <c r="BS224">
        <v>4.9217350600745</v>
      </c>
      <c r="BT224">
        <v>0.25951778149406302</v>
      </c>
    </row>
    <row r="225" spans="1:72" x14ac:dyDescent="0.25">
      <c r="A225" t="s">
        <v>546</v>
      </c>
      <c r="B225" t="s">
        <v>439</v>
      </c>
      <c r="C225">
        <v>20210215.210000001</v>
      </c>
      <c r="D225" s="89">
        <v>44242.901388888888</v>
      </c>
      <c r="E225" t="s">
        <v>535</v>
      </c>
      <c r="F225">
        <v>2809</v>
      </c>
      <c r="G225" t="s">
        <v>398</v>
      </c>
      <c r="H225" t="s">
        <v>410</v>
      </c>
      <c r="I225" t="s">
        <v>794</v>
      </c>
      <c r="J225" t="s">
        <v>400</v>
      </c>
      <c r="K225">
        <v>3800</v>
      </c>
      <c r="L225">
        <v>179.78</v>
      </c>
      <c r="M225">
        <v>21.13694516</v>
      </c>
      <c r="N225" s="90">
        <v>3.6E-12</v>
      </c>
      <c r="O225">
        <v>1.9109999999999999E-3</v>
      </c>
      <c r="P225">
        <v>0</v>
      </c>
      <c r="Q225">
        <v>-1.1499999999999999</v>
      </c>
      <c r="R225">
        <v>0</v>
      </c>
      <c r="S225" t="b">
        <v>0</v>
      </c>
      <c r="T225" t="s">
        <v>404</v>
      </c>
      <c r="U225">
        <v>4</v>
      </c>
      <c r="V225">
        <v>20</v>
      </c>
      <c r="W225">
        <v>20</v>
      </c>
      <c r="X225" s="90">
        <v>7.9500000000000004E-8</v>
      </c>
      <c r="Y225" s="90">
        <v>7.9500000000000004E-8</v>
      </c>
      <c r="Z225">
        <v>5.0010740699999996</v>
      </c>
      <c r="AA225">
        <v>5.7875699999999995E-4</v>
      </c>
      <c r="AB225">
        <v>0</v>
      </c>
      <c r="AC225">
        <v>8.7317866990000006</v>
      </c>
      <c r="AD225">
        <v>1.9215020000000001E-3</v>
      </c>
      <c r="AE225">
        <v>39.911686230000001</v>
      </c>
      <c r="AF225">
        <v>0</v>
      </c>
      <c r="AG225">
        <v>14.852719479999999</v>
      </c>
      <c r="AH225">
        <v>5.8098500000000001E-4</v>
      </c>
      <c r="AI225">
        <v>0</v>
      </c>
      <c r="AJ225">
        <v>8.6971591149999998</v>
      </c>
      <c r="AK225">
        <v>1.9201120000000001E-3</v>
      </c>
      <c r="AL225">
        <v>23.76001578</v>
      </c>
      <c r="AM225">
        <v>6.4533300000000002E-3</v>
      </c>
      <c r="AN225">
        <v>0</v>
      </c>
      <c r="AO225">
        <v>17.37130887</v>
      </c>
      <c r="AP225">
        <v>2.3801906000000001E-2</v>
      </c>
      <c r="AQ225">
        <v>0</v>
      </c>
      <c r="AR225">
        <v>20.36705881</v>
      </c>
      <c r="AS225">
        <v>1.073401091</v>
      </c>
      <c r="AT225">
        <v>0</v>
      </c>
      <c r="AU225">
        <v>-0.24470572299999999</v>
      </c>
      <c r="AV225">
        <v>6.3465880000000002E-3</v>
      </c>
      <c r="AW225">
        <v>0</v>
      </c>
      <c r="AX225">
        <v>-9.6821994999999994E-2</v>
      </c>
      <c r="AY225">
        <v>2.3729706E-2</v>
      </c>
      <c r="AZ225">
        <v>0</v>
      </c>
      <c r="BA225">
        <v>-12.493645539999999</v>
      </c>
      <c r="BB225">
        <v>1.0387048400000001</v>
      </c>
      <c r="BC225">
        <v>0</v>
      </c>
      <c r="BD225">
        <v>1</v>
      </c>
      <c r="BE225">
        <v>1.1455587806516001E-3</v>
      </c>
      <c r="BF225">
        <v>-0.27192421770519998</v>
      </c>
      <c r="BG225">
        <v>0.629</v>
      </c>
      <c r="BH225">
        <v>1.0480701949795299</v>
      </c>
      <c r="BI225">
        <v>0.92834701850286605</v>
      </c>
      <c r="BJ225">
        <v>0.70935135063291999</v>
      </c>
      <c r="BK225">
        <v>18.2</v>
      </c>
      <c r="BL225">
        <v>16.100000000000001</v>
      </c>
      <c r="BM225">
        <v>-0.16</v>
      </c>
      <c r="BN225">
        <v>4.7699999999999996</v>
      </c>
      <c r="BO225">
        <v>0.99204347388102798</v>
      </c>
      <c r="BP225">
        <v>-8.5923055076467492</v>
      </c>
      <c r="BQ225">
        <v>1.00274049232456</v>
      </c>
      <c r="BR225">
        <v>-0.17605673290549201</v>
      </c>
      <c r="BS225">
        <v>4.8387227421978896</v>
      </c>
      <c r="BT225">
        <v>7.0006502417358604E-2</v>
      </c>
    </row>
    <row r="226" spans="1:72" x14ac:dyDescent="0.25">
      <c r="A226" t="s">
        <v>556</v>
      </c>
      <c r="B226" t="s">
        <v>409</v>
      </c>
      <c r="C226">
        <v>20210218.120000001</v>
      </c>
      <c r="D226" s="89">
        <v>44245.529861111114</v>
      </c>
      <c r="E226" t="s">
        <v>555</v>
      </c>
      <c r="F226">
        <v>2821</v>
      </c>
      <c r="G226" t="s">
        <v>398</v>
      </c>
      <c r="H226" t="s">
        <v>410</v>
      </c>
      <c r="I226" t="s">
        <v>794</v>
      </c>
      <c r="J226" t="s">
        <v>400</v>
      </c>
      <c r="K226">
        <v>3600</v>
      </c>
      <c r="L226">
        <v>151</v>
      </c>
      <c r="M226">
        <v>23.841059600000001</v>
      </c>
      <c r="N226" s="90">
        <v>3.0799999999999998E-12</v>
      </c>
      <c r="O226">
        <v>1E-3</v>
      </c>
      <c r="P226">
        <v>0</v>
      </c>
      <c r="Q226">
        <v>-0.97</v>
      </c>
      <c r="R226">
        <v>0</v>
      </c>
      <c r="S226" t="b">
        <v>0</v>
      </c>
      <c r="T226" t="s">
        <v>404</v>
      </c>
      <c r="U226">
        <v>4</v>
      </c>
      <c r="V226">
        <v>20</v>
      </c>
      <c r="W226">
        <v>20</v>
      </c>
      <c r="X226" s="90">
        <v>6.9399999999999999E-8</v>
      </c>
      <c r="Y226" s="90">
        <v>6.9699999999999995E-8</v>
      </c>
      <c r="Z226">
        <v>4.9786089330000003</v>
      </c>
      <c r="AA226">
        <v>5.34408E-4</v>
      </c>
      <c r="AB226">
        <v>0</v>
      </c>
      <c r="AC226">
        <v>8.5621746499999993</v>
      </c>
      <c r="AD226">
        <v>9.4744700000000002E-4</v>
      </c>
      <c r="AE226">
        <v>39.736831469999998</v>
      </c>
      <c r="AF226">
        <v>0</v>
      </c>
      <c r="AG226">
        <v>14.82560638</v>
      </c>
      <c r="AH226">
        <v>5.1916099999999997E-4</v>
      </c>
      <c r="AI226">
        <v>0</v>
      </c>
      <c r="AJ226">
        <v>8.5276737709999999</v>
      </c>
      <c r="AK226">
        <v>9.4695599999999999E-4</v>
      </c>
      <c r="AL226">
        <v>23.584526279999999</v>
      </c>
      <c r="AM226">
        <v>5.4584200000000003E-3</v>
      </c>
      <c r="AN226">
        <v>0</v>
      </c>
      <c r="AO226">
        <v>17.13756214</v>
      </c>
      <c r="AP226">
        <v>2.7454619E-2</v>
      </c>
      <c r="AQ226">
        <v>0</v>
      </c>
      <c r="AR226">
        <v>23.408312599999999</v>
      </c>
      <c r="AS226">
        <v>1.011249853</v>
      </c>
      <c r="AT226">
        <v>1</v>
      </c>
      <c r="AU226">
        <v>-0.22337507000000001</v>
      </c>
      <c r="AV226">
        <v>5.423097E-3</v>
      </c>
      <c r="AW226">
        <v>0</v>
      </c>
      <c r="AX226">
        <v>9.4657490000000007E-3</v>
      </c>
      <c r="AY226">
        <v>2.6585082999999999E-2</v>
      </c>
      <c r="AZ226">
        <v>0</v>
      </c>
      <c r="BA226">
        <v>-9.1948931199999997</v>
      </c>
      <c r="BB226">
        <v>0.97962662199999995</v>
      </c>
      <c r="BC226">
        <v>1</v>
      </c>
      <c r="BD226">
        <v>2</v>
      </c>
      <c r="BE226">
        <v>1.7999914133756301E-3</v>
      </c>
      <c r="BF226">
        <v>-0.26582701479253201</v>
      </c>
      <c r="BG226">
        <v>0.629</v>
      </c>
      <c r="BH226">
        <v>1.0527426182352499</v>
      </c>
      <c r="BI226">
        <v>0.92468322315907403</v>
      </c>
      <c r="BJ226">
        <v>0.71083579560872301</v>
      </c>
      <c r="BK226">
        <v>17.7</v>
      </c>
      <c r="BL226">
        <v>15.6</v>
      </c>
      <c r="BM226">
        <v>-0.16</v>
      </c>
      <c r="BN226">
        <v>4.7699999999999996</v>
      </c>
      <c r="BO226">
        <v>0.98745594670131398</v>
      </c>
      <c r="BP226">
        <v>-8.4019800339829498</v>
      </c>
      <c r="BQ226">
        <v>1.0011550657064701</v>
      </c>
      <c r="BR226">
        <v>-9.0331534733320701E-2</v>
      </c>
      <c r="BS226">
        <v>4.8940280187111096</v>
      </c>
      <c r="BT226">
        <v>5.2790240854790199E-2</v>
      </c>
    </row>
    <row r="227" spans="1:72" x14ac:dyDescent="0.25">
      <c r="A227" t="s">
        <v>566</v>
      </c>
      <c r="B227" t="s">
        <v>409</v>
      </c>
      <c r="C227">
        <v>20210221.140000001</v>
      </c>
      <c r="D227" s="89">
        <v>44248.597222222219</v>
      </c>
      <c r="E227" t="s">
        <v>565</v>
      </c>
      <c r="F227">
        <v>2838</v>
      </c>
      <c r="G227" t="s">
        <v>398</v>
      </c>
      <c r="H227" t="s">
        <v>410</v>
      </c>
      <c r="I227" t="s">
        <v>794</v>
      </c>
      <c r="J227" t="s">
        <v>400</v>
      </c>
      <c r="K227">
        <v>4000</v>
      </c>
      <c r="L227">
        <v>196.29</v>
      </c>
      <c r="M227">
        <v>20.378012120000001</v>
      </c>
      <c r="N227" s="90">
        <v>3.7899999999999998E-12</v>
      </c>
      <c r="O227">
        <v>1E-3</v>
      </c>
      <c r="P227">
        <v>0</v>
      </c>
      <c r="Q227">
        <v>-0.75</v>
      </c>
      <c r="R227">
        <v>0</v>
      </c>
      <c r="S227" t="b">
        <v>0</v>
      </c>
      <c r="T227" t="s">
        <v>404</v>
      </c>
      <c r="U227">
        <v>4</v>
      </c>
      <c r="V227">
        <v>20</v>
      </c>
      <c r="W227">
        <v>20</v>
      </c>
      <c r="X227" s="90">
        <v>7.9599999999999998E-8</v>
      </c>
      <c r="Y227" s="90">
        <v>7.9599999999999998E-8</v>
      </c>
      <c r="Z227">
        <v>5.0752689750000002</v>
      </c>
      <c r="AA227">
        <v>4.52621E-4</v>
      </c>
      <c r="AB227">
        <v>0</v>
      </c>
      <c r="AC227">
        <v>8.9441864310000003</v>
      </c>
      <c r="AD227">
        <v>2.3042700000000002E-3</v>
      </c>
      <c r="AE227">
        <v>40.130651229999998</v>
      </c>
      <c r="AF227">
        <v>1</v>
      </c>
      <c r="AG227">
        <v>14.930182</v>
      </c>
      <c r="AH227">
        <v>4.4878300000000002E-4</v>
      </c>
      <c r="AI227">
        <v>0</v>
      </c>
      <c r="AJ227">
        <v>8.9094969600000002</v>
      </c>
      <c r="AK227">
        <v>2.3017839999999999E-3</v>
      </c>
      <c r="AL227">
        <v>24.035817860000002</v>
      </c>
      <c r="AM227">
        <v>7.2435299999999998E-3</v>
      </c>
      <c r="AN227">
        <v>0</v>
      </c>
      <c r="AO227">
        <v>17.79411533</v>
      </c>
      <c r="AP227">
        <v>2.5509671000000001E-2</v>
      </c>
      <c r="AQ227">
        <v>0</v>
      </c>
      <c r="AR227">
        <v>11.93474865</v>
      </c>
      <c r="AS227">
        <v>0.90821881800000004</v>
      </c>
      <c r="AT227">
        <v>0</v>
      </c>
      <c r="AU227">
        <v>-0.26244573999999998</v>
      </c>
      <c r="AV227">
        <v>6.9220790000000003E-3</v>
      </c>
      <c r="AW227">
        <v>0</v>
      </c>
      <c r="AX227">
        <v>-0.105197343</v>
      </c>
      <c r="AY227">
        <v>2.3688744000000001E-2</v>
      </c>
      <c r="AZ227">
        <v>0</v>
      </c>
      <c r="BA227">
        <v>-21.141840970000001</v>
      </c>
      <c r="BB227">
        <v>0.87781078499999998</v>
      </c>
      <c r="BC227">
        <v>0</v>
      </c>
      <c r="BD227">
        <v>2</v>
      </c>
      <c r="BE227">
        <v>1.7999914133756301E-3</v>
      </c>
      <c r="BF227">
        <v>-0.30571000576146101</v>
      </c>
      <c r="BG227">
        <v>0.629</v>
      </c>
      <c r="BH227">
        <v>1.0527426182352499</v>
      </c>
      <c r="BI227">
        <v>0.92468322315907403</v>
      </c>
      <c r="BJ227">
        <v>0.66884927127304095</v>
      </c>
      <c r="BK227">
        <v>32.200000000000003</v>
      </c>
      <c r="BL227">
        <v>29.5</v>
      </c>
      <c r="BM227">
        <v>-0.16</v>
      </c>
      <c r="BN227">
        <v>4.7699999999999996</v>
      </c>
      <c r="BO227">
        <v>0.98745594670131398</v>
      </c>
      <c r="BP227">
        <v>-8.4019800339829498</v>
      </c>
      <c r="BQ227">
        <v>1.0011550657064701</v>
      </c>
      <c r="BR227">
        <v>-9.0331534733320701E-2</v>
      </c>
      <c r="BS227">
        <v>4.9907997094108101</v>
      </c>
      <c r="BT227">
        <v>0.43001004571320101</v>
      </c>
    </row>
    <row r="228" spans="1:72" x14ac:dyDescent="0.25">
      <c r="A228" t="s">
        <v>584</v>
      </c>
      <c r="B228" t="s">
        <v>439</v>
      </c>
      <c r="C228">
        <v>20210223.18</v>
      </c>
      <c r="D228" s="89">
        <v>44250.743055555555</v>
      </c>
      <c r="E228" t="s">
        <v>565</v>
      </c>
      <c r="F228">
        <v>2865</v>
      </c>
      <c r="G228" t="s">
        <v>398</v>
      </c>
      <c r="H228" t="s">
        <v>410</v>
      </c>
      <c r="I228" t="s">
        <v>794</v>
      </c>
      <c r="J228" t="s">
        <v>400</v>
      </c>
      <c r="K228">
        <v>4000</v>
      </c>
      <c r="L228">
        <v>173.31</v>
      </c>
      <c r="M228">
        <v>23.080030000000001</v>
      </c>
      <c r="N228" s="90">
        <v>3.2899999999999999E-12</v>
      </c>
      <c r="O228">
        <v>1.0090999999999999E-2</v>
      </c>
      <c r="P228">
        <v>0</v>
      </c>
      <c r="Q228">
        <v>-0.82</v>
      </c>
      <c r="R228" t="s">
        <v>475</v>
      </c>
      <c r="S228" t="b">
        <v>0</v>
      </c>
      <c r="T228" t="s">
        <v>404</v>
      </c>
      <c r="U228">
        <v>4</v>
      </c>
      <c r="V228">
        <v>20</v>
      </c>
      <c r="W228">
        <v>20</v>
      </c>
      <c r="X228" s="90">
        <v>7.9700000000000006E-8</v>
      </c>
      <c r="Y228" s="90">
        <v>7.9599999999999998E-8</v>
      </c>
      <c r="Z228">
        <v>4.8451890009999996</v>
      </c>
      <c r="AA228">
        <v>4.6611299999999999E-4</v>
      </c>
      <c r="AB228">
        <v>0</v>
      </c>
      <c r="AC228">
        <v>8.2541975650000001</v>
      </c>
      <c r="AD228">
        <v>1.1832469999999999E-3</v>
      </c>
      <c r="AE228">
        <v>39.419334810000002</v>
      </c>
      <c r="AF228">
        <v>0</v>
      </c>
      <c r="AG228">
        <v>14.68898079</v>
      </c>
      <c r="AH228">
        <v>4.4862800000000002E-4</v>
      </c>
      <c r="AI228">
        <v>0</v>
      </c>
      <c r="AJ228">
        <v>8.2197314370000001</v>
      </c>
      <c r="AK228">
        <v>1.1821990000000001E-3</v>
      </c>
      <c r="AL228">
        <v>23.1163396</v>
      </c>
      <c r="AM228">
        <v>7.091867E-3</v>
      </c>
      <c r="AN228">
        <v>0</v>
      </c>
      <c r="AO228">
        <v>16.53217531</v>
      </c>
      <c r="AP228">
        <v>2.5698665999999998E-2</v>
      </c>
      <c r="AQ228">
        <v>0</v>
      </c>
      <c r="AR228">
        <v>27.487854259999999</v>
      </c>
      <c r="AS228">
        <v>1.0986884530000001</v>
      </c>
      <c r="AT228">
        <v>0</v>
      </c>
      <c r="AU228">
        <v>-0.24173056600000001</v>
      </c>
      <c r="AV228">
        <v>6.9973500000000003E-3</v>
      </c>
      <c r="AW228">
        <v>0</v>
      </c>
      <c r="AX228">
        <v>2.4870782000000001E-2</v>
      </c>
      <c r="AY228">
        <v>2.4642954000000002E-2</v>
      </c>
      <c r="AZ228">
        <v>0</v>
      </c>
      <c r="BA228">
        <v>-4.5054633930000003</v>
      </c>
      <c r="BB228">
        <v>1.064670658</v>
      </c>
      <c r="BC228">
        <v>0</v>
      </c>
      <c r="BD228">
        <v>2</v>
      </c>
      <c r="BE228">
        <v>1.7999914133756301E-3</v>
      </c>
      <c r="BF228">
        <v>-0.283339778788675</v>
      </c>
      <c r="BG228">
        <v>0.629</v>
      </c>
      <c r="BH228">
        <v>1.0527426182352499</v>
      </c>
      <c r="BI228">
        <v>0.92468322315907403</v>
      </c>
      <c r="BJ228">
        <v>0.69239936258688795</v>
      </c>
      <c r="BK228">
        <v>23.8</v>
      </c>
      <c r="BL228">
        <v>21.5</v>
      </c>
      <c r="BM228">
        <v>-0.16</v>
      </c>
      <c r="BN228">
        <v>4.7699999999999996</v>
      </c>
      <c r="BO228">
        <v>0.98745594670131398</v>
      </c>
      <c r="BP228">
        <v>-8.4019800339829498</v>
      </c>
      <c r="BQ228">
        <v>1.0011550657064701</v>
      </c>
      <c r="BR228">
        <v>-9.0331534733320701E-2</v>
      </c>
      <c r="BS228">
        <v>4.7604539779230901</v>
      </c>
      <c r="BT228">
        <v>-0.25132356317619498</v>
      </c>
    </row>
    <row r="229" spans="1:72" x14ac:dyDescent="0.25">
      <c r="A229" t="s">
        <v>622</v>
      </c>
      <c r="B229" t="s">
        <v>409</v>
      </c>
      <c r="C229">
        <v>20210228.149999999</v>
      </c>
      <c r="D229" s="89">
        <v>44255.631249999999</v>
      </c>
      <c r="E229" t="s">
        <v>620</v>
      </c>
      <c r="F229">
        <v>2910</v>
      </c>
      <c r="G229" t="s">
        <v>398</v>
      </c>
      <c r="H229" t="s">
        <v>410</v>
      </c>
      <c r="I229" t="s">
        <v>794</v>
      </c>
      <c r="J229" t="s">
        <v>400</v>
      </c>
      <c r="K229">
        <v>3700</v>
      </c>
      <c r="L229">
        <v>176.39</v>
      </c>
      <c r="M229">
        <v>20.976245819999999</v>
      </c>
      <c r="N229" s="90">
        <v>3.6300000000000001E-12</v>
      </c>
      <c r="O229">
        <v>1E-3</v>
      </c>
      <c r="P229">
        <v>0</v>
      </c>
      <c r="Q229">
        <v>-1.01</v>
      </c>
      <c r="R229">
        <v>0</v>
      </c>
      <c r="S229" t="b">
        <v>0</v>
      </c>
      <c r="T229" t="s">
        <v>404</v>
      </c>
      <c r="U229">
        <v>4</v>
      </c>
      <c r="V229">
        <v>20</v>
      </c>
      <c r="W229">
        <v>20</v>
      </c>
      <c r="X229" s="90">
        <v>7.9599999999999998E-8</v>
      </c>
      <c r="Y229" s="90">
        <v>7.9500000000000004E-8</v>
      </c>
      <c r="Z229">
        <v>5.0705683319999997</v>
      </c>
      <c r="AA229">
        <v>4.7109499999999999E-4</v>
      </c>
      <c r="AB229">
        <v>0</v>
      </c>
      <c r="AC229">
        <v>8.9160885800000003</v>
      </c>
      <c r="AD229">
        <v>1.1377539999999999E-3</v>
      </c>
      <c r="AE229">
        <v>40.101684880000001</v>
      </c>
      <c r="AF229">
        <v>0</v>
      </c>
      <c r="AG229">
        <v>14.924715689999999</v>
      </c>
      <c r="AH229">
        <v>4.5649800000000001E-4</v>
      </c>
      <c r="AI229">
        <v>0</v>
      </c>
      <c r="AJ229">
        <v>8.8814184370000007</v>
      </c>
      <c r="AK229">
        <v>1.136848E-3</v>
      </c>
      <c r="AL229">
        <v>23.983259759999999</v>
      </c>
      <c r="AM229">
        <v>6.829234E-3</v>
      </c>
      <c r="AN229">
        <v>1</v>
      </c>
      <c r="AO229">
        <v>17.733738450000001</v>
      </c>
      <c r="AP229">
        <v>2.4970378000000001E-2</v>
      </c>
      <c r="AQ229">
        <v>0</v>
      </c>
      <c r="AR229">
        <v>4.5411716359999996</v>
      </c>
      <c r="AS229">
        <v>0.96655518100000004</v>
      </c>
      <c r="AT229">
        <v>1</v>
      </c>
      <c r="AU229">
        <v>-0.279400341</v>
      </c>
      <c r="AV229">
        <v>6.4825120000000002E-3</v>
      </c>
      <c r="AW229" s="169">
        <v>1</v>
      </c>
      <c r="AX229">
        <v>-0.10595194600000001</v>
      </c>
      <c r="AY229">
        <v>2.4227133000000001E-2</v>
      </c>
      <c r="AZ229">
        <v>0</v>
      </c>
      <c r="BA229">
        <v>-28.232269500000001</v>
      </c>
      <c r="BB229">
        <v>0.93522518700000001</v>
      </c>
      <c r="BC229">
        <v>1</v>
      </c>
      <c r="BD229">
        <v>2</v>
      </c>
      <c r="BE229">
        <v>1.7999914133756301E-3</v>
      </c>
      <c r="BF229">
        <v>-0.32257000263275698</v>
      </c>
      <c r="BG229">
        <v>0.629</v>
      </c>
      <c r="BH229">
        <v>1.0527426182352499</v>
      </c>
      <c r="BI229">
        <v>0.92468322315907403</v>
      </c>
      <c r="BJ229">
        <v>0.65110003402331396</v>
      </c>
      <c r="BK229">
        <v>39</v>
      </c>
      <c r="BL229">
        <v>36</v>
      </c>
      <c r="BM229">
        <v>-0.16</v>
      </c>
      <c r="BN229">
        <v>4.7699999999999996</v>
      </c>
      <c r="BO229">
        <v>0.98745594670131398</v>
      </c>
      <c r="BP229">
        <v>-8.4019800339829498</v>
      </c>
      <c r="BQ229">
        <v>1.0011550657064701</v>
      </c>
      <c r="BR229">
        <v>-9.0331534733320701E-2</v>
      </c>
      <c r="BS229">
        <v>4.9860936368592803</v>
      </c>
      <c r="BT229">
        <v>0.40226465565372399</v>
      </c>
    </row>
    <row r="230" spans="1:72" x14ac:dyDescent="0.25">
      <c r="A230" t="s">
        <v>651</v>
      </c>
      <c r="B230" t="s">
        <v>409</v>
      </c>
      <c r="C230">
        <v>20210303.190000001</v>
      </c>
      <c r="D230" s="89">
        <v>44258.811805555553</v>
      </c>
      <c r="E230" t="s">
        <v>648</v>
      </c>
      <c r="F230">
        <v>2944</v>
      </c>
      <c r="G230" t="s">
        <v>14</v>
      </c>
      <c r="H230" t="s">
        <v>410</v>
      </c>
      <c r="I230" t="s">
        <v>794</v>
      </c>
      <c r="J230" t="s">
        <v>400</v>
      </c>
      <c r="K230">
        <v>4000</v>
      </c>
      <c r="L230">
        <v>195.16</v>
      </c>
      <c r="M230">
        <v>20.49600328</v>
      </c>
      <c r="N230" s="90">
        <v>3.6399999999999998E-12</v>
      </c>
      <c r="O230">
        <v>1E-3</v>
      </c>
      <c r="P230">
        <v>0</v>
      </c>
      <c r="Q230">
        <v>-1.03</v>
      </c>
      <c r="R230">
        <v>0</v>
      </c>
      <c r="S230">
        <v>0</v>
      </c>
      <c r="T230" t="s">
        <v>14</v>
      </c>
      <c r="U230">
        <v>4</v>
      </c>
      <c r="V230">
        <v>20</v>
      </c>
      <c r="W230">
        <v>20</v>
      </c>
      <c r="X230" s="90">
        <v>7.9599999999999998E-8</v>
      </c>
      <c r="Y230" s="90">
        <v>7.9500000000000004E-8</v>
      </c>
      <c r="Z230">
        <v>5.0651907190000003</v>
      </c>
      <c r="AA230">
        <v>4.0390700000000001E-4</v>
      </c>
      <c r="AB230">
        <v>0</v>
      </c>
      <c r="AC230">
        <v>8.9108389310000007</v>
      </c>
      <c r="AD230">
        <v>1.2560959999999999E-3</v>
      </c>
      <c r="AE230">
        <v>40.09627296</v>
      </c>
      <c r="AF230">
        <v>0</v>
      </c>
      <c r="AG230">
        <v>14.91945887</v>
      </c>
      <c r="AH230">
        <v>3.8622400000000001E-4</v>
      </c>
      <c r="AI230">
        <v>0</v>
      </c>
      <c r="AJ230">
        <v>8.8761628310000003</v>
      </c>
      <c r="AK230">
        <v>1.2548590000000001E-3</v>
      </c>
      <c r="AL230">
        <v>23.967944429999999</v>
      </c>
      <c r="AM230">
        <v>5.8039279999999999E-3</v>
      </c>
      <c r="AN230">
        <v>0</v>
      </c>
      <c r="AO230">
        <v>17.71405326</v>
      </c>
      <c r="AP230">
        <v>2.3683416999999998E-2</v>
      </c>
      <c r="AQ230">
        <v>0</v>
      </c>
      <c r="AR230">
        <v>14.03607231</v>
      </c>
      <c r="AS230">
        <v>1.1593996099999999</v>
      </c>
      <c r="AT230">
        <v>0</v>
      </c>
      <c r="AU230">
        <v>-0.28391090200000002</v>
      </c>
      <c r="AV230">
        <v>6.0117599999999997E-3</v>
      </c>
      <c r="AW230">
        <v>0</v>
      </c>
      <c r="AX230">
        <v>-0.11487275299999999</v>
      </c>
      <c r="AY230">
        <v>2.3969516E-2</v>
      </c>
      <c r="AZ230">
        <v>0</v>
      </c>
      <c r="BA230">
        <v>-19.031608330000001</v>
      </c>
      <c r="BB230">
        <v>1.1217116309999999</v>
      </c>
      <c r="BC230">
        <v>0</v>
      </c>
      <c r="BD230">
        <v>3</v>
      </c>
      <c r="BE230">
        <v>9.7527688795384898E-4</v>
      </c>
      <c r="BF230">
        <v>-0.30728628425434101</v>
      </c>
      <c r="BG230">
        <v>0.629</v>
      </c>
      <c r="BH230">
        <v>1.03041305013492</v>
      </c>
      <c r="BI230">
        <v>0.95813512655848199</v>
      </c>
      <c r="BJ230">
        <v>0.70750332913534097</v>
      </c>
      <c r="BK230">
        <v>18.7</v>
      </c>
      <c r="BL230">
        <v>16.7</v>
      </c>
      <c r="BM230">
        <v>-0.16</v>
      </c>
      <c r="BN230">
        <v>4.7699999999999996</v>
      </c>
      <c r="BO230">
        <v>0.991313887977191</v>
      </c>
      <c r="BP230">
        <v>-8.7984187311849205</v>
      </c>
      <c r="BQ230">
        <v>1.00283345638313</v>
      </c>
      <c r="BR230">
        <v>-0.223052006392533</v>
      </c>
      <c r="BS230">
        <v>4.8564907095819896</v>
      </c>
      <c r="BT230">
        <v>3.50196546432038E-2</v>
      </c>
    </row>
    <row r="231" spans="1:72" x14ac:dyDescent="0.25">
      <c r="A231" t="s">
        <v>663</v>
      </c>
      <c r="B231" t="s">
        <v>409</v>
      </c>
      <c r="C231">
        <v>20210310.059999999</v>
      </c>
      <c r="D231" s="89">
        <v>44265.251388888886</v>
      </c>
      <c r="E231" t="s">
        <v>654</v>
      </c>
      <c r="F231">
        <v>2954</v>
      </c>
      <c r="G231" t="s">
        <v>398</v>
      </c>
      <c r="H231" t="s">
        <v>410</v>
      </c>
      <c r="I231" t="s">
        <v>794</v>
      </c>
      <c r="J231" t="s">
        <v>400</v>
      </c>
      <c r="K231">
        <v>4000</v>
      </c>
      <c r="L231">
        <v>189.76</v>
      </c>
      <c r="M231">
        <v>21.07925801</v>
      </c>
      <c r="N231" s="90">
        <v>3.55E-12</v>
      </c>
      <c r="O231">
        <v>1E-3</v>
      </c>
      <c r="P231">
        <v>0</v>
      </c>
      <c r="Q231">
        <v>-0.41</v>
      </c>
      <c r="R231">
        <v>0</v>
      </c>
      <c r="S231" t="b">
        <v>1</v>
      </c>
      <c r="T231" t="s">
        <v>657</v>
      </c>
      <c r="U231">
        <v>4</v>
      </c>
      <c r="V231">
        <v>20</v>
      </c>
      <c r="W231">
        <v>20</v>
      </c>
      <c r="X231" s="90">
        <v>7.9599999999999998E-8</v>
      </c>
      <c r="Y231" s="90">
        <v>7.9500000000000004E-8</v>
      </c>
      <c r="Z231">
        <v>5.0738780859999997</v>
      </c>
      <c r="AA231">
        <v>4.9718199999999998E-4</v>
      </c>
      <c r="AB231">
        <v>0</v>
      </c>
      <c r="AC231">
        <v>8.9027887400000001</v>
      </c>
      <c r="AD231">
        <v>9.4850299999999995E-4</v>
      </c>
      <c r="AE231">
        <v>40.087973939999998</v>
      </c>
      <c r="AF231">
        <v>0</v>
      </c>
      <c r="AG231">
        <v>14.927374410000001</v>
      </c>
      <c r="AH231">
        <v>4.73685E-4</v>
      </c>
      <c r="AI231">
        <v>0</v>
      </c>
      <c r="AJ231">
        <v>8.8681392280000004</v>
      </c>
      <c r="AK231">
        <v>9.4764000000000003E-4</v>
      </c>
      <c r="AL231">
        <v>23.960205980000001</v>
      </c>
      <c r="AM231">
        <v>6.4892420000000001E-3</v>
      </c>
      <c r="AN231">
        <v>0</v>
      </c>
      <c r="AO231">
        <v>17.731601149999999</v>
      </c>
      <c r="AP231">
        <v>2.0996620000000001E-2</v>
      </c>
      <c r="AQ231">
        <v>0</v>
      </c>
      <c r="AR231">
        <v>8.6234440540000001</v>
      </c>
      <c r="AS231">
        <v>0.88868334400000004</v>
      </c>
      <c r="AT231">
        <v>1</v>
      </c>
      <c r="AU231">
        <v>-0.291694171</v>
      </c>
      <c r="AV231">
        <v>6.1917680000000003E-3</v>
      </c>
      <c r="AW231">
        <v>0</v>
      </c>
      <c r="AX231">
        <v>-8.1728941999999999E-2</v>
      </c>
      <c r="AY231">
        <v>2.0609379000000001E-2</v>
      </c>
      <c r="AZ231">
        <v>0</v>
      </c>
      <c r="BA231">
        <v>-24.260572880000002</v>
      </c>
      <c r="BB231">
        <v>0.85996391100000003</v>
      </c>
      <c r="BC231">
        <v>1</v>
      </c>
      <c r="BD231">
        <v>3</v>
      </c>
      <c r="BE231">
        <v>9.7527688795384898E-4</v>
      </c>
      <c r="BF231">
        <v>-0.31506200612290802</v>
      </c>
      <c r="BG231">
        <v>0.629</v>
      </c>
      <c r="BH231">
        <v>1.03041305013492</v>
      </c>
      <c r="BI231">
        <v>0.95813512655848199</v>
      </c>
      <c r="BJ231">
        <v>0.69949112384775103</v>
      </c>
      <c r="BK231">
        <v>21.4</v>
      </c>
      <c r="BL231">
        <v>19.2</v>
      </c>
      <c r="BM231">
        <v>-0.16</v>
      </c>
      <c r="BN231">
        <v>4.7699999999999996</v>
      </c>
      <c r="BO231">
        <v>0.991313887977191</v>
      </c>
      <c r="BP231">
        <v>-8.7984187311849205</v>
      </c>
      <c r="BQ231">
        <v>1.00283345638313</v>
      </c>
      <c r="BR231">
        <v>-0.223052006392533</v>
      </c>
      <c r="BS231">
        <v>4.86520269185747</v>
      </c>
      <c r="BT231">
        <v>2.7039388504034499E-2</v>
      </c>
    </row>
    <row r="232" spans="1:72" x14ac:dyDescent="0.25">
      <c r="A232" t="s">
        <v>666</v>
      </c>
      <c r="B232" t="s">
        <v>439</v>
      </c>
      <c r="C232">
        <v>20210310.120000001</v>
      </c>
      <c r="D232" s="89">
        <v>44265.499305555553</v>
      </c>
      <c r="E232" t="s">
        <v>654</v>
      </c>
      <c r="F232">
        <v>2957</v>
      </c>
      <c r="G232" t="s">
        <v>398</v>
      </c>
      <c r="H232" t="s">
        <v>410</v>
      </c>
      <c r="I232" t="s">
        <v>794</v>
      </c>
      <c r="J232" t="s">
        <v>400</v>
      </c>
      <c r="K232">
        <v>3700</v>
      </c>
      <c r="L232">
        <v>191.16</v>
      </c>
      <c r="M232">
        <v>19.35551371</v>
      </c>
      <c r="N232" s="90">
        <v>3.8600000000000001E-12</v>
      </c>
      <c r="O232">
        <v>1E-3</v>
      </c>
      <c r="P232">
        <v>0</v>
      </c>
      <c r="Q232">
        <v>-0.31</v>
      </c>
      <c r="R232">
        <v>0</v>
      </c>
      <c r="S232" t="b">
        <v>1</v>
      </c>
      <c r="T232" t="s">
        <v>657</v>
      </c>
      <c r="U232">
        <v>4</v>
      </c>
      <c r="V232">
        <v>20</v>
      </c>
      <c r="W232">
        <v>20</v>
      </c>
      <c r="X232" s="90">
        <v>7.9599999999999998E-8</v>
      </c>
      <c r="Y232" s="90">
        <v>7.9500000000000004E-8</v>
      </c>
      <c r="Z232">
        <v>5.0712534309999997</v>
      </c>
      <c r="AA232">
        <v>4.9177100000000001E-4</v>
      </c>
      <c r="AB232">
        <v>0</v>
      </c>
      <c r="AC232">
        <v>8.868634299</v>
      </c>
      <c r="AD232">
        <v>2.0235449999999999E-3</v>
      </c>
      <c r="AE232">
        <v>40.05276379</v>
      </c>
      <c r="AF232">
        <v>1</v>
      </c>
      <c r="AG232">
        <v>14.92374974</v>
      </c>
      <c r="AH232">
        <v>4.6229700000000002E-4</v>
      </c>
      <c r="AI232">
        <v>0</v>
      </c>
      <c r="AJ232">
        <v>8.8340141439999993</v>
      </c>
      <c r="AK232">
        <v>2.0212329999999999E-3</v>
      </c>
      <c r="AL232">
        <v>23.89136061</v>
      </c>
      <c r="AM232">
        <v>6.7600849999999999E-3</v>
      </c>
      <c r="AN232">
        <v>0</v>
      </c>
      <c r="AO232">
        <v>17.626126750000001</v>
      </c>
      <c r="AP232">
        <v>2.4441936000000001E-2</v>
      </c>
      <c r="AQ232">
        <v>0</v>
      </c>
      <c r="AR232">
        <v>1.253184793</v>
      </c>
      <c r="AS232">
        <v>0.81993983500000001</v>
      </c>
      <c r="AT232">
        <v>0</v>
      </c>
      <c r="AU232">
        <v>-0.323185479</v>
      </c>
      <c r="AV232">
        <v>6.42254E-3</v>
      </c>
      <c r="AW232">
        <v>0</v>
      </c>
      <c r="AX232">
        <v>-0.12016609</v>
      </c>
      <c r="AY232">
        <v>2.3352590999999999E-2</v>
      </c>
      <c r="AZ232">
        <v>0</v>
      </c>
      <c r="BA232">
        <v>-31.324739279999999</v>
      </c>
      <c r="BB232">
        <v>0.79471217999999999</v>
      </c>
      <c r="BC232">
        <v>0</v>
      </c>
      <c r="BD232">
        <v>3</v>
      </c>
      <c r="BE232">
        <v>9.7527688795384898E-4</v>
      </c>
      <c r="BF232">
        <v>-0.34648617082470401</v>
      </c>
      <c r="BG232">
        <v>0.629</v>
      </c>
      <c r="BH232">
        <v>1.03041305013492</v>
      </c>
      <c r="BI232">
        <v>0.95813512655848199</v>
      </c>
      <c r="BJ232">
        <v>0.66711125444943098</v>
      </c>
      <c r="BK232">
        <v>32.799999999999997</v>
      </c>
      <c r="BL232">
        <v>30.1</v>
      </c>
      <c r="BM232">
        <v>-0.16</v>
      </c>
      <c r="BN232">
        <v>4.7699999999999996</v>
      </c>
      <c r="BO232">
        <v>0.991313887977191</v>
      </c>
      <c r="BP232">
        <v>-8.7984187311849205</v>
      </c>
      <c r="BQ232">
        <v>1.00283345638313</v>
      </c>
      <c r="BR232">
        <v>-0.223052006392533</v>
      </c>
      <c r="BS232">
        <v>4.8625706000119999</v>
      </c>
      <c r="BT232">
        <v>-6.8183831953625403E-3</v>
      </c>
    </row>
    <row r="233" spans="1:72" x14ac:dyDescent="0.25">
      <c r="A233" t="s">
        <v>675</v>
      </c>
      <c r="B233" t="s">
        <v>455</v>
      </c>
      <c r="C233">
        <v>20210311.039999999</v>
      </c>
      <c r="D233" s="89">
        <v>44266.161805555559</v>
      </c>
      <c r="E233" t="s">
        <v>654</v>
      </c>
      <c r="F233">
        <v>2966</v>
      </c>
      <c r="G233" t="s">
        <v>398</v>
      </c>
      <c r="H233" t="s">
        <v>410</v>
      </c>
      <c r="I233" t="s">
        <v>794</v>
      </c>
      <c r="J233" t="s">
        <v>400</v>
      </c>
      <c r="K233">
        <v>3900</v>
      </c>
      <c r="L233">
        <v>183.81</v>
      </c>
      <c r="M233">
        <v>21.217561610000001</v>
      </c>
      <c r="N233" s="90">
        <v>3.4899999999999999E-12</v>
      </c>
      <c r="O233">
        <v>1E-3</v>
      </c>
      <c r="P233">
        <v>0</v>
      </c>
      <c r="Q233">
        <v>-0.1</v>
      </c>
      <c r="R233">
        <v>0</v>
      </c>
      <c r="S233" t="b">
        <v>1</v>
      </c>
      <c r="T233" t="s">
        <v>657</v>
      </c>
      <c r="U233">
        <v>4</v>
      </c>
      <c r="V233">
        <v>20</v>
      </c>
      <c r="W233">
        <v>20</v>
      </c>
      <c r="X233" s="90">
        <v>7.9599999999999998E-8</v>
      </c>
      <c r="Y233" s="90">
        <v>7.9500000000000004E-8</v>
      </c>
      <c r="Z233">
        <v>5.0887900860000004</v>
      </c>
      <c r="AA233">
        <v>5.4243200000000003E-4</v>
      </c>
      <c r="AB233">
        <v>0</v>
      </c>
      <c r="AC233">
        <v>8.9320286509999995</v>
      </c>
      <c r="AD233">
        <v>1.5743280000000001E-3</v>
      </c>
      <c r="AE233">
        <v>40.118117660000003</v>
      </c>
      <c r="AF233">
        <v>0</v>
      </c>
      <c r="AG233">
        <v>14.94246364</v>
      </c>
      <c r="AH233">
        <v>5.2596100000000003E-4</v>
      </c>
      <c r="AI233">
        <v>0</v>
      </c>
      <c r="AJ233">
        <v>8.8973805899999991</v>
      </c>
      <c r="AK233">
        <v>1.5729509999999999E-3</v>
      </c>
      <c r="AL233">
        <v>23.985735349999999</v>
      </c>
      <c r="AM233">
        <v>6.2288630000000003E-3</v>
      </c>
      <c r="AN233">
        <v>0</v>
      </c>
      <c r="AO233">
        <v>17.767919039999999</v>
      </c>
      <c r="AP233">
        <v>2.5597913999999999E-2</v>
      </c>
      <c r="AQ233">
        <v>0</v>
      </c>
      <c r="AR233">
        <v>5.980544192</v>
      </c>
      <c r="AS233">
        <v>0.97154874999999996</v>
      </c>
      <c r="AT233">
        <v>0</v>
      </c>
      <c r="AU233">
        <v>-0.31059070700000002</v>
      </c>
      <c r="AV233">
        <v>5.7510260000000002E-3</v>
      </c>
      <c r="AW233">
        <v>0</v>
      </c>
      <c r="AX233">
        <v>-0.104009673</v>
      </c>
      <c r="AY233">
        <v>2.5259701999999998E-2</v>
      </c>
      <c r="AZ233">
        <v>0</v>
      </c>
      <c r="BA233">
        <v>-26.888217569999998</v>
      </c>
      <c r="BB233">
        <v>0.93934837699999996</v>
      </c>
      <c r="BC233">
        <v>0</v>
      </c>
      <c r="BD233">
        <v>3</v>
      </c>
      <c r="BE233">
        <v>9.7527688795384898E-4</v>
      </c>
      <c r="BF233">
        <v>-0.33398344032743299</v>
      </c>
      <c r="BG233">
        <v>0.629</v>
      </c>
      <c r="BH233">
        <v>1.03041305013492</v>
      </c>
      <c r="BI233">
        <v>0.95813512655848199</v>
      </c>
      <c r="BJ233">
        <v>0.67999423111613899</v>
      </c>
      <c r="BK233">
        <v>28.1</v>
      </c>
      <c r="BL233">
        <v>25.6</v>
      </c>
      <c r="BM233">
        <v>-0.16</v>
      </c>
      <c r="BN233">
        <v>4.7699999999999996</v>
      </c>
      <c r="BO233">
        <v>0.991313887977191</v>
      </c>
      <c r="BP233">
        <v>-8.7984187311849205</v>
      </c>
      <c r="BQ233">
        <v>1.00283345638313</v>
      </c>
      <c r="BR233">
        <v>-0.223052006392533</v>
      </c>
      <c r="BS233">
        <v>4.88015694435905</v>
      </c>
      <c r="BT233">
        <v>5.6025318361550398E-2</v>
      </c>
    </row>
    <row r="234" spans="1:72" x14ac:dyDescent="0.25">
      <c r="A234" t="s">
        <v>707</v>
      </c>
      <c r="B234" t="s">
        <v>409</v>
      </c>
      <c r="C234">
        <v>20210314.140000001</v>
      </c>
      <c r="D234" s="89">
        <v>44269.585416666669</v>
      </c>
      <c r="E234" t="s">
        <v>706</v>
      </c>
      <c r="F234">
        <v>3005</v>
      </c>
      <c r="G234" t="s">
        <v>398</v>
      </c>
      <c r="H234" t="s">
        <v>410</v>
      </c>
      <c r="I234" t="s">
        <v>794</v>
      </c>
      <c r="J234" t="s">
        <v>400</v>
      </c>
      <c r="K234">
        <v>3900</v>
      </c>
      <c r="L234">
        <v>192.2</v>
      </c>
      <c r="M234">
        <v>20.29136316</v>
      </c>
      <c r="N234" s="90">
        <v>3.6899999999999998E-12</v>
      </c>
      <c r="O234">
        <v>1E-3</v>
      </c>
      <c r="P234">
        <v>0</v>
      </c>
      <c r="Q234">
        <v>0.19</v>
      </c>
      <c r="R234">
        <v>0</v>
      </c>
      <c r="S234" t="b">
        <v>0</v>
      </c>
      <c r="T234" t="s">
        <v>404</v>
      </c>
      <c r="U234">
        <v>4</v>
      </c>
      <c r="V234">
        <v>20</v>
      </c>
      <c r="W234">
        <v>20</v>
      </c>
      <c r="X234" s="90">
        <v>7.9500000000000004E-8</v>
      </c>
      <c r="Y234" s="90">
        <v>7.9500000000000004E-8</v>
      </c>
      <c r="Z234">
        <v>5.1035377280000001</v>
      </c>
      <c r="AA234">
        <v>4.7239500000000002E-4</v>
      </c>
      <c r="AB234">
        <v>0</v>
      </c>
      <c r="AC234">
        <v>8.9340506019999992</v>
      </c>
      <c r="AD234">
        <v>8.6967299999999995E-4</v>
      </c>
      <c r="AE234">
        <v>40.120202110000001</v>
      </c>
      <c r="AF234">
        <v>0</v>
      </c>
      <c r="AG234">
        <v>14.956448310000001</v>
      </c>
      <c r="AH234">
        <v>4.4772300000000002E-4</v>
      </c>
      <c r="AI234">
        <v>0</v>
      </c>
      <c r="AJ234">
        <v>8.8994315779999997</v>
      </c>
      <c r="AK234">
        <v>8.6881399999999998E-4</v>
      </c>
      <c r="AL234">
        <v>24.006707259999999</v>
      </c>
      <c r="AM234">
        <v>6.5582139999999997E-3</v>
      </c>
      <c r="AN234">
        <v>0</v>
      </c>
      <c r="AO234">
        <v>17.785869460000001</v>
      </c>
      <c r="AP234">
        <v>2.3556268000000002E-2</v>
      </c>
      <c r="AQ234">
        <v>0</v>
      </c>
      <c r="AR234">
        <v>6.433745729</v>
      </c>
      <c r="AS234">
        <v>0.94197466500000004</v>
      </c>
      <c r="AT234">
        <v>0</v>
      </c>
      <c r="AU234">
        <v>-0.30632610100000002</v>
      </c>
      <c r="AV234">
        <v>6.4743079999999998E-3</v>
      </c>
      <c r="AW234">
        <v>0</v>
      </c>
      <c r="AX234">
        <v>-9.0440016999999998E-2</v>
      </c>
      <c r="AY234">
        <v>2.3201132999999999E-2</v>
      </c>
      <c r="AZ234">
        <v>0</v>
      </c>
      <c r="BA234">
        <v>-26.46797492</v>
      </c>
      <c r="BB234">
        <v>0.91119528400000005</v>
      </c>
      <c r="BC234">
        <v>0</v>
      </c>
      <c r="BD234">
        <v>3</v>
      </c>
      <c r="BE234">
        <v>9.7527688795384898E-4</v>
      </c>
      <c r="BF234">
        <v>-0.32973928774655198</v>
      </c>
      <c r="BG234">
        <v>0.629</v>
      </c>
      <c r="BH234">
        <v>1.03041305013492</v>
      </c>
      <c r="BI234">
        <v>0.95813512655848199</v>
      </c>
      <c r="BJ234">
        <v>0.68436746132224302</v>
      </c>
      <c r="BK234">
        <v>26.6</v>
      </c>
      <c r="BL234">
        <v>24.2</v>
      </c>
      <c r="BM234">
        <v>-0.16</v>
      </c>
      <c r="BN234">
        <v>4.7699999999999996</v>
      </c>
      <c r="BO234">
        <v>0.991313887977191</v>
      </c>
      <c r="BP234">
        <v>-8.7984187311849205</v>
      </c>
      <c r="BQ234">
        <v>1.00283345638313</v>
      </c>
      <c r="BR234">
        <v>-0.223052006392533</v>
      </c>
      <c r="BS234">
        <v>4.8949463731594101</v>
      </c>
      <c r="BT234">
        <v>5.8029706468660798E-2</v>
      </c>
    </row>
    <row r="235" spans="1:72" x14ac:dyDescent="0.25">
      <c r="A235" t="s">
        <v>725</v>
      </c>
      <c r="B235" t="s">
        <v>439</v>
      </c>
      <c r="C235">
        <v>20210315.210000001</v>
      </c>
      <c r="D235" s="89">
        <v>44270.907638888886</v>
      </c>
      <c r="E235" t="s">
        <v>706</v>
      </c>
      <c r="F235">
        <v>3022</v>
      </c>
      <c r="G235" t="s">
        <v>398</v>
      </c>
      <c r="H235" t="s">
        <v>410</v>
      </c>
      <c r="I235" t="s">
        <v>794</v>
      </c>
      <c r="J235" t="s">
        <v>400</v>
      </c>
      <c r="K235">
        <v>4200</v>
      </c>
      <c r="L235">
        <v>209.29</v>
      </c>
      <c r="M235">
        <v>20.067848439999999</v>
      </c>
      <c r="N235" s="90">
        <v>3.8E-12</v>
      </c>
      <c r="O235">
        <v>1E-3</v>
      </c>
      <c r="P235">
        <v>0</v>
      </c>
      <c r="Q235">
        <v>0.08</v>
      </c>
      <c r="R235">
        <v>0</v>
      </c>
      <c r="S235" t="b">
        <v>0</v>
      </c>
      <c r="T235" t="s">
        <v>404</v>
      </c>
      <c r="U235">
        <v>4</v>
      </c>
      <c r="V235">
        <v>20</v>
      </c>
      <c r="W235">
        <v>20</v>
      </c>
      <c r="X235" s="90">
        <v>7.9700000000000006E-8</v>
      </c>
      <c r="Y235" s="90">
        <v>7.9599999999999998E-8</v>
      </c>
      <c r="Z235">
        <v>5.0807271890000001</v>
      </c>
      <c r="AA235">
        <v>4.3473699999999998E-4</v>
      </c>
      <c r="AB235">
        <v>0</v>
      </c>
      <c r="AC235">
        <v>8.8979512750000005</v>
      </c>
      <c r="AD235">
        <v>7.63984E-4</v>
      </c>
      <c r="AE235">
        <v>40.082986949999999</v>
      </c>
      <c r="AF235">
        <v>0</v>
      </c>
      <c r="AG235">
        <v>14.933667659999999</v>
      </c>
      <c r="AH235">
        <v>4.1841099999999999E-4</v>
      </c>
      <c r="AI235">
        <v>0</v>
      </c>
      <c r="AJ235">
        <v>8.8633211769999996</v>
      </c>
      <c r="AK235">
        <v>7.6345799999999995E-4</v>
      </c>
      <c r="AL235">
        <v>23.966242000000001</v>
      </c>
      <c r="AM235">
        <v>7.3747029999999998E-3</v>
      </c>
      <c r="AN235">
        <v>0</v>
      </c>
      <c r="AO235">
        <v>17.700151309999999</v>
      </c>
      <c r="AP235">
        <v>2.2488805000000001E-2</v>
      </c>
      <c r="AQ235">
        <v>0</v>
      </c>
      <c r="AR235">
        <v>8.6705170129999996</v>
      </c>
      <c r="AS235">
        <v>0.926412609</v>
      </c>
      <c r="AT235">
        <v>0</v>
      </c>
      <c r="AU235">
        <v>-0.28750294199999998</v>
      </c>
      <c r="AV235">
        <v>7.2062280000000003E-3</v>
      </c>
      <c r="AW235">
        <v>0</v>
      </c>
      <c r="AX235">
        <v>-0.10307810100000001</v>
      </c>
      <c r="AY235">
        <v>2.1956488999999999E-2</v>
      </c>
      <c r="AZ235">
        <v>0</v>
      </c>
      <c r="BA235">
        <v>-24.212350220000001</v>
      </c>
      <c r="BB235">
        <v>0.89633191800000001</v>
      </c>
      <c r="BC235">
        <v>0</v>
      </c>
      <c r="BD235">
        <v>3</v>
      </c>
      <c r="BE235">
        <v>9.7527688795384898E-4</v>
      </c>
      <c r="BF235">
        <v>-0.31087666391370899</v>
      </c>
      <c r="BG235">
        <v>0.629</v>
      </c>
      <c r="BH235">
        <v>1.03041305013492</v>
      </c>
      <c r="BI235">
        <v>0.95813512655848199</v>
      </c>
      <c r="BJ235">
        <v>0.70380375507938997</v>
      </c>
      <c r="BK235">
        <v>20</v>
      </c>
      <c r="BL235">
        <v>17.8</v>
      </c>
      <c r="BM235">
        <v>-0.16</v>
      </c>
      <c r="BN235">
        <v>4.7699999999999996</v>
      </c>
      <c r="BO235">
        <v>0.991313887977191</v>
      </c>
      <c r="BP235">
        <v>-8.7984187311849205</v>
      </c>
      <c r="BQ235">
        <v>1.00283345638313</v>
      </c>
      <c r="BR235">
        <v>-0.223052006392533</v>
      </c>
      <c r="BS235">
        <v>4.87207120149208</v>
      </c>
      <c r="BT235">
        <v>2.2243942266930699E-2</v>
      </c>
    </row>
    <row r="236" spans="1:72" x14ac:dyDescent="0.25">
      <c r="A236" t="s">
        <v>751</v>
      </c>
      <c r="B236" t="s">
        <v>455</v>
      </c>
      <c r="C236">
        <v>20210318.120000001</v>
      </c>
      <c r="D236" s="89">
        <v>44273.507638888892</v>
      </c>
      <c r="E236" t="s">
        <v>706</v>
      </c>
      <c r="F236">
        <v>3056</v>
      </c>
      <c r="G236" t="s">
        <v>398</v>
      </c>
      <c r="H236" t="s">
        <v>410</v>
      </c>
      <c r="I236" t="s">
        <v>794</v>
      </c>
      <c r="J236" t="s">
        <v>400</v>
      </c>
      <c r="K236">
        <v>3600</v>
      </c>
      <c r="L236">
        <v>180.48</v>
      </c>
      <c r="M236">
        <v>19.94680851</v>
      </c>
      <c r="N236" s="90">
        <v>3.7200000000000003E-12</v>
      </c>
      <c r="O236">
        <v>1E-3</v>
      </c>
      <c r="P236">
        <v>0</v>
      </c>
      <c r="Q236">
        <v>-0.21</v>
      </c>
      <c r="R236">
        <v>0</v>
      </c>
      <c r="S236" t="b">
        <v>0</v>
      </c>
      <c r="T236" t="s">
        <v>404</v>
      </c>
      <c r="U236">
        <v>4</v>
      </c>
      <c r="V236">
        <v>20</v>
      </c>
      <c r="W236">
        <v>20</v>
      </c>
      <c r="X236" s="90">
        <v>7.9700000000000006E-8</v>
      </c>
      <c r="Y236" s="90">
        <v>7.9599999999999998E-8</v>
      </c>
      <c r="Z236">
        <v>5.0962586400000003</v>
      </c>
      <c r="AA236">
        <v>5.3154600000000004E-4</v>
      </c>
      <c r="AB236">
        <v>0</v>
      </c>
      <c r="AC236">
        <v>8.9207239269999992</v>
      </c>
      <c r="AD236">
        <v>7.9870199999999998E-4</v>
      </c>
      <c r="AE236">
        <v>40.106463499999997</v>
      </c>
      <c r="AF236">
        <v>0</v>
      </c>
      <c r="AG236">
        <v>14.94911572</v>
      </c>
      <c r="AH236">
        <v>5.0679499999999999E-4</v>
      </c>
      <c r="AI236">
        <v>0</v>
      </c>
      <c r="AJ236">
        <v>8.8861032229999992</v>
      </c>
      <c r="AK236">
        <v>7.9806600000000005E-4</v>
      </c>
      <c r="AL236">
        <v>24.00108131</v>
      </c>
      <c r="AM236">
        <v>5.9888750000000003E-3</v>
      </c>
      <c r="AN236">
        <v>0</v>
      </c>
      <c r="AO236">
        <v>17.73904065</v>
      </c>
      <c r="AP236">
        <v>2.1879915999999999E-2</v>
      </c>
      <c r="AQ236">
        <v>0</v>
      </c>
      <c r="AR236">
        <v>10.87670571</v>
      </c>
      <c r="AS236">
        <v>0.96413600799999999</v>
      </c>
      <c r="AT236">
        <v>0</v>
      </c>
      <c r="AU236">
        <v>-0.29138291199999999</v>
      </c>
      <c r="AV236">
        <v>5.7282380000000001E-3</v>
      </c>
      <c r="AW236">
        <v>0</v>
      </c>
      <c r="AX236">
        <v>-0.11002773</v>
      </c>
      <c r="AY236">
        <v>2.166947E-2</v>
      </c>
      <c r="AZ236">
        <v>0</v>
      </c>
      <c r="BA236">
        <v>-22.137333559999998</v>
      </c>
      <c r="BB236">
        <v>0.932844742</v>
      </c>
      <c r="BC236">
        <v>0</v>
      </c>
      <c r="BD236">
        <v>3</v>
      </c>
      <c r="BE236">
        <v>9.7527688795384898E-4</v>
      </c>
      <c r="BF236">
        <v>-0.31479061188754398</v>
      </c>
      <c r="BG236">
        <v>0.629</v>
      </c>
      <c r="BH236">
        <v>1.03041305013492</v>
      </c>
      <c r="BI236">
        <v>0.95813512655848199</v>
      </c>
      <c r="BJ236">
        <v>0.69977077200960103</v>
      </c>
      <c r="BK236">
        <v>21.3</v>
      </c>
      <c r="BL236">
        <v>19.100000000000001</v>
      </c>
      <c r="BM236">
        <v>-0.16</v>
      </c>
      <c r="BN236">
        <v>4.7699999999999996</v>
      </c>
      <c r="BO236">
        <v>0.991313887977191</v>
      </c>
      <c r="BP236">
        <v>-8.7984187311849205</v>
      </c>
      <c r="BQ236">
        <v>1.00283345638313</v>
      </c>
      <c r="BR236">
        <v>-0.223052006392533</v>
      </c>
      <c r="BS236">
        <v>4.8876466601810602</v>
      </c>
      <c r="BT236">
        <v>4.4818788460601097E-2</v>
      </c>
    </row>
    <row r="237" spans="1:72" x14ac:dyDescent="0.25">
      <c r="A237" t="s">
        <v>765</v>
      </c>
      <c r="B237" t="s">
        <v>409</v>
      </c>
      <c r="C237">
        <v>20210321.129999999</v>
      </c>
      <c r="D237" s="89">
        <v>44276.553472222222</v>
      </c>
      <c r="E237" t="s">
        <v>764</v>
      </c>
      <c r="F237">
        <v>3075</v>
      </c>
      <c r="G237" t="s">
        <v>398</v>
      </c>
      <c r="H237" t="s">
        <v>410</v>
      </c>
      <c r="I237" t="s">
        <v>794</v>
      </c>
      <c r="J237" t="s">
        <v>400</v>
      </c>
      <c r="K237">
        <v>4000</v>
      </c>
      <c r="L237">
        <v>190.95</v>
      </c>
      <c r="M237">
        <v>20.947892119999999</v>
      </c>
      <c r="N237" s="90">
        <v>3.5800000000000001E-12</v>
      </c>
      <c r="O237">
        <v>1E-3</v>
      </c>
      <c r="P237">
        <v>0</v>
      </c>
      <c r="Q237">
        <v>-0.15</v>
      </c>
      <c r="R237">
        <v>0</v>
      </c>
      <c r="S237" t="b">
        <v>0</v>
      </c>
      <c r="T237" t="s">
        <v>404</v>
      </c>
      <c r="U237">
        <v>4</v>
      </c>
      <c r="V237">
        <v>20</v>
      </c>
      <c r="W237">
        <v>20</v>
      </c>
      <c r="X237" s="90">
        <v>7.9599999999999998E-8</v>
      </c>
      <c r="Y237" s="90">
        <v>7.9500000000000004E-8</v>
      </c>
      <c r="Z237">
        <v>5.0925227480000004</v>
      </c>
      <c r="AA237">
        <v>5.1041499999999996E-4</v>
      </c>
      <c r="AB237">
        <v>0</v>
      </c>
      <c r="AC237">
        <v>8.9533725630000003</v>
      </c>
      <c r="AD237">
        <v>1.0323629999999999E-3</v>
      </c>
      <c r="AE237">
        <v>40.140121309999998</v>
      </c>
      <c r="AF237">
        <v>0</v>
      </c>
      <c r="AG237">
        <v>14.94672991</v>
      </c>
      <c r="AH237">
        <v>4.76632E-4</v>
      </c>
      <c r="AI237">
        <v>0</v>
      </c>
      <c r="AJ237">
        <v>8.9187104710000007</v>
      </c>
      <c r="AK237">
        <v>1.031117E-3</v>
      </c>
      <c r="AL237">
        <v>23.997944440000001</v>
      </c>
      <c r="AM237">
        <v>5.8921570000000003E-3</v>
      </c>
      <c r="AN237">
        <v>0</v>
      </c>
      <c r="AO237">
        <v>17.788221029999999</v>
      </c>
      <c r="AP237">
        <v>2.4751789E-2</v>
      </c>
      <c r="AQ237">
        <v>0</v>
      </c>
      <c r="AR237">
        <v>-1.800660924</v>
      </c>
      <c r="AS237">
        <v>0.95536761299999995</v>
      </c>
      <c r="AT237">
        <v>0</v>
      </c>
      <c r="AU237">
        <v>-0.32378497499999997</v>
      </c>
      <c r="AV237">
        <v>5.8623979999999996E-3</v>
      </c>
      <c r="AW237">
        <v>0</v>
      </c>
      <c r="AX237">
        <v>-0.126343027</v>
      </c>
      <c r="AY237">
        <v>2.4372827E-2</v>
      </c>
      <c r="AZ237">
        <v>0</v>
      </c>
      <c r="BA237">
        <v>-34.459580870000003</v>
      </c>
      <c r="BB237">
        <v>0.92422760999999998</v>
      </c>
      <c r="BC237">
        <v>0</v>
      </c>
      <c r="BD237">
        <v>3</v>
      </c>
      <c r="BE237">
        <v>9.7527688795384898E-4</v>
      </c>
      <c r="BF237">
        <v>-0.34718961557073302</v>
      </c>
      <c r="BG237">
        <v>0.629</v>
      </c>
      <c r="BH237">
        <v>1.03041305013492</v>
      </c>
      <c r="BI237">
        <v>0.95813512655848199</v>
      </c>
      <c r="BJ237">
        <v>0.66638641580307501</v>
      </c>
      <c r="BK237">
        <v>33.1</v>
      </c>
      <c r="BL237">
        <v>30.4</v>
      </c>
      <c r="BM237">
        <v>-0.16</v>
      </c>
      <c r="BN237">
        <v>4.7699999999999996</v>
      </c>
      <c r="BO237">
        <v>0.991313887977191</v>
      </c>
      <c r="BP237">
        <v>-8.7984187311849205</v>
      </c>
      <c r="BQ237">
        <v>1.00283345638313</v>
      </c>
      <c r="BR237">
        <v>-0.223052006392533</v>
      </c>
      <c r="BS237">
        <v>4.8839001826940196</v>
      </c>
      <c r="BT237">
        <v>7.7183834750915295E-2</v>
      </c>
    </row>
    <row r="239" spans="1:72" x14ac:dyDescent="0.25">
      <c r="A239" s="4" t="s">
        <v>1101</v>
      </c>
      <c r="D239" s="89"/>
      <c r="N239" s="90"/>
      <c r="X239" s="90"/>
      <c r="Y239" s="90"/>
    </row>
    <row r="240" spans="1:72" x14ac:dyDescent="0.25">
      <c r="A240" t="s">
        <v>431</v>
      </c>
      <c r="B240" t="s">
        <v>432</v>
      </c>
      <c r="C240">
        <v>20210203.100000001</v>
      </c>
      <c r="D240" s="89">
        <v>44230.443055555559</v>
      </c>
      <c r="E240" t="s">
        <v>419</v>
      </c>
      <c r="F240">
        <v>2677</v>
      </c>
      <c r="G240" t="s">
        <v>398</v>
      </c>
      <c r="H240" t="s">
        <v>433</v>
      </c>
      <c r="I240" t="s">
        <v>794</v>
      </c>
      <c r="J240" t="s">
        <v>400</v>
      </c>
      <c r="K240">
        <v>3500</v>
      </c>
      <c r="L240">
        <v>153.5</v>
      </c>
      <c r="M240">
        <v>22.801302929999999</v>
      </c>
      <c r="N240" s="90">
        <v>3.2399999999999999E-12</v>
      </c>
      <c r="O240">
        <v>1E-3</v>
      </c>
      <c r="P240">
        <v>0</v>
      </c>
      <c r="Q240">
        <v>-1.71</v>
      </c>
      <c r="R240">
        <v>0</v>
      </c>
      <c r="S240" t="b">
        <v>0</v>
      </c>
      <c r="T240" t="s">
        <v>426</v>
      </c>
      <c r="U240">
        <v>4</v>
      </c>
      <c r="V240">
        <v>20</v>
      </c>
      <c r="W240">
        <v>20</v>
      </c>
      <c r="X240" s="90">
        <v>7.1299999999999997E-8</v>
      </c>
      <c r="Y240" s="90">
        <v>7.1600000000000006E-8</v>
      </c>
      <c r="Z240">
        <v>-3.4628355480000002</v>
      </c>
      <c r="AA240">
        <v>5.9057000000000001E-4</v>
      </c>
      <c r="AB240">
        <v>0</v>
      </c>
      <c r="AC240">
        <v>4.5614937659999999</v>
      </c>
      <c r="AD240">
        <v>8.9081000000000002E-4</v>
      </c>
      <c r="AE240">
        <v>35.612489539999999</v>
      </c>
      <c r="AF240">
        <v>0</v>
      </c>
      <c r="AG240">
        <v>6.7215415700000003</v>
      </c>
      <c r="AH240">
        <v>5.6598599999999998E-4</v>
      </c>
      <c r="AI240">
        <v>0</v>
      </c>
      <c r="AJ240">
        <v>4.5133320320000001</v>
      </c>
      <c r="AK240">
        <v>8.9020699999999996E-4</v>
      </c>
      <c r="AL240">
        <v>11.160815210000001</v>
      </c>
      <c r="AM240">
        <v>6.359628E-3</v>
      </c>
      <c r="AN240">
        <v>0</v>
      </c>
      <c r="AO240">
        <v>8.9598803559999993</v>
      </c>
      <c r="AP240">
        <v>2.2953828999999999E-2</v>
      </c>
      <c r="AQ240">
        <v>0</v>
      </c>
      <c r="AR240">
        <v>-3.8511136239999999</v>
      </c>
      <c r="AS240">
        <v>0.92613935199999997</v>
      </c>
      <c r="AT240">
        <v>0</v>
      </c>
      <c r="AU240">
        <v>-0.24117112700000001</v>
      </c>
      <c r="AV240">
        <v>6.345257E-3</v>
      </c>
      <c r="AW240">
        <v>0</v>
      </c>
      <c r="AX240">
        <v>-8.6311488000000006E-2</v>
      </c>
      <c r="AY240">
        <v>2.3181272999999999E-2</v>
      </c>
      <c r="AZ240">
        <v>0</v>
      </c>
      <c r="BA240">
        <v>-19.654641569999999</v>
      </c>
      <c r="BB240">
        <v>0.911384466</v>
      </c>
      <c r="BC240">
        <v>0</v>
      </c>
      <c r="BD240">
        <v>1</v>
      </c>
      <c r="BE240">
        <v>1.1455587806516001E-3</v>
      </c>
      <c r="BF240">
        <v>-0.253956496863045</v>
      </c>
      <c r="BG240">
        <v>0.67700000000000005</v>
      </c>
      <c r="BH240">
        <v>1.0480701949795299</v>
      </c>
      <c r="BI240">
        <v>0.92834701850286605</v>
      </c>
      <c r="BJ240">
        <v>0.72818278331929398</v>
      </c>
      <c r="BK240">
        <v>12.3</v>
      </c>
      <c r="BL240">
        <v>10.4</v>
      </c>
      <c r="BM240">
        <v>-4.07</v>
      </c>
      <c r="BN240">
        <v>-3.64</v>
      </c>
      <c r="BO240">
        <v>0.99204347388102798</v>
      </c>
      <c r="BP240">
        <v>-8.5923055076467492</v>
      </c>
      <c r="BQ240">
        <v>1.00274049232456</v>
      </c>
      <c r="BR240">
        <v>-0.17605673290549201</v>
      </c>
      <c r="BS240">
        <v>-3.6483821551459998</v>
      </c>
      <c r="BT240">
        <v>-4.0671053859374604</v>
      </c>
    </row>
    <row r="241" spans="1:72" x14ac:dyDescent="0.25">
      <c r="A241" t="s">
        <v>452</v>
      </c>
      <c r="B241" t="s">
        <v>453</v>
      </c>
      <c r="C241">
        <v>20210204.059999999</v>
      </c>
      <c r="D241" s="89">
        <v>44231.251388888886</v>
      </c>
      <c r="E241" t="s">
        <v>419</v>
      </c>
      <c r="F241">
        <v>2688</v>
      </c>
      <c r="G241" t="s">
        <v>398</v>
      </c>
      <c r="H241" t="s">
        <v>433</v>
      </c>
      <c r="I241" t="s">
        <v>794</v>
      </c>
      <c r="J241" t="s">
        <v>400</v>
      </c>
      <c r="K241">
        <v>3500</v>
      </c>
      <c r="L241">
        <v>160.74</v>
      </c>
      <c r="M241">
        <v>21.774293889999999</v>
      </c>
      <c r="N241" s="90">
        <v>3.3800000000000001E-12</v>
      </c>
      <c r="O241">
        <v>1E-3</v>
      </c>
      <c r="P241">
        <v>0</v>
      </c>
      <c r="Q241">
        <v>-1.82</v>
      </c>
      <c r="R241">
        <v>0</v>
      </c>
      <c r="S241" t="b">
        <v>0</v>
      </c>
      <c r="T241" t="s">
        <v>404</v>
      </c>
      <c r="U241">
        <v>4</v>
      </c>
      <c r="V241">
        <v>20</v>
      </c>
      <c r="W241">
        <v>20</v>
      </c>
      <c r="X241" s="90">
        <v>7.5499999999999994E-8</v>
      </c>
      <c r="Y241" s="90">
        <v>7.5800000000000004E-8</v>
      </c>
      <c r="Z241">
        <v>-3.486581384</v>
      </c>
      <c r="AA241">
        <v>5.4407800000000003E-4</v>
      </c>
      <c r="AB241">
        <v>0</v>
      </c>
      <c r="AC241">
        <v>4.4922126740000001</v>
      </c>
      <c r="AD241">
        <v>9.3947099999999999E-4</v>
      </c>
      <c r="AE241">
        <v>35.541066970000003</v>
      </c>
      <c r="AF241">
        <v>0</v>
      </c>
      <c r="AG241">
        <v>6.6967159609999998</v>
      </c>
      <c r="AH241">
        <v>5.21139E-4</v>
      </c>
      <c r="AI241">
        <v>0</v>
      </c>
      <c r="AJ241">
        <v>4.4440727300000002</v>
      </c>
      <c r="AK241">
        <v>9.3873600000000002E-4</v>
      </c>
      <c r="AL241">
        <v>11.0501267</v>
      </c>
      <c r="AM241">
        <v>5.1638769999999999E-3</v>
      </c>
      <c r="AN241">
        <v>0</v>
      </c>
      <c r="AO241">
        <v>8.87065299</v>
      </c>
      <c r="AP241">
        <v>2.5122709999999999E-2</v>
      </c>
      <c r="AQ241">
        <v>0</v>
      </c>
      <c r="AR241">
        <v>2.0275560490000002</v>
      </c>
      <c r="AS241">
        <v>0.79851991600000005</v>
      </c>
      <c r="AT241">
        <v>0</v>
      </c>
      <c r="AU241">
        <v>-0.25741262799999998</v>
      </c>
      <c r="AV241">
        <v>5.0005589999999999E-3</v>
      </c>
      <c r="AW241">
        <v>0</v>
      </c>
      <c r="AX241">
        <v>-3.6853232999999999E-2</v>
      </c>
      <c r="AY241">
        <v>2.5005863E-2</v>
      </c>
      <c r="AZ241">
        <v>0</v>
      </c>
      <c r="BA241">
        <v>-13.70969255</v>
      </c>
      <c r="BB241">
        <v>0.78600158099999995</v>
      </c>
      <c r="BC241">
        <v>0</v>
      </c>
      <c r="BD241">
        <v>1</v>
      </c>
      <c r="BE241">
        <v>1.1455587806516001E-3</v>
      </c>
      <c r="BF241">
        <v>-0.27007119766849802</v>
      </c>
      <c r="BG241">
        <v>0.67700000000000005</v>
      </c>
      <c r="BH241">
        <v>1.0480701949795299</v>
      </c>
      <c r="BI241">
        <v>0.92834701850286605</v>
      </c>
      <c r="BJ241">
        <v>0.71129344570408704</v>
      </c>
      <c r="BK241">
        <v>17.5</v>
      </c>
      <c r="BL241">
        <v>15.5</v>
      </c>
      <c r="BM241">
        <v>-4.07</v>
      </c>
      <c r="BN241">
        <v>-3.64</v>
      </c>
      <c r="BO241">
        <v>0.99204347388102798</v>
      </c>
      <c r="BP241">
        <v>-8.5923055076467492</v>
      </c>
      <c r="BQ241">
        <v>1.00274049232456</v>
      </c>
      <c r="BR241">
        <v>-0.17605673290549201</v>
      </c>
      <c r="BS241">
        <v>-3.6721930664273001</v>
      </c>
      <c r="BT241">
        <v>-4.1358352411194099</v>
      </c>
    </row>
    <row r="242" spans="1:72" x14ac:dyDescent="0.25">
      <c r="A242" t="s">
        <v>473</v>
      </c>
      <c r="B242" t="s">
        <v>474</v>
      </c>
      <c r="C242">
        <v>20210205.190000001</v>
      </c>
      <c r="D242" s="89">
        <v>44232.81527777778</v>
      </c>
      <c r="E242" t="s">
        <v>419</v>
      </c>
      <c r="F242">
        <v>2709</v>
      </c>
      <c r="G242" t="s">
        <v>398</v>
      </c>
      <c r="H242" t="s">
        <v>433</v>
      </c>
      <c r="I242" t="s">
        <v>794</v>
      </c>
      <c r="J242" t="s">
        <v>400</v>
      </c>
      <c r="K242">
        <v>3300</v>
      </c>
      <c r="L242">
        <v>149.47999999999999</v>
      </c>
      <c r="M242">
        <v>22.076531979999999</v>
      </c>
      <c r="N242" s="90">
        <v>3.3300000000000001E-12</v>
      </c>
      <c r="O242">
        <v>2.2366999999999999E-3</v>
      </c>
      <c r="P242">
        <v>0</v>
      </c>
      <c r="Q242">
        <v>-22.06</v>
      </c>
      <c r="R242" t="s">
        <v>403</v>
      </c>
      <c r="S242" t="b">
        <v>0</v>
      </c>
      <c r="T242" t="s">
        <v>404</v>
      </c>
      <c r="U242">
        <v>4</v>
      </c>
      <c r="V242">
        <v>20</v>
      </c>
      <c r="W242">
        <v>20</v>
      </c>
      <c r="X242" s="90">
        <v>6.8E-8</v>
      </c>
      <c r="Y242" s="90">
        <v>1.04E-7</v>
      </c>
      <c r="Z242">
        <v>-3.28381882</v>
      </c>
      <c r="AA242">
        <v>2.3431810000000002E-3</v>
      </c>
      <c r="AB242">
        <v>0</v>
      </c>
      <c r="AC242">
        <v>4.7771454220000003</v>
      </c>
      <c r="AD242">
        <v>4.5699169999999997E-3</v>
      </c>
      <c r="AE242">
        <v>35.834806989999997</v>
      </c>
      <c r="AF242">
        <v>0</v>
      </c>
      <c r="AG242">
        <v>6.8979785370000002</v>
      </c>
      <c r="AH242">
        <v>2.366244E-3</v>
      </c>
      <c r="AI242">
        <v>0</v>
      </c>
      <c r="AJ242">
        <v>4.729137132</v>
      </c>
      <c r="AK242">
        <v>4.5699759999999999E-3</v>
      </c>
      <c r="AL242">
        <v>11.54032746</v>
      </c>
      <c r="AM242">
        <v>7.7092439999999996E-3</v>
      </c>
      <c r="AN242">
        <v>0</v>
      </c>
      <c r="AO242">
        <v>9.8102349889999996</v>
      </c>
      <c r="AP242">
        <v>2.4700056000000001E-2</v>
      </c>
      <c r="AQ242">
        <v>0</v>
      </c>
      <c r="AR242">
        <v>22.749997709999999</v>
      </c>
      <c r="AS242">
        <v>1.004129899</v>
      </c>
      <c r="AT242">
        <v>0</v>
      </c>
      <c r="AU242">
        <v>-0.25792140400000002</v>
      </c>
      <c r="AV242">
        <v>5.5812400000000003E-3</v>
      </c>
      <c r="AW242">
        <v>0</v>
      </c>
      <c r="AX242">
        <v>0.32656178000000002</v>
      </c>
      <c r="AY242">
        <v>2.3317105000000001E-2</v>
      </c>
      <c r="AZ242">
        <v>0</v>
      </c>
      <c r="BA242">
        <v>5.911491195</v>
      </c>
      <c r="BB242">
        <v>0.98414737399999996</v>
      </c>
      <c r="BC242">
        <v>0</v>
      </c>
      <c r="BD242">
        <v>1</v>
      </c>
      <c r="BE242">
        <v>1.1455587806516001E-3</v>
      </c>
      <c r="BF242">
        <v>-0.27114152745339798</v>
      </c>
      <c r="BG242">
        <v>0.67700000000000005</v>
      </c>
      <c r="BH242">
        <v>1.0480701949795299</v>
      </c>
      <c r="BI242">
        <v>0.92834701850286605</v>
      </c>
      <c r="BJ242">
        <v>0.71017166495773398</v>
      </c>
      <c r="BK242">
        <v>17.899999999999999</v>
      </c>
      <c r="BL242">
        <v>15.8</v>
      </c>
      <c r="BM242">
        <v>-4.07</v>
      </c>
      <c r="BN242">
        <v>-3.64</v>
      </c>
      <c r="BO242">
        <v>0.99204347388102798</v>
      </c>
      <c r="BP242">
        <v>-8.5923055076467492</v>
      </c>
      <c r="BQ242">
        <v>1.00274049232456</v>
      </c>
      <c r="BR242">
        <v>-0.17605673290549201</v>
      </c>
      <c r="BS242">
        <v>-3.4688748331769501</v>
      </c>
      <c r="BT242">
        <v>-3.8531695679710301</v>
      </c>
    </row>
    <row r="243" spans="1:72" x14ac:dyDescent="0.25">
      <c r="A243" t="s">
        <v>563</v>
      </c>
      <c r="B243" t="s">
        <v>432</v>
      </c>
      <c r="C243">
        <v>20210219.18</v>
      </c>
      <c r="D243" s="89">
        <v>44246.760416666664</v>
      </c>
      <c r="E243" t="s">
        <v>555</v>
      </c>
      <c r="F243">
        <v>2836</v>
      </c>
      <c r="G243" t="s">
        <v>398</v>
      </c>
      <c r="H243" t="s">
        <v>433</v>
      </c>
      <c r="I243" t="s">
        <v>794</v>
      </c>
      <c r="J243" t="s">
        <v>400</v>
      </c>
      <c r="K243">
        <v>3400</v>
      </c>
      <c r="L243">
        <v>142.46</v>
      </c>
      <c r="M243">
        <v>23.86634845</v>
      </c>
      <c r="N243" s="90">
        <v>3.07E-12</v>
      </c>
      <c r="O243">
        <v>1E-3</v>
      </c>
      <c r="P243">
        <v>0</v>
      </c>
      <c r="Q243">
        <v>-1.41</v>
      </c>
      <c r="R243">
        <v>0</v>
      </c>
      <c r="S243" t="b">
        <v>0</v>
      </c>
      <c r="T243" t="s">
        <v>404</v>
      </c>
      <c r="U243">
        <v>4</v>
      </c>
      <c r="V243">
        <v>20</v>
      </c>
      <c r="W243">
        <v>20</v>
      </c>
      <c r="X243" s="90">
        <v>6.43E-8</v>
      </c>
      <c r="Y243" s="90">
        <v>7.7799999999999995E-8</v>
      </c>
      <c r="Z243">
        <v>-3.447804251</v>
      </c>
      <c r="AA243">
        <v>2.7825459999999999E-3</v>
      </c>
      <c r="AB243">
        <v>0</v>
      </c>
      <c r="AC243">
        <v>4.4700258530000001</v>
      </c>
      <c r="AD243">
        <v>5.3021479999999996E-3</v>
      </c>
      <c r="AE243">
        <v>35.518194350000002</v>
      </c>
      <c r="AF243">
        <v>0</v>
      </c>
      <c r="AG243">
        <v>6.7325258530000003</v>
      </c>
      <c r="AH243">
        <v>2.8054040000000001E-3</v>
      </c>
      <c r="AI243">
        <v>0</v>
      </c>
      <c r="AJ243">
        <v>4.4219905089999996</v>
      </c>
      <c r="AK243">
        <v>5.302335E-3</v>
      </c>
      <c r="AL243">
        <v>11.18625726</v>
      </c>
      <c r="AM243">
        <v>1.0596121999999999E-2</v>
      </c>
      <c r="AN243">
        <v>5</v>
      </c>
      <c r="AO243">
        <v>9.0515194379999997</v>
      </c>
      <c r="AP243">
        <v>3.4596585999999999E-2</v>
      </c>
      <c r="AQ243">
        <v>0</v>
      </c>
      <c r="AR243">
        <v>33.48244837</v>
      </c>
      <c r="AS243">
        <v>1.2341593230000001</v>
      </c>
      <c r="AT243">
        <v>0</v>
      </c>
      <c r="AU243">
        <v>-0.152347916</v>
      </c>
      <c r="AV243">
        <v>6.6194349999999999E-3</v>
      </c>
      <c r="AW243">
        <v>0</v>
      </c>
      <c r="AX243">
        <v>0.18638114</v>
      </c>
      <c r="AY243">
        <v>2.8567368999999999E-2</v>
      </c>
      <c r="AZ243">
        <v>0</v>
      </c>
      <c r="BA243">
        <v>17.255695230000001</v>
      </c>
      <c r="BB243">
        <v>1.2057230510000001</v>
      </c>
      <c r="BC243">
        <v>0</v>
      </c>
      <c r="BD243">
        <v>2</v>
      </c>
      <c r="BE243">
        <v>1.7999914133756301E-3</v>
      </c>
      <c r="BF243">
        <v>-0.172483083015811</v>
      </c>
      <c r="BG243">
        <v>0.67700000000000005</v>
      </c>
      <c r="BH243">
        <v>1.0527426182352499</v>
      </c>
      <c r="BI243">
        <v>0.92468322315907403</v>
      </c>
      <c r="BJ243">
        <v>0.80910293074372097</v>
      </c>
      <c r="BK243">
        <v>-9.5</v>
      </c>
      <c r="BL243">
        <v>-10.6</v>
      </c>
      <c r="BM243">
        <v>-4.07</v>
      </c>
      <c r="BN243">
        <v>-3.64</v>
      </c>
      <c r="BO243">
        <v>0.98745594670131398</v>
      </c>
      <c r="BP243">
        <v>-8.4019800339829498</v>
      </c>
      <c r="BQ243">
        <v>1.0011550657064701</v>
      </c>
      <c r="BR243">
        <v>-9.0331534733320701E-2</v>
      </c>
      <c r="BS243">
        <v>-3.54211822618627</v>
      </c>
      <c r="BT243">
        <v>-3.9880264235294902</v>
      </c>
    </row>
    <row r="244" spans="1:72" x14ac:dyDescent="0.25">
      <c r="A244" t="s">
        <v>636</v>
      </c>
      <c r="B244" t="s">
        <v>432</v>
      </c>
      <c r="C244">
        <v>20210301.210000001</v>
      </c>
      <c r="D244" s="89">
        <v>44256.869444444441</v>
      </c>
      <c r="E244" t="s">
        <v>620</v>
      </c>
      <c r="F244">
        <v>2926</v>
      </c>
      <c r="G244" t="s">
        <v>398</v>
      </c>
      <c r="H244" t="s">
        <v>433</v>
      </c>
      <c r="I244" t="s">
        <v>794</v>
      </c>
      <c r="J244" t="s">
        <v>400</v>
      </c>
      <c r="K244">
        <v>3800</v>
      </c>
      <c r="L244">
        <v>174.84</v>
      </c>
      <c r="M244">
        <v>21.734156939999998</v>
      </c>
      <c r="N244" s="90">
        <v>3.5100000000000002E-12</v>
      </c>
      <c r="O244">
        <v>1E-3</v>
      </c>
      <c r="P244">
        <v>0</v>
      </c>
      <c r="Q244">
        <v>-0.72</v>
      </c>
      <c r="R244">
        <v>0</v>
      </c>
      <c r="S244" t="b">
        <v>0</v>
      </c>
      <c r="T244" t="s">
        <v>404</v>
      </c>
      <c r="U244">
        <v>4</v>
      </c>
      <c r="V244">
        <v>20</v>
      </c>
      <c r="W244">
        <v>20</v>
      </c>
      <c r="X244" s="90">
        <v>7.9599999999999998E-8</v>
      </c>
      <c r="Y244" s="90">
        <v>7.9500000000000004E-8</v>
      </c>
      <c r="Z244">
        <v>-3.5013933310000001</v>
      </c>
      <c r="AA244">
        <v>6.0322100000000003E-4</v>
      </c>
      <c r="AB244">
        <v>0</v>
      </c>
      <c r="AC244">
        <v>4.5516180720000001</v>
      </c>
      <c r="AD244">
        <v>1.1265089999999999E-3</v>
      </c>
      <c r="AE244">
        <v>35.60230859</v>
      </c>
      <c r="AF244">
        <v>0</v>
      </c>
      <c r="AG244">
        <v>6.6848177949999998</v>
      </c>
      <c r="AH244">
        <v>5.7806100000000005E-4</v>
      </c>
      <c r="AI244">
        <v>0</v>
      </c>
      <c r="AJ244">
        <v>4.5033854120000001</v>
      </c>
      <c r="AK244">
        <v>1.125589E-3</v>
      </c>
      <c r="AL244">
        <v>11.10658787</v>
      </c>
      <c r="AM244">
        <v>6.3646229999999998E-3</v>
      </c>
      <c r="AN244">
        <v>0</v>
      </c>
      <c r="AO244">
        <v>8.9748295169999999</v>
      </c>
      <c r="AP244">
        <v>2.2942534000000001E-2</v>
      </c>
      <c r="AQ244">
        <v>0</v>
      </c>
      <c r="AR244">
        <v>1.8459117039999999</v>
      </c>
      <c r="AS244">
        <v>0.92214870299999996</v>
      </c>
      <c r="AT244">
        <v>0</v>
      </c>
      <c r="AU244">
        <v>-0.24742086499999999</v>
      </c>
      <c r="AV244">
        <v>6.2752010000000002E-3</v>
      </c>
      <c r="AW244">
        <v>0</v>
      </c>
      <c r="AX244">
        <v>-5.1695422999999997E-2</v>
      </c>
      <c r="AY244">
        <v>2.2329694000000001E-2</v>
      </c>
      <c r="AZ244">
        <v>0</v>
      </c>
      <c r="BA244">
        <v>-13.990451759999999</v>
      </c>
      <c r="BB244">
        <v>0.90762616399999996</v>
      </c>
      <c r="BC244">
        <v>0</v>
      </c>
      <c r="BD244">
        <v>2</v>
      </c>
      <c r="BE244">
        <v>1.7999914133756301E-3</v>
      </c>
      <c r="BF244">
        <v>-0.26741262779790198</v>
      </c>
      <c r="BG244">
        <v>0.67700000000000005</v>
      </c>
      <c r="BH244">
        <v>1.0527426182352499</v>
      </c>
      <c r="BI244">
        <v>0.92468322315907403</v>
      </c>
      <c r="BJ244">
        <v>0.709166553221942</v>
      </c>
      <c r="BK244">
        <v>18.2</v>
      </c>
      <c r="BL244">
        <v>16.2</v>
      </c>
      <c r="BM244">
        <v>-4.07</v>
      </c>
      <c r="BN244">
        <v>-3.64</v>
      </c>
      <c r="BO244">
        <v>0.98745594670131398</v>
      </c>
      <c r="BP244">
        <v>-8.4019800339829498</v>
      </c>
      <c r="BQ244">
        <v>1.0011550657064701</v>
      </c>
      <c r="BR244">
        <v>-9.0331534733320701E-2</v>
      </c>
      <c r="BS244">
        <v>-3.59576920509482</v>
      </c>
      <c r="BT244">
        <v>-3.9074577016733798</v>
      </c>
    </row>
    <row r="245" spans="1:72" x14ac:dyDescent="0.25">
      <c r="A245" t="s">
        <v>649</v>
      </c>
      <c r="B245" t="s">
        <v>432</v>
      </c>
      <c r="C245">
        <v>20210303.16</v>
      </c>
      <c r="D245" s="89">
        <v>44258.665277777778</v>
      </c>
      <c r="E245" t="s">
        <v>648</v>
      </c>
      <c r="F245">
        <v>2942</v>
      </c>
      <c r="G245" t="s">
        <v>14</v>
      </c>
      <c r="H245" t="s">
        <v>433</v>
      </c>
      <c r="I245" t="s">
        <v>794</v>
      </c>
      <c r="J245" t="s">
        <v>400</v>
      </c>
      <c r="K245">
        <v>3600</v>
      </c>
      <c r="L245">
        <v>176.36</v>
      </c>
      <c r="M245">
        <v>20.412792020000001</v>
      </c>
      <c r="N245" s="90">
        <v>3.5100000000000002E-12</v>
      </c>
      <c r="O245">
        <v>1E-3</v>
      </c>
      <c r="P245">
        <v>0</v>
      </c>
      <c r="Q245">
        <v>-0.78</v>
      </c>
      <c r="R245">
        <v>0</v>
      </c>
      <c r="S245">
        <v>0</v>
      </c>
      <c r="T245" t="s">
        <v>14</v>
      </c>
      <c r="U245">
        <v>4</v>
      </c>
      <c r="V245">
        <v>20</v>
      </c>
      <c r="W245">
        <v>20</v>
      </c>
      <c r="X245" s="90">
        <v>7.98E-8</v>
      </c>
      <c r="Y245" s="90">
        <v>7.9700000000000006E-8</v>
      </c>
      <c r="Z245">
        <v>-3.4148187120000002</v>
      </c>
      <c r="AA245">
        <v>7.9445199999999996E-4</v>
      </c>
      <c r="AB245">
        <v>0</v>
      </c>
      <c r="AC245">
        <v>4.8927680379999998</v>
      </c>
      <c r="AD245">
        <v>2.0252569999999999E-3</v>
      </c>
      <c r="AE245">
        <v>35.954003499999999</v>
      </c>
      <c r="AF245">
        <v>0</v>
      </c>
      <c r="AG245">
        <v>6.7784237919999999</v>
      </c>
      <c r="AH245">
        <v>7.7830900000000003E-4</v>
      </c>
      <c r="AI245">
        <v>0</v>
      </c>
      <c r="AJ245">
        <v>4.8443642200000001</v>
      </c>
      <c r="AK245">
        <v>2.023773E-3</v>
      </c>
      <c r="AL245">
        <v>11.53000381</v>
      </c>
      <c r="AM245">
        <v>7.3298820000000002E-3</v>
      </c>
      <c r="AN245">
        <v>0</v>
      </c>
      <c r="AO245">
        <v>9.4671798939999992</v>
      </c>
      <c r="AP245">
        <v>2.6600657999999999E-2</v>
      </c>
      <c r="AQ245">
        <v>0</v>
      </c>
      <c r="AR245">
        <v>0.35463875500000003</v>
      </c>
      <c r="AS245">
        <v>1.4463311919999999</v>
      </c>
      <c r="AT245">
        <v>0</v>
      </c>
      <c r="AU245">
        <v>-0.25831842900000002</v>
      </c>
      <c r="AV245">
        <v>6.9018830000000001E-3</v>
      </c>
      <c r="AW245">
        <v>0</v>
      </c>
      <c r="AX245">
        <v>-0.24259768800000001</v>
      </c>
      <c r="AY245">
        <v>2.6871329999999999E-2</v>
      </c>
      <c r="AZ245">
        <v>0</v>
      </c>
      <c r="BA245">
        <v>-16.21204045</v>
      </c>
      <c r="BB245">
        <v>1.421960544</v>
      </c>
      <c r="BC245">
        <v>0</v>
      </c>
      <c r="BD245">
        <v>3</v>
      </c>
      <c r="BE245">
        <v>9.7527688795384898E-4</v>
      </c>
      <c r="BF245">
        <v>-0.26956337523391299</v>
      </c>
      <c r="BG245">
        <v>0.67700000000000005</v>
      </c>
      <c r="BH245">
        <v>1.03041305013492</v>
      </c>
      <c r="BI245">
        <v>0.95813512655848199</v>
      </c>
      <c r="BJ245">
        <v>0.74637350687904302</v>
      </c>
      <c r="BK245">
        <v>6.9</v>
      </c>
      <c r="BL245">
        <v>5.3</v>
      </c>
      <c r="BM245">
        <v>-4.07</v>
      </c>
      <c r="BN245">
        <v>-3.64</v>
      </c>
      <c r="BO245">
        <v>0.991313887977191</v>
      </c>
      <c r="BP245">
        <v>-8.7984187311849205</v>
      </c>
      <c r="BQ245">
        <v>1.00283345638313</v>
      </c>
      <c r="BR245">
        <v>-0.223052006392533</v>
      </c>
      <c r="BS245">
        <v>-3.64754645826928</v>
      </c>
      <c r="BT245">
        <v>-3.9481498244646098</v>
      </c>
    </row>
    <row r="246" spans="1:72" x14ac:dyDescent="0.25">
      <c r="A246" t="s">
        <v>667</v>
      </c>
      <c r="B246" t="s">
        <v>432</v>
      </c>
      <c r="C246">
        <v>20210310.129999999</v>
      </c>
      <c r="D246" s="89">
        <v>44265.574305555558</v>
      </c>
      <c r="E246" t="s">
        <v>654</v>
      </c>
      <c r="F246">
        <v>2958</v>
      </c>
      <c r="G246" t="s">
        <v>398</v>
      </c>
      <c r="H246" t="s">
        <v>433</v>
      </c>
      <c r="I246" t="s">
        <v>794</v>
      </c>
      <c r="J246" t="s">
        <v>400</v>
      </c>
      <c r="K246">
        <v>4000</v>
      </c>
      <c r="L246">
        <v>186.28</v>
      </c>
      <c r="M246">
        <v>21.47305132</v>
      </c>
      <c r="N246" s="90">
        <v>3.4399999999999999E-12</v>
      </c>
      <c r="O246">
        <v>1E-3</v>
      </c>
      <c r="P246">
        <v>0</v>
      </c>
      <c r="Q246">
        <v>-0.38</v>
      </c>
      <c r="R246">
        <v>0</v>
      </c>
      <c r="S246" t="b">
        <v>1</v>
      </c>
      <c r="T246" t="s">
        <v>404</v>
      </c>
      <c r="U246">
        <v>4</v>
      </c>
      <c r="V246">
        <v>20</v>
      </c>
      <c r="W246">
        <v>20</v>
      </c>
      <c r="X246" s="90">
        <v>7.9500000000000004E-8</v>
      </c>
      <c r="Y246" s="90">
        <v>7.9500000000000004E-8</v>
      </c>
      <c r="Z246">
        <v>-3.368928608</v>
      </c>
      <c r="AA246">
        <v>4.6036299999999998E-4</v>
      </c>
      <c r="AB246">
        <v>0</v>
      </c>
      <c r="AC246">
        <v>4.7723616179999997</v>
      </c>
      <c r="AD246">
        <v>1.862322E-3</v>
      </c>
      <c r="AE246">
        <v>35.829875319999999</v>
      </c>
      <c r="AF246">
        <v>1</v>
      </c>
      <c r="AG246">
        <v>6.8175606609999999</v>
      </c>
      <c r="AH246">
        <v>4.5064500000000001E-4</v>
      </c>
      <c r="AI246">
        <v>0</v>
      </c>
      <c r="AJ246">
        <v>4.7241788900000001</v>
      </c>
      <c r="AK246">
        <v>1.860354E-3</v>
      </c>
      <c r="AL246">
        <v>11.42625144</v>
      </c>
      <c r="AM246">
        <v>6.7321999999999998E-3</v>
      </c>
      <c r="AN246">
        <v>0</v>
      </c>
      <c r="AO246">
        <v>9.3417583989999997</v>
      </c>
      <c r="AP246">
        <v>2.4860660999999999E-2</v>
      </c>
      <c r="AQ246">
        <v>0</v>
      </c>
      <c r="AR246">
        <v>-8.1589873809999993</v>
      </c>
      <c r="AS246">
        <v>0.90401034800000002</v>
      </c>
      <c r="AT246">
        <v>0</v>
      </c>
      <c r="AU246">
        <v>-0.28478648200000001</v>
      </c>
      <c r="AV246">
        <v>6.6492900000000004E-3</v>
      </c>
      <c r="AW246">
        <v>0</v>
      </c>
      <c r="AX246">
        <v>-0.13042429799999999</v>
      </c>
      <c r="AY246">
        <v>2.4852322999999999E-2</v>
      </c>
      <c r="AZ246">
        <v>0</v>
      </c>
      <c r="BA246">
        <v>-24.398471839999999</v>
      </c>
      <c r="BB246">
        <v>0.88924198499999996</v>
      </c>
      <c r="BC246">
        <v>0</v>
      </c>
      <c r="BD246">
        <v>3</v>
      </c>
      <c r="BE246">
        <v>9.7527688795384898E-4</v>
      </c>
      <c r="BF246">
        <v>-0.29593024094538101</v>
      </c>
      <c r="BG246">
        <v>0.67700000000000005</v>
      </c>
      <c r="BH246">
        <v>1.03041305013492</v>
      </c>
      <c r="BI246">
        <v>0.95813512655848199</v>
      </c>
      <c r="BJ246">
        <v>0.719204744358791</v>
      </c>
      <c r="BK246">
        <v>15</v>
      </c>
      <c r="BL246">
        <v>13.1</v>
      </c>
      <c r="BM246">
        <v>-4.07</v>
      </c>
      <c r="BN246">
        <v>-3.64</v>
      </c>
      <c r="BO246">
        <v>0.991313887977191</v>
      </c>
      <c r="BP246">
        <v>-8.7984187311849205</v>
      </c>
      <c r="BQ246">
        <v>1.00283345638313</v>
      </c>
      <c r="BR246">
        <v>-0.223052006392533</v>
      </c>
      <c r="BS246">
        <v>-3.6015263266611801</v>
      </c>
      <c r="BT246">
        <v>-4.0675103808122302</v>
      </c>
    </row>
    <row r="247" spans="1:72" x14ac:dyDescent="0.25">
      <c r="D247" s="89"/>
      <c r="N247" s="90"/>
      <c r="X247" s="90"/>
      <c r="Y247" s="90"/>
    </row>
    <row r="248" spans="1:72" x14ac:dyDescent="0.25">
      <c r="A248" s="4" t="s">
        <v>1102</v>
      </c>
    </row>
    <row r="249" spans="1:72" x14ac:dyDescent="0.25">
      <c r="A249" t="s">
        <v>422</v>
      </c>
      <c r="B249" t="s">
        <v>401</v>
      </c>
      <c r="C249">
        <v>20210202.170000002</v>
      </c>
      <c r="D249" s="89">
        <v>44229.73541666667</v>
      </c>
      <c r="E249" t="s">
        <v>419</v>
      </c>
      <c r="F249">
        <v>2669</v>
      </c>
      <c r="G249" t="s">
        <v>398</v>
      </c>
      <c r="H249" t="s">
        <v>402</v>
      </c>
      <c r="I249" t="s">
        <v>794</v>
      </c>
      <c r="J249" t="s">
        <v>400</v>
      </c>
      <c r="K249">
        <v>3500</v>
      </c>
      <c r="L249">
        <v>173.13</v>
      </c>
      <c r="M249">
        <v>20.216022639999998</v>
      </c>
      <c r="N249" s="90">
        <v>3.6899999999999998E-12</v>
      </c>
      <c r="O249">
        <v>1E-3</v>
      </c>
      <c r="P249">
        <v>0</v>
      </c>
      <c r="Q249">
        <v>-0.88</v>
      </c>
      <c r="R249">
        <v>0</v>
      </c>
      <c r="S249" t="b">
        <v>0</v>
      </c>
      <c r="T249" t="s">
        <v>404</v>
      </c>
      <c r="U249">
        <v>4</v>
      </c>
      <c r="V249">
        <v>20</v>
      </c>
      <c r="W249">
        <v>20</v>
      </c>
      <c r="X249" s="90">
        <v>7.9700000000000006E-8</v>
      </c>
      <c r="Y249" s="90">
        <v>7.9700000000000006E-8</v>
      </c>
      <c r="Z249">
        <v>2.423664622</v>
      </c>
      <c r="AA249">
        <v>5.0538799999999995E-4</v>
      </c>
      <c r="AB249">
        <v>0</v>
      </c>
      <c r="AC249">
        <v>11.064364640000001</v>
      </c>
      <c r="AD249">
        <v>9.2948900000000003E-4</v>
      </c>
      <c r="AE249">
        <v>42.316364149999998</v>
      </c>
      <c r="AF249">
        <v>0</v>
      </c>
      <c r="AG249">
        <v>12.50231597</v>
      </c>
      <c r="AH249">
        <v>4.8597499999999998E-4</v>
      </c>
      <c r="AI249">
        <v>0</v>
      </c>
      <c r="AJ249">
        <v>11.021824219999999</v>
      </c>
      <c r="AK249">
        <v>9.2884800000000002E-4</v>
      </c>
      <c r="AL249">
        <v>23.641055489999999</v>
      </c>
      <c r="AM249">
        <v>6.0968819999999996E-3</v>
      </c>
      <c r="AN249">
        <v>0</v>
      </c>
      <c r="AO249">
        <v>22.012070300000001</v>
      </c>
      <c r="AP249">
        <v>2.280882E-2</v>
      </c>
      <c r="AQ249">
        <v>0</v>
      </c>
      <c r="AR249">
        <v>11.394410260000001</v>
      </c>
      <c r="AS249">
        <v>0.80007115200000001</v>
      </c>
      <c r="AT249">
        <v>0</v>
      </c>
      <c r="AU249">
        <v>-0.23150859300000001</v>
      </c>
      <c r="AV249">
        <v>5.8609769999999999E-3</v>
      </c>
      <c r="AW249">
        <v>0</v>
      </c>
      <c r="AX249">
        <v>-0.14962878499999999</v>
      </c>
      <c r="AY249">
        <v>2.2136209E-2</v>
      </c>
      <c r="AZ249">
        <v>0</v>
      </c>
      <c r="BA249">
        <v>-23.18322057</v>
      </c>
      <c r="BB249">
        <v>0.77269724200000001</v>
      </c>
      <c r="BC249">
        <v>0</v>
      </c>
      <c r="BD249">
        <v>1</v>
      </c>
      <c r="BE249">
        <v>1.1455587806516001E-3</v>
      </c>
      <c r="BF249">
        <v>-0.25859081170044101</v>
      </c>
      <c r="BG249">
        <v>0.67800000000000005</v>
      </c>
      <c r="BH249">
        <v>1.0480701949795299</v>
      </c>
      <c r="BI249">
        <v>0.92834701850286605</v>
      </c>
      <c r="BJ249">
        <v>0.72332569606406805</v>
      </c>
      <c r="BK249">
        <v>13.7</v>
      </c>
      <c r="BL249">
        <v>11.9</v>
      </c>
      <c r="BM249" t="s">
        <v>14</v>
      </c>
      <c r="BN249" t="s">
        <v>14</v>
      </c>
      <c r="BO249">
        <v>0.99204347388102798</v>
      </c>
      <c r="BP249">
        <v>-8.5923055076467492</v>
      </c>
      <c r="BQ249">
        <v>1.00274049232456</v>
      </c>
      <c r="BR249">
        <v>-0.17605673290549201</v>
      </c>
      <c r="BS249">
        <v>2.2542499233884099</v>
      </c>
      <c r="BT249">
        <v>2.3840252261052499</v>
      </c>
    </row>
    <row r="250" spans="1:72" x14ac:dyDescent="0.25">
      <c r="A250" t="s">
        <v>436</v>
      </c>
      <c r="B250" t="s">
        <v>437</v>
      </c>
      <c r="C250">
        <v>20210203.149999999</v>
      </c>
      <c r="D250" s="89">
        <v>44230.655555555553</v>
      </c>
      <c r="E250" t="s">
        <v>419</v>
      </c>
      <c r="F250">
        <v>2680</v>
      </c>
      <c r="G250" t="s">
        <v>398</v>
      </c>
      <c r="H250" t="s">
        <v>402</v>
      </c>
      <c r="I250" t="s">
        <v>794</v>
      </c>
      <c r="J250" t="s">
        <v>400</v>
      </c>
      <c r="K250">
        <v>3600</v>
      </c>
      <c r="L250">
        <v>168.82</v>
      </c>
      <c r="M250">
        <v>21.324487619999999</v>
      </c>
      <c r="N250" s="90">
        <v>3.5100000000000002E-12</v>
      </c>
      <c r="O250">
        <v>1E-3</v>
      </c>
      <c r="P250">
        <v>0</v>
      </c>
      <c r="Q250">
        <v>-1.72</v>
      </c>
      <c r="R250">
        <v>0</v>
      </c>
      <c r="S250" t="b">
        <v>0</v>
      </c>
      <c r="T250" t="s">
        <v>404</v>
      </c>
      <c r="U250">
        <v>4</v>
      </c>
      <c r="V250">
        <v>20</v>
      </c>
      <c r="W250">
        <v>20</v>
      </c>
      <c r="X250" s="90">
        <v>7.9700000000000006E-8</v>
      </c>
      <c r="Y250" s="90">
        <v>7.9700000000000006E-8</v>
      </c>
      <c r="Z250">
        <v>2.3852268699999999</v>
      </c>
      <c r="AA250">
        <v>5.3298600000000005E-4</v>
      </c>
      <c r="AB250">
        <v>0</v>
      </c>
      <c r="AC250">
        <v>10.78233389</v>
      </c>
      <c r="AD250">
        <v>1.0640000000000001E-3</v>
      </c>
      <c r="AE250">
        <v>42.02561583</v>
      </c>
      <c r="AF250">
        <v>0</v>
      </c>
      <c r="AG250">
        <v>12.456221230000001</v>
      </c>
      <c r="AH250">
        <v>5.1756199999999995E-4</v>
      </c>
      <c r="AI250">
        <v>0</v>
      </c>
      <c r="AJ250">
        <v>10.739988479999999</v>
      </c>
      <c r="AK250">
        <v>1.063369E-3</v>
      </c>
      <c r="AL250">
        <v>23.322406820000001</v>
      </c>
      <c r="AM250">
        <v>6.0799599999999997E-3</v>
      </c>
      <c r="AN250">
        <v>0</v>
      </c>
      <c r="AO250">
        <v>21.512604069999998</v>
      </c>
      <c r="AP250">
        <v>2.397898E-2</v>
      </c>
      <c r="AQ250">
        <v>0</v>
      </c>
      <c r="AR250">
        <v>14.37644083</v>
      </c>
      <c r="AS250">
        <v>0.64743157500000004</v>
      </c>
      <c r="AT250">
        <v>0</v>
      </c>
      <c r="AU250">
        <v>-0.22179284099999999</v>
      </c>
      <c r="AV250">
        <v>5.8484720000000004E-3</v>
      </c>
      <c r="AW250">
        <v>0</v>
      </c>
      <c r="AX250">
        <v>-8.0860767E-2</v>
      </c>
      <c r="AY250">
        <v>2.3425630999999999E-2</v>
      </c>
      <c r="AZ250">
        <v>0</v>
      </c>
      <c r="BA250">
        <v>-19.71874223</v>
      </c>
      <c r="BB250">
        <v>0.62546890499999996</v>
      </c>
      <c r="BC250">
        <v>0</v>
      </c>
      <c r="BD250">
        <v>1</v>
      </c>
      <c r="BE250">
        <v>1.1455587806516001E-3</v>
      </c>
      <c r="BF250">
        <v>-0.24851002891858001</v>
      </c>
      <c r="BG250">
        <v>0.67800000000000005</v>
      </c>
      <c r="BH250">
        <v>1.0480701949795299</v>
      </c>
      <c r="BI250">
        <v>0.92834701850286605</v>
      </c>
      <c r="BJ250">
        <v>0.73389106403979998</v>
      </c>
      <c r="BK250">
        <v>10.5</v>
      </c>
      <c r="BL250">
        <v>8.8000000000000007</v>
      </c>
      <c r="BM250" t="s">
        <v>14</v>
      </c>
      <c r="BN250" t="s">
        <v>14</v>
      </c>
      <c r="BO250">
        <v>0.99204347388102798</v>
      </c>
      <c r="BP250">
        <v>-8.5923055076467492</v>
      </c>
      <c r="BQ250">
        <v>1.00274049232456</v>
      </c>
      <c r="BR250">
        <v>-0.17605673290549201</v>
      </c>
      <c r="BS250">
        <v>2.2157068330240799</v>
      </c>
      <c r="BT250">
        <v>2.1042384611339799</v>
      </c>
    </row>
    <row r="251" spans="1:72" x14ac:dyDescent="0.25">
      <c r="A251" t="s">
        <v>458</v>
      </c>
      <c r="B251" t="s">
        <v>459</v>
      </c>
      <c r="C251">
        <v>20210204.129999999</v>
      </c>
      <c r="D251" s="89">
        <v>44231.535416666666</v>
      </c>
      <c r="E251" t="s">
        <v>419</v>
      </c>
      <c r="F251">
        <v>2692</v>
      </c>
      <c r="G251" t="s">
        <v>398</v>
      </c>
      <c r="H251" t="s">
        <v>402</v>
      </c>
      <c r="I251" t="s">
        <v>794</v>
      </c>
      <c r="J251" t="s">
        <v>400</v>
      </c>
      <c r="K251">
        <v>3600</v>
      </c>
      <c r="L251">
        <v>163.41999999999999</v>
      </c>
      <c r="M251">
        <v>22.0291274</v>
      </c>
      <c r="N251" s="90">
        <v>3.3599999999999998E-12</v>
      </c>
      <c r="O251">
        <v>1E-3</v>
      </c>
      <c r="P251">
        <v>0</v>
      </c>
      <c r="Q251">
        <v>-1.59</v>
      </c>
      <c r="R251">
        <v>0</v>
      </c>
      <c r="S251" t="b">
        <v>0</v>
      </c>
      <c r="T251" t="s">
        <v>426</v>
      </c>
      <c r="U251">
        <v>4</v>
      </c>
      <c r="V251">
        <v>20</v>
      </c>
      <c r="W251">
        <v>20</v>
      </c>
      <c r="X251" s="90">
        <v>7.7900000000000003E-8</v>
      </c>
      <c r="Y251" s="90">
        <v>7.8199999999999999E-8</v>
      </c>
      <c r="Z251">
        <v>2.3620316809999999</v>
      </c>
      <c r="AA251">
        <v>5.3968099999999997E-4</v>
      </c>
      <c r="AB251">
        <v>0</v>
      </c>
      <c r="AC251">
        <v>10.63196363</v>
      </c>
      <c r="AD251">
        <v>1.0271200000000001E-3</v>
      </c>
      <c r="AE251">
        <v>41.870597619999998</v>
      </c>
      <c r="AF251">
        <v>0</v>
      </c>
      <c r="AG251">
        <v>12.429095719999999</v>
      </c>
      <c r="AH251">
        <v>5.2757100000000001E-4</v>
      </c>
      <c r="AI251">
        <v>0</v>
      </c>
      <c r="AJ251">
        <v>10.58971654</v>
      </c>
      <c r="AK251">
        <v>1.0266699999999999E-3</v>
      </c>
      <c r="AL251">
        <v>23.119334479999999</v>
      </c>
      <c r="AM251">
        <v>6.2616269999999996E-3</v>
      </c>
      <c r="AN251">
        <v>0</v>
      </c>
      <c r="AO251">
        <v>21.253312359999999</v>
      </c>
      <c r="AP251">
        <v>2.122887E-2</v>
      </c>
      <c r="AQ251">
        <v>0</v>
      </c>
      <c r="AR251">
        <v>12.94298272</v>
      </c>
      <c r="AS251">
        <v>0.849632375</v>
      </c>
      <c r="AT251">
        <v>0</v>
      </c>
      <c r="AU251">
        <v>-0.246437718</v>
      </c>
      <c r="AV251">
        <v>6.0750300000000004E-3</v>
      </c>
      <c r="AW251">
        <v>0</v>
      </c>
      <c r="AX251">
        <v>-3.7354601000000001E-2</v>
      </c>
      <c r="AY251">
        <v>2.0663205E-2</v>
      </c>
      <c r="AZ251">
        <v>0</v>
      </c>
      <c r="BA251">
        <v>-20.789993979999998</v>
      </c>
      <c r="BB251">
        <v>0.82168965199999999</v>
      </c>
      <c r="BC251">
        <v>0</v>
      </c>
      <c r="BD251">
        <v>1</v>
      </c>
      <c r="BE251">
        <v>1.1455587806516001E-3</v>
      </c>
      <c r="BF251">
        <v>-0.27292227461638502</v>
      </c>
      <c r="BG251">
        <v>0.67800000000000005</v>
      </c>
      <c r="BH251">
        <v>1.0480701949795299</v>
      </c>
      <c r="BI251">
        <v>0.92834701850286605</v>
      </c>
      <c r="BJ251">
        <v>0.70830531693141296</v>
      </c>
      <c r="BK251">
        <v>18.5</v>
      </c>
      <c r="BL251">
        <v>16.399999999999999</v>
      </c>
      <c r="BM251" t="s">
        <v>14</v>
      </c>
      <c r="BN251" t="s">
        <v>14</v>
      </c>
      <c r="BO251">
        <v>0.99204347388102798</v>
      </c>
      <c r="BP251">
        <v>-8.5923055076467492</v>
      </c>
      <c r="BQ251">
        <v>1.00274049232456</v>
      </c>
      <c r="BR251">
        <v>-0.17605673290549201</v>
      </c>
      <c r="BS251">
        <v>2.1924480777866502</v>
      </c>
      <c r="BT251">
        <v>1.95506462603519</v>
      </c>
    </row>
    <row r="252" spans="1:72" x14ac:dyDescent="0.25">
      <c r="A252" t="s">
        <v>480</v>
      </c>
      <c r="B252" t="s">
        <v>481</v>
      </c>
      <c r="C252">
        <v>20210206.079999998</v>
      </c>
      <c r="D252" s="89">
        <v>44233.343055555553</v>
      </c>
      <c r="E252" t="s">
        <v>419</v>
      </c>
      <c r="F252">
        <v>2716</v>
      </c>
      <c r="G252" t="s">
        <v>398</v>
      </c>
      <c r="H252" t="s">
        <v>402</v>
      </c>
      <c r="I252" t="s">
        <v>794</v>
      </c>
      <c r="J252" t="s">
        <v>400</v>
      </c>
      <c r="K252">
        <v>3800</v>
      </c>
      <c r="L252">
        <v>175.32</v>
      </c>
      <c r="M252">
        <v>21.67465206</v>
      </c>
      <c r="N252" s="90">
        <v>3.4800000000000001E-12</v>
      </c>
      <c r="O252">
        <v>1E-3</v>
      </c>
      <c r="P252">
        <v>0</v>
      </c>
      <c r="Q252">
        <v>-5.24</v>
      </c>
      <c r="R252">
        <v>0</v>
      </c>
      <c r="S252" t="b">
        <v>0</v>
      </c>
      <c r="T252" t="s">
        <v>404</v>
      </c>
      <c r="U252">
        <v>4</v>
      </c>
      <c r="V252">
        <v>20</v>
      </c>
      <c r="W252">
        <v>20</v>
      </c>
      <c r="X252" s="90">
        <v>7.9599999999999998E-8</v>
      </c>
      <c r="Y252" s="90">
        <v>1.01E-7</v>
      </c>
      <c r="Z252">
        <v>2.4831272090000001</v>
      </c>
      <c r="AA252">
        <v>1.3690379999999999E-3</v>
      </c>
      <c r="AB252">
        <v>0</v>
      </c>
      <c r="AC252">
        <v>10.746991919999999</v>
      </c>
      <c r="AD252">
        <v>1.370661E-3</v>
      </c>
      <c r="AE252">
        <v>41.989181440000003</v>
      </c>
      <c r="AF252">
        <v>2</v>
      </c>
      <c r="AG252">
        <v>12.54719622</v>
      </c>
      <c r="AH252">
        <v>1.3923449999999999E-3</v>
      </c>
      <c r="AI252">
        <v>0</v>
      </c>
      <c r="AJ252">
        <v>10.704891249999999</v>
      </c>
      <c r="AK252">
        <v>1.370137E-3</v>
      </c>
      <c r="AL252">
        <v>23.37232281</v>
      </c>
      <c r="AM252">
        <v>6.5933279999999999E-3</v>
      </c>
      <c r="AN252">
        <v>1</v>
      </c>
      <c r="AO252">
        <v>21.832431280000002</v>
      </c>
      <c r="AP252">
        <v>2.4820208E-2</v>
      </c>
      <c r="AQ252">
        <v>0</v>
      </c>
      <c r="AR252">
        <v>30.296565189999999</v>
      </c>
      <c r="AS252">
        <v>0.80421367300000002</v>
      </c>
      <c r="AT252">
        <v>0</v>
      </c>
      <c r="AU252">
        <v>-0.229920185</v>
      </c>
      <c r="AV252">
        <v>5.9839439999999997E-3</v>
      </c>
      <c r="AW252">
        <v>0</v>
      </c>
      <c r="AX252">
        <v>0.31077703800000001</v>
      </c>
      <c r="AY252">
        <v>2.3593603000000001E-2</v>
      </c>
      <c r="AZ252">
        <v>0</v>
      </c>
      <c r="BA252">
        <v>-4.3523060500000001</v>
      </c>
      <c r="BB252">
        <v>0.77640739400000003</v>
      </c>
      <c r="BC252">
        <v>0</v>
      </c>
      <c r="BD252">
        <v>1</v>
      </c>
      <c r="BE252">
        <v>1.1455587806516001E-3</v>
      </c>
      <c r="BF252">
        <v>-0.25669455461921897</v>
      </c>
      <c r="BG252">
        <v>0.67800000000000005</v>
      </c>
      <c r="BH252">
        <v>1.0480701949795299</v>
      </c>
      <c r="BI252">
        <v>0.92834701850286605</v>
      </c>
      <c r="BJ252">
        <v>0.72531310659291603</v>
      </c>
      <c r="BK252">
        <v>13.1</v>
      </c>
      <c r="BL252">
        <v>11.3</v>
      </c>
      <c r="BM252" t="s">
        <v>14</v>
      </c>
      <c r="BN252" t="s">
        <v>14</v>
      </c>
      <c r="BO252">
        <v>0.99204347388102798</v>
      </c>
      <c r="BP252">
        <v>-8.5923055076467492</v>
      </c>
      <c r="BQ252">
        <v>1.00274049232456</v>
      </c>
      <c r="BR252">
        <v>-0.17605673290549201</v>
      </c>
      <c r="BS252">
        <v>2.3138754671516799</v>
      </c>
      <c r="BT252">
        <v>2.0691776904413799</v>
      </c>
    </row>
    <row r="253" spans="1:72" x14ac:dyDescent="0.25">
      <c r="A253" t="s">
        <v>489</v>
      </c>
      <c r="B253" t="s">
        <v>401</v>
      </c>
      <c r="C253">
        <v>20210207.170000002</v>
      </c>
      <c r="D253" s="89">
        <v>44234.708333333336</v>
      </c>
      <c r="E253" t="s">
        <v>487</v>
      </c>
      <c r="F253">
        <v>2724</v>
      </c>
      <c r="G253" t="s">
        <v>398</v>
      </c>
      <c r="H253" t="s">
        <v>402</v>
      </c>
      <c r="I253" t="s">
        <v>794</v>
      </c>
      <c r="J253" t="s">
        <v>400</v>
      </c>
      <c r="K253">
        <v>3500</v>
      </c>
      <c r="L253">
        <v>170.81</v>
      </c>
      <c r="M253">
        <v>20.490603589999999</v>
      </c>
      <c r="N253" s="90">
        <v>3.6700000000000003E-12</v>
      </c>
      <c r="O253">
        <v>1E-3</v>
      </c>
      <c r="P253">
        <v>0</v>
      </c>
      <c r="Q253">
        <v>-0.44</v>
      </c>
      <c r="R253">
        <v>0</v>
      </c>
      <c r="S253" t="b">
        <v>0</v>
      </c>
      <c r="T253" t="s">
        <v>404</v>
      </c>
      <c r="U253">
        <v>4</v>
      </c>
      <c r="V253">
        <v>20</v>
      </c>
      <c r="W253">
        <v>20</v>
      </c>
      <c r="X253" s="90">
        <v>7.9700000000000006E-8</v>
      </c>
      <c r="Y253" s="90">
        <v>7.9700000000000006E-8</v>
      </c>
      <c r="Z253">
        <v>2.430663332</v>
      </c>
      <c r="AA253">
        <v>4.5845700000000001E-4</v>
      </c>
      <c r="AB253">
        <v>0</v>
      </c>
      <c r="AC253">
        <v>11.05868141</v>
      </c>
      <c r="AD253">
        <v>8.5796899999999998E-4</v>
      </c>
      <c r="AE253">
        <v>42.310505249999999</v>
      </c>
      <c r="AF253">
        <v>0</v>
      </c>
      <c r="AG253">
        <v>12.508721059999999</v>
      </c>
      <c r="AH253">
        <v>4.3913399999999999E-4</v>
      </c>
      <c r="AI253">
        <v>0</v>
      </c>
      <c r="AJ253">
        <v>11.01616134</v>
      </c>
      <c r="AK253">
        <v>8.5731100000000003E-4</v>
      </c>
      <c r="AL253">
        <v>23.651070929999999</v>
      </c>
      <c r="AM253">
        <v>7.4487240000000003E-3</v>
      </c>
      <c r="AN253">
        <v>0</v>
      </c>
      <c r="AO253">
        <v>22.002143709999999</v>
      </c>
      <c r="AP253">
        <v>2.3942122E-2</v>
      </c>
      <c r="AQ253">
        <v>0</v>
      </c>
      <c r="AR253">
        <v>9.9699246279999993</v>
      </c>
      <c r="AS253">
        <v>0.88817509400000005</v>
      </c>
      <c r="AT253">
        <v>0</v>
      </c>
      <c r="AU253">
        <v>-0.22274795</v>
      </c>
      <c r="AV253">
        <v>7.080444E-3</v>
      </c>
      <c r="AW253">
        <v>0</v>
      </c>
      <c r="AX253">
        <v>-0.14813864700000001</v>
      </c>
      <c r="AY253">
        <v>2.3700643E-2</v>
      </c>
      <c r="AZ253">
        <v>0</v>
      </c>
      <c r="BA253">
        <v>-24.554853690000002</v>
      </c>
      <c r="BB253">
        <v>0.85773511700000005</v>
      </c>
      <c r="BC253">
        <v>0</v>
      </c>
      <c r="BD253">
        <v>1</v>
      </c>
      <c r="BE253">
        <v>1.1455587806516001E-3</v>
      </c>
      <c r="BF253">
        <v>-0.24984164197567499</v>
      </c>
      <c r="BG253">
        <v>0.67800000000000005</v>
      </c>
      <c r="BH253">
        <v>1.0480701949795299</v>
      </c>
      <c r="BI253">
        <v>0.92834701850286605</v>
      </c>
      <c r="BJ253">
        <v>0.73249544008341305</v>
      </c>
      <c r="BK253">
        <v>11</v>
      </c>
      <c r="BL253">
        <v>9.1999999999999993</v>
      </c>
      <c r="BM253" t="s">
        <v>14</v>
      </c>
      <c r="BN253" t="s">
        <v>14</v>
      </c>
      <c r="BO253">
        <v>0.99204347388102798</v>
      </c>
      <c r="BP253">
        <v>-8.5923055076467492</v>
      </c>
      <c r="BQ253">
        <v>1.00274049232456</v>
      </c>
      <c r="BR253">
        <v>-0.17605673290549201</v>
      </c>
      <c r="BS253">
        <v>2.2612678132994399</v>
      </c>
      <c r="BT253">
        <v>2.3783872148731899</v>
      </c>
    </row>
    <row r="254" spans="1:72" x14ac:dyDescent="0.25">
      <c r="A254" t="s">
        <v>494</v>
      </c>
      <c r="B254" t="s">
        <v>401</v>
      </c>
      <c r="C254">
        <v>20210208.16</v>
      </c>
      <c r="D254" s="89">
        <v>44235.674305555556</v>
      </c>
      <c r="E254" t="s">
        <v>492</v>
      </c>
      <c r="F254">
        <v>2728</v>
      </c>
      <c r="G254" t="s">
        <v>398</v>
      </c>
      <c r="H254" t="s">
        <v>402</v>
      </c>
      <c r="I254" t="s">
        <v>794</v>
      </c>
      <c r="J254" t="s">
        <v>400</v>
      </c>
      <c r="K254">
        <v>3700</v>
      </c>
      <c r="L254">
        <v>184.57</v>
      </c>
      <c r="M254">
        <v>20.04659479</v>
      </c>
      <c r="N254" s="90">
        <v>3.8200000000000003E-12</v>
      </c>
      <c r="O254">
        <v>1E-3</v>
      </c>
      <c r="P254">
        <v>0</v>
      </c>
      <c r="Q254">
        <v>-0.41</v>
      </c>
      <c r="R254">
        <v>0</v>
      </c>
      <c r="S254" t="b">
        <v>0</v>
      </c>
      <c r="T254" t="s">
        <v>404</v>
      </c>
      <c r="U254">
        <v>4</v>
      </c>
      <c r="V254">
        <v>20</v>
      </c>
      <c r="W254">
        <v>20</v>
      </c>
      <c r="X254" s="90">
        <v>7.9500000000000004E-8</v>
      </c>
      <c r="Y254" s="90">
        <v>7.9500000000000004E-8</v>
      </c>
      <c r="Z254">
        <v>2.401722817</v>
      </c>
      <c r="AA254">
        <v>4.62702E-4</v>
      </c>
      <c r="AB254">
        <v>0</v>
      </c>
      <c r="AC254">
        <v>11.00872528</v>
      </c>
      <c r="AD254">
        <v>1.3186719999999999E-3</v>
      </c>
      <c r="AE254">
        <v>42.25900498</v>
      </c>
      <c r="AF254">
        <v>0</v>
      </c>
      <c r="AG254">
        <v>12.479675220000001</v>
      </c>
      <c r="AH254">
        <v>4.4591800000000001E-4</v>
      </c>
      <c r="AI254">
        <v>0</v>
      </c>
      <c r="AJ254">
        <v>10.966193000000001</v>
      </c>
      <c r="AK254">
        <v>1.317531E-3</v>
      </c>
      <c r="AL254">
        <v>23.554433549999999</v>
      </c>
      <c r="AM254">
        <v>6.6592429999999996E-3</v>
      </c>
      <c r="AN254">
        <v>1</v>
      </c>
      <c r="AO254">
        <v>21.921119950000001</v>
      </c>
      <c r="AP254">
        <v>2.5766361000000002E-2</v>
      </c>
      <c r="AQ254">
        <v>0</v>
      </c>
      <c r="AR254">
        <v>5.9161041399999998</v>
      </c>
      <c r="AS254">
        <v>0.82978723700000001</v>
      </c>
      <c r="AT254">
        <v>0</v>
      </c>
      <c r="AU254">
        <v>-0.24144064800000001</v>
      </c>
      <c r="AV254">
        <v>7.1092780000000001E-3</v>
      </c>
      <c r="AW254">
        <v>0</v>
      </c>
      <c r="AX254">
        <v>-0.12857386600000001</v>
      </c>
      <c r="AY254">
        <v>2.5494751999999999E-2</v>
      </c>
      <c r="AZ254">
        <v>0</v>
      </c>
      <c r="BA254">
        <v>-28.346004799999999</v>
      </c>
      <c r="BB254">
        <v>0.80180360100000003</v>
      </c>
      <c r="BC254">
        <v>0</v>
      </c>
      <c r="BD254">
        <v>1</v>
      </c>
      <c r="BE254">
        <v>1.1455587806516001E-3</v>
      </c>
      <c r="BF254">
        <v>-0.26842363617647702</v>
      </c>
      <c r="BG254">
        <v>0.67800000000000005</v>
      </c>
      <c r="BH254">
        <v>1.0480701949795299</v>
      </c>
      <c r="BI254">
        <v>0.92834701850286605</v>
      </c>
      <c r="BJ254">
        <v>0.71302020579826997</v>
      </c>
      <c r="BK254">
        <v>17</v>
      </c>
      <c r="BL254">
        <v>15</v>
      </c>
      <c r="BM254" t="s">
        <v>14</v>
      </c>
      <c r="BN254" t="s">
        <v>14</v>
      </c>
      <c r="BO254">
        <v>0.99204347388102798</v>
      </c>
      <c r="BP254">
        <v>-8.5923055076467492</v>
      </c>
      <c r="BQ254">
        <v>1.00274049232456</v>
      </c>
      <c r="BR254">
        <v>-0.17605673290549201</v>
      </c>
      <c r="BS254">
        <v>2.2322479870402199</v>
      </c>
      <c r="BT254">
        <v>2.3288285621263398</v>
      </c>
    </row>
    <row r="255" spans="1:72" x14ac:dyDescent="0.25">
      <c r="A255" t="s">
        <v>506</v>
      </c>
      <c r="B255" t="s">
        <v>437</v>
      </c>
      <c r="C255">
        <v>20210209.219999999</v>
      </c>
      <c r="D255" s="89">
        <v>44236.9375</v>
      </c>
      <c r="E255" t="s">
        <v>492</v>
      </c>
      <c r="F255">
        <v>2743</v>
      </c>
      <c r="G255" t="s">
        <v>398</v>
      </c>
      <c r="H255" t="s">
        <v>402</v>
      </c>
      <c r="I255" t="s">
        <v>794</v>
      </c>
      <c r="J255" t="s">
        <v>400</v>
      </c>
      <c r="K255">
        <v>3600</v>
      </c>
      <c r="L255">
        <v>166.17</v>
      </c>
      <c r="M255">
        <v>21.664560389999998</v>
      </c>
      <c r="N255" s="90">
        <v>3.47E-12</v>
      </c>
      <c r="O255">
        <v>1E-3</v>
      </c>
      <c r="P255">
        <v>0</v>
      </c>
      <c r="Q255">
        <v>-1.32</v>
      </c>
      <c r="R255">
        <v>0</v>
      </c>
      <c r="S255" t="b">
        <v>0</v>
      </c>
      <c r="T255" t="s">
        <v>404</v>
      </c>
      <c r="U255">
        <v>4</v>
      </c>
      <c r="V255">
        <v>20</v>
      </c>
      <c r="W255">
        <v>20</v>
      </c>
      <c r="X255" s="90">
        <v>7.9399999999999996E-8</v>
      </c>
      <c r="Y255" s="90">
        <v>7.9500000000000004E-8</v>
      </c>
      <c r="Z255">
        <v>2.3024335690000002</v>
      </c>
      <c r="AA255">
        <v>5.5569300000000001E-4</v>
      </c>
      <c r="AB255">
        <v>0</v>
      </c>
      <c r="AC255">
        <v>10.50701411</v>
      </c>
      <c r="AD255">
        <v>1.0381019999999999E-3</v>
      </c>
      <c r="AE255">
        <v>41.741785909999997</v>
      </c>
      <c r="AF255">
        <v>0</v>
      </c>
      <c r="AG255">
        <v>12.368510499999999</v>
      </c>
      <c r="AH255">
        <v>5.4098500000000001E-4</v>
      </c>
      <c r="AI255">
        <v>0</v>
      </c>
      <c r="AJ255">
        <v>10.46476361</v>
      </c>
      <c r="AK255">
        <v>1.0375950000000001E-3</v>
      </c>
      <c r="AL255">
        <v>22.964264490000001</v>
      </c>
      <c r="AM255">
        <v>7.1516629999999999E-3</v>
      </c>
      <c r="AN255">
        <v>0</v>
      </c>
      <c r="AO255">
        <v>21.001287980000001</v>
      </c>
      <c r="AP255">
        <v>2.2970943000000001E-2</v>
      </c>
      <c r="AQ255">
        <v>0</v>
      </c>
      <c r="AR255">
        <v>18.240020170000001</v>
      </c>
      <c r="AS255">
        <v>1.116111101</v>
      </c>
      <c r="AT255">
        <v>1</v>
      </c>
      <c r="AU255">
        <v>-0.214715724</v>
      </c>
      <c r="AV255">
        <v>6.7697640000000002E-3</v>
      </c>
      <c r="AW255">
        <v>0</v>
      </c>
      <c r="AX255">
        <v>-3.6863199999999999E-2</v>
      </c>
      <c r="AY255">
        <v>2.2065773E-2</v>
      </c>
      <c r="AZ255">
        <v>0</v>
      </c>
      <c r="BA255">
        <v>-15.36725231</v>
      </c>
      <c r="BB255">
        <v>1.0791301339999999</v>
      </c>
      <c r="BC255">
        <v>1</v>
      </c>
      <c r="BD255">
        <v>1</v>
      </c>
      <c r="BE255">
        <v>1.1455587806516001E-3</v>
      </c>
      <c r="BF255">
        <v>-0.24102263882772501</v>
      </c>
      <c r="BG255">
        <v>0.67800000000000005</v>
      </c>
      <c r="BH255">
        <v>1.0480701949795299</v>
      </c>
      <c r="BI255">
        <v>0.92834701850286605</v>
      </c>
      <c r="BJ255">
        <v>0.74173837443221002</v>
      </c>
      <c r="BK255">
        <v>8.1999999999999993</v>
      </c>
      <c r="BL255">
        <v>6.6</v>
      </c>
      <c r="BM255" t="s">
        <v>14</v>
      </c>
      <c r="BN255" t="s">
        <v>14</v>
      </c>
      <c r="BO255">
        <v>0.99204347388102798</v>
      </c>
      <c r="BP255">
        <v>-8.5923055076467492</v>
      </c>
      <c r="BQ255">
        <v>1.00274049232456</v>
      </c>
      <c r="BR255">
        <v>-0.17605673290549201</v>
      </c>
      <c r="BS255">
        <v>2.1326866376181601</v>
      </c>
      <c r="BT255">
        <v>1.8311092701546201</v>
      </c>
    </row>
    <row r="256" spans="1:72" x14ac:dyDescent="0.25">
      <c r="A256" t="s">
        <v>528</v>
      </c>
      <c r="B256" t="s">
        <v>459</v>
      </c>
      <c r="C256">
        <v>20210212.149999999</v>
      </c>
      <c r="D256" s="89">
        <v>44239.651388888888</v>
      </c>
      <c r="E256" t="s">
        <v>492</v>
      </c>
      <c r="F256">
        <v>2778</v>
      </c>
      <c r="G256" t="s">
        <v>398</v>
      </c>
      <c r="H256" t="s">
        <v>402</v>
      </c>
      <c r="I256" t="s">
        <v>794</v>
      </c>
      <c r="J256" t="s">
        <v>400</v>
      </c>
      <c r="K256">
        <v>3400</v>
      </c>
      <c r="L256">
        <v>151.09</v>
      </c>
      <c r="M256">
        <v>22.503143819999998</v>
      </c>
      <c r="N256" s="90">
        <v>3.2899999999999999E-12</v>
      </c>
      <c r="O256">
        <v>1E-3</v>
      </c>
      <c r="P256">
        <v>0</v>
      </c>
      <c r="Q256">
        <v>-1.18</v>
      </c>
      <c r="R256">
        <v>0</v>
      </c>
      <c r="S256" t="b">
        <v>0</v>
      </c>
      <c r="T256" t="s">
        <v>404</v>
      </c>
      <c r="U256">
        <v>4</v>
      </c>
      <c r="V256">
        <v>20</v>
      </c>
      <c r="W256">
        <v>20</v>
      </c>
      <c r="X256" s="90">
        <v>7.0300000000000001E-8</v>
      </c>
      <c r="Y256" s="90">
        <v>7.0599999999999997E-8</v>
      </c>
      <c r="Z256">
        <v>2.3284140500000001</v>
      </c>
      <c r="AA256">
        <v>5.2061200000000005E-4</v>
      </c>
      <c r="AB256">
        <v>0</v>
      </c>
      <c r="AC256">
        <v>10.66054791</v>
      </c>
      <c r="AD256">
        <v>8.8491899999999996E-4</v>
      </c>
      <c r="AE256">
        <v>41.90006545</v>
      </c>
      <c r="AF256">
        <v>0</v>
      </c>
      <c r="AG256">
        <v>12.39837447</v>
      </c>
      <c r="AH256">
        <v>4.9869900000000002E-4</v>
      </c>
      <c r="AI256">
        <v>0</v>
      </c>
      <c r="AJ256">
        <v>10.618201839999999</v>
      </c>
      <c r="AK256">
        <v>8.84288E-4</v>
      </c>
      <c r="AL256">
        <v>23.168558239999999</v>
      </c>
      <c r="AM256">
        <v>6.9098809999999997E-3</v>
      </c>
      <c r="AN256">
        <v>0</v>
      </c>
      <c r="AO256">
        <v>21.301427499999999</v>
      </c>
      <c r="AP256">
        <v>2.3887612999999999E-2</v>
      </c>
      <c r="AQ256">
        <v>0</v>
      </c>
      <c r="AR256">
        <v>22.379556449999999</v>
      </c>
      <c r="AS256">
        <v>0.79616755100000003</v>
      </c>
      <c r="AT256">
        <v>1</v>
      </c>
      <c r="AU256">
        <v>-0.19473604</v>
      </c>
      <c r="AV256">
        <v>6.7348970000000001E-3</v>
      </c>
      <c r="AW256">
        <v>0</v>
      </c>
      <c r="AX256">
        <v>-4.6614167999999997E-2</v>
      </c>
      <c r="AY256">
        <v>2.3535721999999999E-2</v>
      </c>
      <c r="AZ256">
        <v>0</v>
      </c>
      <c r="BA256">
        <v>-11.69061619</v>
      </c>
      <c r="BB256">
        <v>0.76935680900000003</v>
      </c>
      <c r="BC256">
        <v>1</v>
      </c>
      <c r="BD256">
        <v>1</v>
      </c>
      <c r="BE256">
        <v>1.1455587806516001E-3</v>
      </c>
      <c r="BF256">
        <v>-0.22127698532687001</v>
      </c>
      <c r="BG256">
        <v>0.67800000000000005</v>
      </c>
      <c r="BH256">
        <v>1.0480701949795299</v>
      </c>
      <c r="BI256">
        <v>0.92834701850286605</v>
      </c>
      <c r="BJ256">
        <v>0.76243320534685</v>
      </c>
      <c r="BK256">
        <v>2.4</v>
      </c>
      <c r="BL256">
        <v>0.9</v>
      </c>
      <c r="BM256" t="s">
        <v>14</v>
      </c>
      <c r="BN256" t="s">
        <v>14</v>
      </c>
      <c r="BO256">
        <v>0.99204347388102798</v>
      </c>
      <c r="BP256">
        <v>-8.5923055076467492</v>
      </c>
      <c r="BQ256">
        <v>1.00274049232456</v>
      </c>
      <c r="BR256">
        <v>-0.17605673290549201</v>
      </c>
      <c r="BS256">
        <v>2.1587383179269302</v>
      </c>
      <c r="BT256">
        <v>1.98342147446478</v>
      </c>
    </row>
    <row r="257" spans="1:72" x14ac:dyDescent="0.25">
      <c r="A257" t="s">
        <v>537</v>
      </c>
      <c r="B257" t="s">
        <v>401</v>
      </c>
      <c r="C257">
        <v>20210214.149999999</v>
      </c>
      <c r="D257" s="89">
        <v>44241.647222222222</v>
      </c>
      <c r="E257" t="s">
        <v>535</v>
      </c>
      <c r="F257">
        <v>2794</v>
      </c>
      <c r="G257" t="s">
        <v>398</v>
      </c>
      <c r="H257" t="s">
        <v>402</v>
      </c>
      <c r="I257" t="s">
        <v>794</v>
      </c>
      <c r="J257" t="s">
        <v>400</v>
      </c>
      <c r="K257">
        <v>3500</v>
      </c>
      <c r="L257">
        <v>165.53</v>
      </c>
      <c r="M257">
        <v>21.144203470000001</v>
      </c>
      <c r="N257" s="90">
        <v>3.5399999999999999E-12</v>
      </c>
      <c r="O257">
        <v>1E-3</v>
      </c>
      <c r="P257">
        <v>0</v>
      </c>
      <c r="Q257">
        <v>-0.6</v>
      </c>
      <c r="R257">
        <v>0</v>
      </c>
      <c r="S257" t="b">
        <v>0</v>
      </c>
      <c r="T257" t="s">
        <v>404</v>
      </c>
      <c r="U257">
        <v>4</v>
      </c>
      <c r="V257">
        <v>20</v>
      </c>
      <c r="W257">
        <v>20</v>
      </c>
      <c r="X257" s="90">
        <v>7.9399999999999996E-8</v>
      </c>
      <c r="Y257" s="90">
        <v>7.9500000000000004E-8</v>
      </c>
      <c r="Z257">
        <v>2.4018102099999998</v>
      </c>
      <c r="AA257">
        <v>5.6155599999999995E-4</v>
      </c>
      <c r="AB257">
        <v>0</v>
      </c>
      <c r="AC257">
        <v>10.97805548</v>
      </c>
      <c r="AD257">
        <v>1.2393739999999999E-3</v>
      </c>
      <c r="AE257">
        <v>42.22738717</v>
      </c>
      <c r="AF257">
        <v>0</v>
      </c>
      <c r="AG257">
        <v>12.4786888</v>
      </c>
      <c r="AH257">
        <v>5.3895799999999997E-4</v>
      </c>
      <c r="AI257">
        <v>0</v>
      </c>
      <c r="AJ257">
        <v>10.93555342</v>
      </c>
      <c r="AK257">
        <v>1.238365E-3</v>
      </c>
      <c r="AL257">
        <v>23.543736339999999</v>
      </c>
      <c r="AM257">
        <v>5.5220319999999996E-3</v>
      </c>
      <c r="AN257">
        <v>0</v>
      </c>
      <c r="AO257">
        <v>21.943979349999999</v>
      </c>
      <c r="AP257">
        <v>2.2286284999999999E-2</v>
      </c>
      <c r="AQ257">
        <v>0</v>
      </c>
      <c r="AR257">
        <v>12.99479169</v>
      </c>
      <c r="AS257">
        <v>0.85928071699999997</v>
      </c>
      <c r="AT257">
        <v>1</v>
      </c>
      <c r="AU257">
        <v>-0.21861999400000001</v>
      </c>
      <c r="AV257">
        <v>5.347287E-3</v>
      </c>
      <c r="AW257">
        <v>0</v>
      </c>
      <c r="AX257">
        <v>-4.5597604E-2</v>
      </c>
      <c r="AY257">
        <v>2.1747480999999999E-2</v>
      </c>
      <c r="AZ257">
        <v>0</v>
      </c>
      <c r="BA257">
        <v>-21.449020659999999</v>
      </c>
      <c r="BB257">
        <v>0.82994637199999999</v>
      </c>
      <c r="BC257">
        <v>1</v>
      </c>
      <c r="BD257">
        <v>1</v>
      </c>
      <c r="BE257">
        <v>1.1455587806516001E-3</v>
      </c>
      <c r="BF257">
        <v>-0.24559072789363301</v>
      </c>
      <c r="BG257">
        <v>0.67800000000000005</v>
      </c>
      <c r="BH257">
        <v>1.0480701949795299</v>
      </c>
      <c r="BI257">
        <v>0.92834701850286605</v>
      </c>
      <c r="BJ257">
        <v>0.73695069643421995</v>
      </c>
      <c r="BK257">
        <v>9.6</v>
      </c>
      <c r="BL257">
        <v>7.9</v>
      </c>
      <c r="BM257" t="s">
        <v>14</v>
      </c>
      <c r="BN257" t="s">
        <v>14</v>
      </c>
      <c r="BO257">
        <v>0.99204347388102798</v>
      </c>
      <c r="BP257">
        <v>-8.5923055076467492</v>
      </c>
      <c r="BQ257">
        <v>1.00274049232456</v>
      </c>
      <c r="BR257">
        <v>-0.17605673290549201</v>
      </c>
      <c r="BS257">
        <v>2.2323356195400601</v>
      </c>
      <c r="BT257">
        <v>2.2984027871911001</v>
      </c>
    </row>
    <row r="258" spans="1:72" x14ac:dyDescent="0.25">
      <c r="A258" t="s">
        <v>557</v>
      </c>
      <c r="B258" t="s">
        <v>401</v>
      </c>
      <c r="C258">
        <v>20210218.140000001</v>
      </c>
      <c r="D258" s="89">
        <v>44245.602777777778</v>
      </c>
      <c r="E258" t="s">
        <v>555</v>
      </c>
      <c r="F258">
        <v>2822</v>
      </c>
      <c r="G258" t="s">
        <v>398</v>
      </c>
      <c r="H258" t="s">
        <v>402</v>
      </c>
      <c r="I258" t="s">
        <v>794</v>
      </c>
      <c r="J258" t="s">
        <v>400</v>
      </c>
      <c r="K258">
        <v>3700</v>
      </c>
      <c r="L258">
        <v>179.2</v>
      </c>
      <c r="M258">
        <v>20.647321430000002</v>
      </c>
      <c r="N258" s="90">
        <v>3.6799999999999997E-12</v>
      </c>
      <c r="O258">
        <v>1E-3</v>
      </c>
      <c r="P258">
        <v>0</v>
      </c>
      <c r="Q258">
        <v>-0.65</v>
      </c>
      <c r="R258">
        <v>0</v>
      </c>
      <c r="S258" t="b">
        <v>0</v>
      </c>
      <c r="T258" t="s">
        <v>404</v>
      </c>
      <c r="U258">
        <v>4</v>
      </c>
      <c r="V258">
        <v>20</v>
      </c>
      <c r="W258">
        <v>20</v>
      </c>
      <c r="X258" s="90">
        <v>7.9500000000000004E-8</v>
      </c>
      <c r="Y258" s="90">
        <v>7.9500000000000004E-8</v>
      </c>
      <c r="Z258">
        <v>2.378680057</v>
      </c>
      <c r="AA258">
        <v>5.1894899999999999E-4</v>
      </c>
      <c r="AB258">
        <v>0</v>
      </c>
      <c r="AC258">
        <v>10.858533960000001</v>
      </c>
      <c r="AD258">
        <v>1.8295679999999999E-3</v>
      </c>
      <c r="AE258">
        <v>42.10417125</v>
      </c>
      <c r="AF258">
        <v>0</v>
      </c>
      <c r="AG258">
        <v>12.452700310000001</v>
      </c>
      <c r="AH258">
        <v>5.0949399999999998E-4</v>
      </c>
      <c r="AI258">
        <v>0</v>
      </c>
      <c r="AJ258">
        <v>10.8161001</v>
      </c>
      <c r="AK258">
        <v>1.828054E-3</v>
      </c>
      <c r="AL258">
        <v>23.39452687</v>
      </c>
      <c r="AM258">
        <v>7.3363020000000003E-3</v>
      </c>
      <c r="AN258">
        <v>1</v>
      </c>
      <c r="AO258">
        <v>21.63681781</v>
      </c>
      <c r="AP258">
        <v>2.3506077E-2</v>
      </c>
      <c r="AQ258">
        <v>0</v>
      </c>
      <c r="AR258">
        <v>15.0362735</v>
      </c>
      <c r="AS258">
        <v>0.96877445600000001</v>
      </c>
      <c r="AT258">
        <v>1</v>
      </c>
      <c r="AU258">
        <v>-0.218144269</v>
      </c>
      <c r="AV258">
        <v>7.1509770000000002E-3</v>
      </c>
      <c r="AW258">
        <v>0</v>
      </c>
      <c r="AX258">
        <v>-0.10986841899999999</v>
      </c>
      <c r="AY258">
        <v>2.2438596000000002E-2</v>
      </c>
      <c r="AZ258">
        <v>0</v>
      </c>
      <c r="BA258">
        <v>-19.220195969999999</v>
      </c>
      <c r="BB258">
        <v>0.93542185499999997</v>
      </c>
      <c r="BC258">
        <v>1</v>
      </c>
      <c r="BD258">
        <v>2</v>
      </c>
      <c r="BE258">
        <v>1.7999914133756301E-3</v>
      </c>
      <c r="BF258">
        <v>-0.26025421648598601</v>
      </c>
      <c r="BG258">
        <v>0.67800000000000005</v>
      </c>
      <c r="BH258">
        <v>1.0527426182352499</v>
      </c>
      <c r="BI258">
        <v>0.92468322315907403</v>
      </c>
      <c r="BJ258">
        <v>0.71670251788885397</v>
      </c>
      <c r="BK258">
        <v>15.8</v>
      </c>
      <c r="BL258">
        <v>13.8</v>
      </c>
      <c r="BM258" t="s">
        <v>14</v>
      </c>
      <c r="BN258" t="s">
        <v>14</v>
      </c>
      <c r="BO258">
        <v>0.98745594670131398</v>
      </c>
      <c r="BP258">
        <v>-8.4019800339829498</v>
      </c>
      <c r="BQ258">
        <v>1.0011550657064701</v>
      </c>
      <c r="BR258">
        <v>-9.0331534733320701E-2</v>
      </c>
      <c r="BS258">
        <v>2.2910960540271801</v>
      </c>
      <c r="BT258">
        <v>2.3203438972772199</v>
      </c>
    </row>
    <row r="259" spans="1:72" x14ac:dyDescent="0.25">
      <c r="A259" t="s">
        <v>589</v>
      </c>
      <c r="B259" t="s">
        <v>401</v>
      </c>
      <c r="C259">
        <v>20210224.09</v>
      </c>
      <c r="D259" s="89">
        <v>44251.379861111112</v>
      </c>
      <c r="E259" t="s">
        <v>565</v>
      </c>
      <c r="F259">
        <v>2873</v>
      </c>
      <c r="G259" t="s">
        <v>398</v>
      </c>
      <c r="H259" t="s">
        <v>402</v>
      </c>
      <c r="I259" t="s">
        <v>794</v>
      </c>
      <c r="J259" t="s">
        <v>400</v>
      </c>
      <c r="K259">
        <v>3500</v>
      </c>
      <c r="L259">
        <v>156.88999999999999</v>
      </c>
      <c r="M259">
        <v>22.308623879999999</v>
      </c>
      <c r="N259" s="90">
        <v>3.3300000000000001E-12</v>
      </c>
      <c r="O259">
        <v>1.5261999999999999E-3</v>
      </c>
      <c r="P259">
        <v>0</v>
      </c>
      <c r="Q259">
        <v>-0.72</v>
      </c>
      <c r="R259">
        <v>0</v>
      </c>
      <c r="S259" t="b">
        <v>0</v>
      </c>
      <c r="T259" t="s">
        <v>404</v>
      </c>
      <c r="U259">
        <v>4</v>
      </c>
      <c r="V259">
        <v>20</v>
      </c>
      <c r="W259">
        <v>20</v>
      </c>
      <c r="X259" s="90">
        <v>7.3700000000000005E-8</v>
      </c>
      <c r="Y259" s="90">
        <v>7.4000000000000001E-8</v>
      </c>
      <c r="Z259">
        <v>2.1968951470000002</v>
      </c>
      <c r="AA259">
        <v>4.3825199999999998E-4</v>
      </c>
      <c r="AB259">
        <v>0</v>
      </c>
      <c r="AC259">
        <v>10.26454932</v>
      </c>
      <c r="AD259">
        <v>8.5256000000000004E-4</v>
      </c>
      <c r="AE259">
        <v>41.491826539999998</v>
      </c>
      <c r="AF259">
        <v>0</v>
      </c>
      <c r="AG259">
        <v>12.26048437</v>
      </c>
      <c r="AH259">
        <v>4.2150100000000002E-4</v>
      </c>
      <c r="AI259">
        <v>0</v>
      </c>
      <c r="AJ259">
        <v>10.22231367</v>
      </c>
      <c r="AK259">
        <v>8.5194399999999999E-4</v>
      </c>
      <c r="AL259">
        <v>22.61707869</v>
      </c>
      <c r="AM259">
        <v>6.9839949999999998E-3</v>
      </c>
      <c r="AN259">
        <v>0</v>
      </c>
      <c r="AO259">
        <v>20.53651361</v>
      </c>
      <c r="AP259">
        <v>2.3096780000000001E-2</v>
      </c>
      <c r="AQ259">
        <v>0</v>
      </c>
      <c r="AR259">
        <v>21.402108290000001</v>
      </c>
      <c r="AS259">
        <v>0.922103012</v>
      </c>
      <c r="AT259">
        <v>0</v>
      </c>
      <c r="AU259">
        <v>-0.208151278</v>
      </c>
      <c r="AV259">
        <v>6.7780929999999998E-3</v>
      </c>
      <c r="AW259">
        <v>0</v>
      </c>
      <c r="AX259">
        <v>-1.2246602000000001E-2</v>
      </c>
      <c r="AY259">
        <v>2.2435805999999999E-2</v>
      </c>
      <c r="AZ259">
        <v>0</v>
      </c>
      <c r="BA259">
        <v>-11.73146646</v>
      </c>
      <c r="BB259">
        <v>0.89166305899999998</v>
      </c>
      <c r="BC259">
        <v>0</v>
      </c>
      <c r="BD259">
        <v>2</v>
      </c>
      <c r="BE259">
        <v>1.7999914133756301E-3</v>
      </c>
      <c r="BF259">
        <v>-0.24886182543764099</v>
      </c>
      <c r="BG259">
        <v>0.67800000000000005</v>
      </c>
      <c r="BH259">
        <v>1.0527426182352499</v>
      </c>
      <c r="BI259">
        <v>0.92468322315907403</v>
      </c>
      <c r="BJ259">
        <v>0.72869577346904801</v>
      </c>
      <c r="BK259">
        <v>12.1</v>
      </c>
      <c r="BL259">
        <v>10.3</v>
      </c>
      <c r="BM259" t="s">
        <v>14</v>
      </c>
      <c r="BN259" t="s">
        <v>14</v>
      </c>
      <c r="BO259">
        <v>0.98745594670131398</v>
      </c>
      <c r="BP259">
        <v>-8.4019800339829498</v>
      </c>
      <c r="BQ259">
        <v>1.0011550657064701</v>
      </c>
      <c r="BR259">
        <v>-9.0331534733320701E-2</v>
      </c>
      <c r="BS259">
        <v>2.10910117051169</v>
      </c>
      <c r="BT259">
        <v>1.73381023225998</v>
      </c>
    </row>
    <row r="260" spans="1:72" x14ac:dyDescent="0.25">
      <c r="A260" t="s">
        <v>609</v>
      </c>
      <c r="B260" t="s">
        <v>437</v>
      </c>
      <c r="C260">
        <v>20210226.109999999</v>
      </c>
      <c r="D260" s="89">
        <v>44253.479166666664</v>
      </c>
      <c r="E260" t="s">
        <v>565</v>
      </c>
      <c r="F260">
        <v>2899</v>
      </c>
      <c r="G260" t="s">
        <v>398</v>
      </c>
      <c r="H260" t="s">
        <v>402</v>
      </c>
      <c r="I260" t="s">
        <v>794</v>
      </c>
      <c r="J260" t="s">
        <v>400</v>
      </c>
      <c r="K260">
        <v>3700</v>
      </c>
      <c r="L260">
        <v>164.12</v>
      </c>
      <c r="M260">
        <v>22.54447965</v>
      </c>
      <c r="N260" s="90">
        <v>3.3300000000000001E-12</v>
      </c>
      <c r="O260">
        <v>3.7517000000000002E-3</v>
      </c>
      <c r="P260">
        <v>0</v>
      </c>
      <c r="Q260">
        <v>-1.06</v>
      </c>
      <c r="R260">
        <v>0</v>
      </c>
      <c r="S260" t="b">
        <v>0</v>
      </c>
      <c r="T260" t="s">
        <v>404</v>
      </c>
      <c r="U260">
        <v>4</v>
      </c>
      <c r="V260">
        <v>20</v>
      </c>
      <c r="W260">
        <v>20</v>
      </c>
      <c r="X260" s="90">
        <v>7.8800000000000004E-8</v>
      </c>
      <c r="Y260" s="90">
        <v>7.8899999999999998E-8</v>
      </c>
      <c r="Z260">
        <v>2.1878954319999999</v>
      </c>
      <c r="AA260">
        <v>4.1669800000000001E-4</v>
      </c>
      <c r="AB260">
        <v>0</v>
      </c>
      <c r="AC260">
        <v>10.2651225</v>
      </c>
      <c r="AD260">
        <v>6.66611E-4</v>
      </c>
      <c r="AE260">
        <v>41.492417430000003</v>
      </c>
      <c r="AF260">
        <v>0</v>
      </c>
      <c r="AG260">
        <v>12.252013290000001</v>
      </c>
      <c r="AH260">
        <v>4.0165200000000001E-4</v>
      </c>
      <c r="AI260">
        <v>0</v>
      </c>
      <c r="AJ260">
        <v>10.222867279999999</v>
      </c>
      <c r="AK260">
        <v>6.6625699999999996E-4</v>
      </c>
      <c r="AL260">
        <v>22.63592023</v>
      </c>
      <c r="AM260">
        <v>6.2336609999999997E-3</v>
      </c>
      <c r="AN260">
        <v>0</v>
      </c>
      <c r="AO260">
        <v>20.592571880000001</v>
      </c>
      <c r="AP260">
        <v>2.2768494E-2</v>
      </c>
      <c r="AQ260">
        <v>0</v>
      </c>
      <c r="AR260">
        <v>26.952936820000001</v>
      </c>
      <c r="AS260">
        <v>0.84648804899999996</v>
      </c>
      <c r="AT260">
        <v>0</v>
      </c>
      <c r="AU260">
        <v>-0.18163525799999999</v>
      </c>
      <c r="AV260">
        <v>6.1660020000000003E-3</v>
      </c>
      <c r="AW260">
        <v>0</v>
      </c>
      <c r="AX260">
        <v>4.1586946E-2</v>
      </c>
      <c r="AY260">
        <v>2.2228050999999999E-2</v>
      </c>
      <c r="AZ260">
        <v>0</v>
      </c>
      <c r="BA260">
        <v>-6.3528646010000003</v>
      </c>
      <c r="BB260">
        <v>0.819127296</v>
      </c>
      <c r="BC260">
        <v>0</v>
      </c>
      <c r="BD260">
        <v>2</v>
      </c>
      <c r="BE260">
        <v>1.7999914133756301E-3</v>
      </c>
      <c r="BF260">
        <v>-0.222379720047856</v>
      </c>
      <c r="BG260">
        <v>0.67800000000000005</v>
      </c>
      <c r="BH260">
        <v>1.0527426182352499</v>
      </c>
      <c r="BI260">
        <v>0.92468322315907403</v>
      </c>
      <c r="BJ260">
        <v>0.75657461443347196</v>
      </c>
      <c r="BK260">
        <v>4</v>
      </c>
      <c r="BL260">
        <v>2.5</v>
      </c>
      <c r="BM260" t="s">
        <v>14</v>
      </c>
      <c r="BN260" t="s">
        <v>14</v>
      </c>
      <c r="BO260">
        <v>0.98745594670131398</v>
      </c>
      <c r="BP260">
        <v>-8.4019800339829498</v>
      </c>
      <c r="BQ260">
        <v>1.0011550657064701</v>
      </c>
      <c r="BR260">
        <v>-9.0331534733320701E-2</v>
      </c>
      <c r="BS260">
        <v>2.10009106024952</v>
      </c>
      <c r="BT260">
        <v>1.73437622225951</v>
      </c>
    </row>
    <row r="261" spans="1:72" x14ac:dyDescent="0.25">
      <c r="A261" t="s">
        <v>621</v>
      </c>
      <c r="B261" t="s">
        <v>401</v>
      </c>
      <c r="C261">
        <v>20210228.129999999</v>
      </c>
      <c r="D261" s="89">
        <v>44255.557638888888</v>
      </c>
      <c r="E261" t="s">
        <v>620</v>
      </c>
      <c r="F261">
        <v>2909</v>
      </c>
      <c r="G261" t="s">
        <v>398</v>
      </c>
      <c r="H261" t="s">
        <v>402</v>
      </c>
      <c r="I261" t="s">
        <v>794</v>
      </c>
      <c r="J261" t="s">
        <v>400</v>
      </c>
      <c r="K261">
        <v>3500</v>
      </c>
      <c r="L261">
        <v>165.95</v>
      </c>
      <c r="M261">
        <v>21.09068997</v>
      </c>
      <c r="N261" s="90">
        <v>3.5699999999999999E-12</v>
      </c>
      <c r="O261">
        <v>1E-3</v>
      </c>
      <c r="P261">
        <v>0</v>
      </c>
      <c r="Q261">
        <v>-0.76</v>
      </c>
      <c r="R261">
        <v>0</v>
      </c>
      <c r="S261" t="b">
        <v>0</v>
      </c>
      <c r="T261" t="s">
        <v>404</v>
      </c>
      <c r="U261">
        <v>4</v>
      </c>
      <c r="V261">
        <v>20</v>
      </c>
      <c r="W261">
        <v>20</v>
      </c>
      <c r="X261" s="90">
        <v>7.9599999999999998E-8</v>
      </c>
      <c r="Y261" s="90">
        <v>7.9599999999999998E-8</v>
      </c>
      <c r="Z261">
        <v>2.3986879820000002</v>
      </c>
      <c r="AA261">
        <v>4.9413099999999998E-4</v>
      </c>
      <c r="AB261">
        <v>0</v>
      </c>
      <c r="AC261">
        <v>10.98222228</v>
      </c>
      <c r="AD261">
        <v>7.5808699999999995E-4</v>
      </c>
      <c r="AE261">
        <v>42.231682769999999</v>
      </c>
      <c r="AF261">
        <v>0</v>
      </c>
      <c r="AG261">
        <v>12.475888250000001</v>
      </c>
      <c r="AH261">
        <v>4.7111499999999998E-4</v>
      </c>
      <c r="AI261">
        <v>0</v>
      </c>
      <c r="AJ261">
        <v>10.939709540000001</v>
      </c>
      <c r="AK261">
        <v>7.5751099999999999E-4</v>
      </c>
      <c r="AL261">
        <v>23.50636458</v>
      </c>
      <c r="AM261">
        <v>6.6153119999999999E-3</v>
      </c>
      <c r="AN261">
        <v>0</v>
      </c>
      <c r="AO261">
        <v>21.911627129999999</v>
      </c>
      <c r="AP261">
        <v>2.4441133E-2</v>
      </c>
      <c r="AQ261">
        <v>0</v>
      </c>
      <c r="AR261">
        <v>7.3264784799999996</v>
      </c>
      <c r="AS261">
        <v>0.95376990100000003</v>
      </c>
      <c r="AT261">
        <v>0</v>
      </c>
      <c r="AU261">
        <v>-0.256311177</v>
      </c>
      <c r="AV261">
        <v>6.4193389999999996E-3</v>
      </c>
      <c r="AW261">
        <v>0</v>
      </c>
      <c r="AX261">
        <v>-8.5475776000000003E-2</v>
      </c>
      <c r="AY261">
        <v>2.3680349E-2</v>
      </c>
      <c r="AZ261">
        <v>0</v>
      </c>
      <c r="BA261">
        <v>-26.929744459999998</v>
      </c>
      <c r="BB261">
        <v>0.92103741100000003</v>
      </c>
      <c r="BC261">
        <v>0</v>
      </c>
      <c r="BD261">
        <v>2</v>
      </c>
      <c r="BE261">
        <v>1.7999914133756301E-3</v>
      </c>
      <c r="BF261">
        <v>-0.298622431403677</v>
      </c>
      <c r="BG261">
        <v>0.67800000000000005</v>
      </c>
      <c r="BH261">
        <v>1.0527426182352499</v>
      </c>
      <c r="BI261">
        <v>0.92468322315907403</v>
      </c>
      <c r="BJ261">
        <v>0.67631066285939001</v>
      </c>
      <c r="BK261">
        <v>29.4</v>
      </c>
      <c r="BL261">
        <v>26.9</v>
      </c>
      <c r="BM261" t="s">
        <v>14</v>
      </c>
      <c r="BN261" t="s">
        <v>14</v>
      </c>
      <c r="BO261">
        <v>0.98745594670131398</v>
      </c>
      <c r="BP261">
        <v>-8.4019800339829498</v>
      </c>
      <c r="BQ261">
        <v>1.0011550657064701</v>
      </c>
      <c r="BR261">
        <v>-9.0331534733320701E-2</v>
      </c>
      <c r="BS261">
        <v>2.3111270894952098</v>
      </c>
      <c r="BT261">
        <v>2.44248066439871</v>
      </c>
    </row>
    <row r="262" spans="1:72" x14ac:dyDescent="0.25">
      <c r="A262" t="s">
        <v>650</v>
      </c>
      <c r="B262" t="s">
        <v>401</v>
      </c>
      <c r="C262">
        <v>20210303.170000002</v>
      </c>
      <c r="D262" s="89">
        <v>44258.738888888889</v>
      </c>
      <c r="E262" t="s">
        <v>648</v>
      </c>
      <c r="F262">
        <v>2943</v>
      </c>
      <c r="G262" t="s">
        <v>14</v>
      </c>
      <c r="H262" t="s">
        <v>402</v>
      </c>
      <c r="I262" t="s">
        <v>794</v>
      </c>
      <c r="J262" t="s">
        <v>400</v>
      </c>
      <c r="K262">
        <v>3700</v>
      </c>
      <c r="L262">
        <v>183.26</v>
      </c>
      <c r="M262">
        <v>20.18989414</v>
      </c>
      <c r="N262" s="90">
        <v>3.6199999999999999E-12</v>
      </c>
      <c r="O262">
        <v>1E-3</v>
      </c>
      <c r="P262">
        <v>0</v>
      </c>
      <c r="Q262">
        <v>-0.99</v>
      </c>
      <c r="R262">
        <v>0</v>
      </c>
      <c r="S262">
        <v>0</v>
      </c>
      <c r="T262" t="s">
        <v>14</v>
      </c>
      <c r="U262">
        <v>4</v>
      </c>
      <c r="V262">
        <v>20</v>
      </c>
      <c r="W262">
        <v>20</v>
      </c>
      <c r="X262" s="90">
        <v>7.9700000000000006E-8</v>
      </c>
      <c r="Y262" s="90">
        <v>7.9599999999999998E-8</v>
      </c>
      <c r="Z262">
        <v>2.3919324300000002</v>
      </c>
      <c r="AA262">
        <v>4.2459099999999999E-4</v>
      </c>
      <c r="AB262">
        <v>0</v>
      </c>
      <c r="AC262">
        <v>11.046166919999999</v>
      </c>
      <c r="AD262">
        <v>1.023782E-3</v>
      </c>
      <c r="AE262">
        <v>42.297603940000002</v>
      </c>
      <c r="AF262">
        <v>0</v>
      </c>
      <c r="AG262">
        <v>12.47174304</v>
      </c>
      <c r="AH262">
        <v>3.9313999999999999E-4</v>
      </c>
      <c r="AI262">
        <v>0</v>
      </c>
      <c r="AJ262">
        <v>11.0035773</v>
      </c>
      <c r="AK262">
        <v>1.022554E-3</v>
      </c>
      <c r="AL262">
        <v>23.597023539999999</v>
      </c>
      <c r="AM262">
        <v>7.2554869999999997E-3</v>
      </c>
      <c r="AN262">
        <v>0</v>
      </c>
      <c r="AO262">
        <v>22.047375519999999</v>
      </c>
      <c r="AP262">
        <v>2.3538185E-2</v>
      </c>
      <c r="AQ262">
        <v>0</v>
      </c>
      <c r="AR262">
        <v>20.710810299999999</v>
      </c>
      <c r="AS262">
        <v>1.129849211</v>
      </c>
      <c r="AT262">
        <v>0</v>
      </c>
      <c r="AU262">
        <v>-0.22562517900000001</v>
      </c>
      <c r="AV262">
        <v>6.9834980000000003E-3</v>
      </c>
      <c r="AW262">
        <v>0</v>
      </c>
      <c r="AX262">
        <v>-7.8996616000000006E-2</v>
      </c>
      <c r="AY262">
        <v>2.28434E-2</v>
      </c>
      <c r="AZ262">
        <v>0</v>
      </c>
      <c r="BA262">
        <v>-14.11860635</v>
      </c>
      <c r="BB262">
        <v>1.0915901189999999</v>
      </c>
      <c r="BC262">
        <v>0</v>
      </c>
      <c r="BD262">
        <v>3</v>
      </c>
      <c r="BE262">
        <v>9.7527688795384898E-4</v>
      </c>
      <c r="BF262">
        <v>-0.24863881068306501</v>
      </c>
      <c r="BG262">
        <v>0.67800000000000005</v>
      </c>
      <c r="BH262">
        <v>1.03041305013492</v>
      </c>
      <c r="BI262">
        <v>0.95813512655848199</v>
      </c>
      <c r="BJ262">
        <v>0.76793445126062698</v>
      </c>
      <c r="BK262">
        <v>0.9</v>
      </c>
      <c r="BL262">
        <v>-0.5</v>
      </c>
      <c r="BM262" t="s">
        <v>14</v>
      </c>
      <c r="BN262" t="s">
        <v>14</v>
      </c>
      <c r="BO262">
        <v>0.991313887977191</v>
      </c>
      <c r="BP262">
        <v>-8.7984187311849205</v>
      </c>
      <c r="BQ262">
        <v>1.00283345638313</v>
      </c>
      <c r="BR262">
        <v>-0.223052006392533</v>
      </c>
      <c r="BS262">
        <v>2.1756578598192702</v>
      </c>
      <c r="BT262">
        <v>2.1517999455253101</v>
      </c>
    </row>
    <row r="263" spans="1:72" x14ac:dyDescent="0.25">
      <c r="A263" t="s">
        <v>656</v>
      </c>
      <c r="B263" t="s">
        <v>401</v>
      </c>
      <c r="C263">
        <v>20210309.18</v>
      </c>
      <c r="D263" s="89">
        <v>44264.779166666667</v>
      </c>
      <c r="E263" t="s">
        <v>654</v>
      </c>
      <c r="F263">
        <v>2948</v>
      </c>
      <c r="G263" t="s">
        <v>398</v>
      </c>
      <c r="H263" t="s">
        <v>402</v>
      </c>
      <c r="I263" t="s">
        <v>794</v>
      </c>
      <c r="J263" t="s">
        <v>400</v>
      </c>
      <c r="K263">
        <v>3700</v>
      </c>
      <c r="L263">
        <v>177.89</v>
      </c>
      <c r="M263">
        <v>20.799370400000001</v>
      </c>
      <c r="N263" s="90">
        <v>3.5300000000000001E-12</v>
      </c>
      <c r="O263">
        <v>1E-3</v>
      </c>
      <c r="P263">
        <v>0</v>
      </c>
      <c r="Q263">
        <v>-0.3</v>
      </c>
      <c r="R263">
        <v>0</v>
      </c>
      <c r="S263" t="b">
        <v>1</v>
      </c>
      <c r="T263" t="s">
        <v>657</v>
      </c>
      <c r="U263">
        <v>4</v>
      </c>
      <c r="V263">
        <v>20</v>
      </c>
      <c r="W263">
        <v>20</v>
      </c>
      <c r="X263" s="90">
        <v>7.9700000000000006E-8</v>
      </c>
      <c r="Y263" s="90">
        <v>7.9599999999999998E-8</v>
      </c>
      <c r="Z263">
        <v>2.3930342790000001</v>
      </c>
      <c r="AA263">
        <v>5.4326500000000002E-4</v>
      </c>
      <c r="AB263">
        <v>0</v>
      </c>
      <c r="AC263">
        <v>11.009982150000001</v>
      </c>
      <c r="AD263">
        <v>8.0431800000000005E-4</v>
      </c>
      <c r="AE263">
        <v>42.260300690000001</v>
      </c>
      <c r="AF263">
        <v>0</v>
      </c>
      <c r="AG263">
        <v>12.47152155</v>
      </c>
      <c r="AH263">
        <v>5.1436400000000001E-4</v>
      </c>
      <c r="AI263">
        <v>0</v>
      </c>
      <c r="AJ263">
        <v>10.967430289999999</v>
      </c>
      <c r="AK263">
        <v>8.0357400000000004E-4</v>
      </c>
      <c r="AL263">
        <v>23.465887729999999</v>
      </c>
      <c r="AM263">
        <v>7.0381660000000002E-3</v>
      </c>
      <c r="AN263">
        <v>0</v>
      </c>
      <c r="AO263">
        <v>21.748437330000002</v>
      </c>
      <c r="AP263">
        <v>2.2574268000000001E-2</v>
      </c>
      <c r="AQ263">
        <v>0</v>
      </c>
      <c r="AR263">
        <v>-9.6118530169999996</v>
      </c>
      <c r="AS263">
        <v>0.87770003900000004</v>
      </c>
      <c r="AT263">
        <v>1</v>
      </c>
      <c r="AU263">
        <v>-0.31834680100000001</v>
      </c>
      <c r="AV263">
        <v>6.7402590000000002E-3</v>
      </c>
      <c r="AW263">
        <v>0</v>
      </c>
      <c r="AX263">
        <v>-0.299978307</v>
      </c>
      <c r="AY263">
        <v>2.2068913999999999E-2</v>
      </c>
      <c r="AZ263">
        <v>0</v>
      </c>
      <c r="BA263">
        <v>-43.339255639999998</v>
      </c>
      <c r="BB263">
        <v>0.84786432499999997</v>
      </c>
      <c r="BC263">
        <v>1</v>
      </c>
      <c r="BD263">
        <v>3</v>
      </c>
      <c r="BE263">
        <v>9.7527688795384898E-4</v>
      </c>
      <c r="BF263">
        <v>-0.34123253895838901</v>
      </c>
      <c r="BG263">
        <v>0.67800000000000005</v>
      </c>
      <c r="BH263">
        <v>1.03041305013492</v>
      </c>
      <c r="BI263">
        <v>0.95813512655848199</v>
      </c>
      <c r="BJ263">
        <v>0.67252466528508703</v>
      </c>
      <c r="BK263">
        <v>30.8</v>
      </c>
      <c r="BL263">
        <v>28.2</v>
      </c>
      <c r="BM263" t="s">
        <v>14</v>
      </c>
      <c r="BN263" t="s">
        <v>14</v>
      </c>
      <c r="BO263">
        <v>0.991313887977191</v>
      </c>
      <c r="BP263">
        <v>-8.7984187311849205</v>
      </c>
      <c r="BQ263">
        <v>1.00283345638313</v>
      </c>
      <c r="BR263">
        <v>-0.223052006392533</v>
      </c>
      <c r="BS263">
        <v>2.1767628308603499</v>
      </c>
      <c r="BT263">
        <v>2.11592948049105</v>
      </c>
    </row>
    <row r="264" spans="1:72" x14ac:dyDescent="0.25">
      <c r="A264" t="s">
        <v>665</v>
      </c>
      <c r="B264" t="s">
        <v>437</v>
      </c>
      <c r="C264">
        <v>20210310.100000001</v>
      </c>
      <c r="D264" s="89">
        <v>44265.426388888889</v>
      </c>
      <c r="E264" t="s">
        <v>654</v>
      </c>
      <c r="F264">
        <v>2956</v>
      </c>
      <c r="G264" t="s">
        <v>398</v>
      </c>
      <c r="H264" t="s">
        <v>402</v>
      </c>
      <c r="I264" t="s">
        <v>794</v>
      </c>
      <c r="J264" t="s">
        <v>400</v>
      </c>
      <c r="K264">
        <v>3600</v>
      </c>
      <c r="L264">
        <v>190.7</v>
      </c>
      <c r="M264">
        <v>18.877818560000001</v>
      </c>
      <c r="N264" s="90">
        <v>3.9700000000000002E-12</v>
      </c>
      <c r="O264">
        <v>1E-3</v>
      </c>
      <c r="P264">
        <v>0</v>
      </c>
      <c r="Q264">
        <v>-0.39</v>
      </c>
      <c r="R264">
        <v>0</v>
      </c>
      <c r="S264" t="b">
        <v>1</v>
      </c>
      <c r="T264" t="s">
        <v>404</v>
      </c>
      <c r="U264">
        <v>4</v>
      </c>
      <c r="V264">
        <v>20</v>
      </c>
      <c r="W264">
        <v>20</v>
      </c>
      <c r="X264" s="90">
        <v>7.9500000000000004E-8</v>
      </c>
      <c r="Y264" s="90">
        <v>7.9500000000000004E-8</v>
      </c>
      <c r="Z264">
        <v>2.412116347</v>
      </c>
      <c r="AA264">
        <v>4.9932799999999995E-4</v>
      </c>
      <c r="AB264">
        <v>0</v>
      </c>
      <c r="AC264">
        <v>10.96323568</v>
      </c>
      <c r="AD264">
        <v>8.2467800000000002E-4</v>
      </c>
      <c r="AE264">
        <v>42.212109300000002</v>
      </c>
      <c r="AF264">
        <v>1</v>
      </c>
      <c r="AG264">
        <v>12.487813969999999</v>
      </c>
      <c r="AH264">
        <v>4.71912E-4</v>
      </c>
      <c r="AI264">
        <v>0</v>
      </c>
      <c r="AJ264">
        <v>10.92076979</v>
      </c>
      <c r="AK264">
        <v>8.2390899999999995E-4</v>
      </c>
      <c r="AL264">
        <v>23.4866262</v>
      </c>
      <c r="AM264">
        <v>5.8477720000000002E-3</v>
      </c>
      <c r="AN264">
        <v>0</v>
      </c>
      <c r="AO264">
        <v>21.835919350000001</v>
      </c>
      <c r="AP264">
        <v>2.3258849000000002E-2</v>
      </c>
      <c r="AQ264">
        <v>0</v>
      </c>
      <c r="AR264">
        <v>7.0327195969999998</v>
      </c>
      <c r="AS264">
        <v>0.98660671099999997</v>
      </c>
      <c r="AT264">
        <v>0</v>
      </c>
      <c r="AU264">
        <v>-0.26704467399999998</v>
      </c>
      <c r="AV264">
        <v>6.0439949999999999E-3</v>
      </c>
      <c r="AW264">
        <v>0</v>
      </c>
      <c r="AX264">
        <v>-0.117438008</v>
      </c>
      <c r="AY264">
        <v>2.3694188000000001E-2</v>
      </c>
      <c r="AZ264">
        <v>0</v>
      </c>
      <c r="BA264">
        <v>-27.185500340000001</v>
      </c>
      <c r="BB264">
        <v>0.95248533099999999</v>
      </c>
      <c r="BC264">
        <v>0</v>
      </c>
      <c r="BD264">
        <v>3</v>
      </c>
      <c r="BE264">
        <v>9.7527688795384898E-4</v>
      </c>
      <c r="BF264">
        <v>-0.28995063770887097</v>
      </c>
      <c r="BG264">
        <v>0.67800000000000005</v>
      </c>
      <c r="BH264">
        <v>1.03041305013492</v>
      </c>
      <c r="BI264">
        <v>0.95813512655848199</v>
      </c>
      <c r="BJ264">
        <v>0.72536620556831999</v>
      </c>
      <c r="BK264">
        <v>13.1</v>
      </c>
      <c r="BL264">
        <v>11.3</v>
      </c>
      <c r="BM264" t="s">
        <v>14</v>
      </c>
      <c r="BN264" t="s">
        <v>14</v>
      </c>
      <c r="BO264">
        <v>0.991313887977191</v>
      </c>
      <c r="BP264">
        <v>-8.7984187311849205</v>
      </c>
      <c r="BQ264">
        <v>1.00283345638313</v>
      </c>
      <c r="BR264">
        <v>-0.223052006392533</v>
      </c>
      <c r="BS264">
        <v>2.19589896706773</v>
      </c>
      <c r="BT264">
        <v>2.0695890555661398</v>
      </c>
    </row>
    <row r="265" spans="1:72" x14ac:dyDescent="0.25">
      <c r="A265" t="s">
        <v>674</v>
      </c>
      <c r="B265" t="s">
        <v>437</v>
      </c>
      <c r="C265">
        <v>20210311.02</v>
      </c>
      <c r="D265" s="89">
        <v>44266.088888888888</v>
      </c>
      <c r="E265" t="s">
        <v>654</v>
      </c>
      <c r="F265">
        <v>2965</v>
      </c>
      <c r="G265" t="s">
        <v>398</v>
      </c>
      <c r="H265" t="s">
        <v>402</v>
      </c>
      <c r="I265" t="s">
        <v>794</v>
      </c>
      <c r="J265" t="s">
        <v>400</v>
      </c>
      <c r="K265">
        <v>3500</v>
      </c>
      <c r="L265">
        <v>169.89</v>
      </c>
      <c r="M265">
        <v>20.60156572</v>
      </c>
      <c r="N265" s="90">
        <v>3.5600000000000002E-12</v>
      </c>
      <c r="O265">
        <v>1E-3</v>
      </c>
      <c r="P265">
        <v>0</v>
      </c>
      <c r="Q265">
        <v>-0.27</v>
      </c>
      <c r="R265">
        <v>0</v>
      </c>
      <c r="S265" t="b">
        <v>1</v>
      </c>
      <c r="T265" t="s">
        <v>404</v>
      </c>
      <c r="U265">
        <v>4</v>
      </c>
      <c r="V265">
        <v>20</v>
      </c>
      <c r="W265">
        <v>20</v>
      </c>
      <c r="X265" s="90">
        <v>7.9199999999999995E-8</v>
      </c>
      <c r="Y265" s="90">
        <v>7.9300000000000002E-8</v>
      </c>
      <c r="Z265">
        <v>2.4180202290000001</v>
      </c>
      <c r="AA265">
        <v>4.80581E-4</v>
      </c>
      <c r="AB265">
        <v>0</v>
      </c>
      <c r="AC265">
        <v>11.03511733</v>
      </c>
      <c r="AD265">
        <v>1.160101E-3</v>
      </c>
      <c r="AE265">
        <v>42.286212810000002</v>
      </c>
      <c r="AF265">
        <v>0</v>
      </c>
      <c r="AG265">
        <v>12.49597131</v>
      </c>
      <c r="AH265">
        <v>4.6196900000000001E-4</v>
      </c>
      <c r="AI265">
        <v>0</v>
      </c>
      <c r="AJ265">
        <v>10.99259363</v>
      </c>
      <c r="AK265">
        <v>1.159137E-3</v>
      </c>
      <c r="AL265">
        <v>23.57938996</v>
      </c>
      <c r="AM265">
        <v>7.0840290000000004E-3</v>
      </c>
      <c r="AN265">
        <v>0</v>
      </c>
      <c r="AO265">
        <v>22.0606075</v>
      </c>
      <c r="AP265">
        <v>2.3208935E-2</v>
      </c>
      <c r="AQ265">
        <v>0</v>
      </c>
      <c r="AR265">
        <v>8.2564048959999994</v>
      </c>
      <c r="AS265">
        <v>0.98099624399999996</v>
      </c>
      <c r="AT265">
        <v>0</v>
      </c>
      <c r="AU265">
        <v>-0.25685705199999997</v>
      </c>
      <c r="AV265">
        <v>6.8388590000000001E-3</v>
      </c>
      <c r="AW265">
        <v>0</v>
      </c>
      <c r="AX265">
        <v>-4.4323649999999999E-2</v>
      </c>
      <c r="AY265">
        <v>2.2529899999999999E-2</v>
      </c>
      <c r="AZ265">
        <v>0</v>
      </c>
      <c r="BA265">
        <v>-26.152118720000001</v>
      </c>
      <c r="BB265">
        <v>0.94747555699999997</v>
      </c>
      <c r="BC265">
        <v>0</v>
      </c>
      <c r="BD265">
        <v>3</v>
      </c>
      <c r="BE265">
        <v>9.7527688795384898E-4</v>
      </c>
      <c r="BF265">
        <v>-0.27985348606003901</v>
      </c>
      <c r="BG265">
        <v>0.67800000000000005</v>
      </c>
      <c r="BH265">
        <v>1.03041305013492</v>
      </c>
      <c r="BI265">
        <v>0.95813512655848199</v>
      </c>
      <c r="BJ265">
        <v>0.73577044239646805</v>
      </c>
      <c r="BK265">
        <v>10</v>
      </c>
      <c r="BL265">
        <v>8.3000000000000007</v>
      </c>
      <c r="BM265" t="s">
        <v>14</v>
      </c>
      <c r="BN265" t="s">
        <v>14</v>
      </c>
      <c r="BO265">
        <v>0.991313887977191</v>
      </c>
      <c r="BP265">
        <v>-8.7984187311849205</v>
      </c>
      <c r="BQ265">
        <v>1.00283345638313</v>
      </c>
      <c r="BR265">
        <v>-0.223052006392533</v>
      </c>
      <c r="BS265">
        <v>2.2018195774598599</v>
      </c>
      <c r="BT265">
        <v>2.1408463335018602</v>
      </c>
    </row>
    <row r="266" spans="1:72" x14ac:dyDescent="0.25">
      <c r="A266" t="s">
        <v>696</v>
      </c>
      <c r="B266" t="s">
        <v>459</v>
      </c>
      <c r="C266">
        <v>20210313.109999999</v>
      </c>
      <c r="D266" s="89">
        <v>44268.48333333333</v>
      </c>
      <c r="E266" t="s">
        <v>654</v>
      </c>
      <c r="F266">
        <v>2994</v>
      </c>
      <c r="G266" t="s">
        <v>398</v>
      </c>
      <c r="H266" t="s">
        <v>402</v>
      </c>
      <c r="I266" t="s">
        <v>794</v>
      </c>
      <c r="J266" t="s">
        <v>400</v>
      </c>
      <c r="K266">
        <v>3300</v>
      </c>
      <c r="L266">
        <v>164.03</v>
      </c>
      <c r="M266">
        <v>20.118271050000001</v>
      </c>
      <c r="N266" s="90">
        <v>3.6300000000000001E-12</v>
      </c>
      <c r="O266">
        <v>1E-3</v>
      </c>
      <c r="P266">
        <v>0</v>
      </c>
      <c r="Q266">
        <v>0.21</v>
      </c>
      <c r="R266">
        <v>0</v>
      </c>
      <c r="S266" t="b">
        <v>1</v>
      </c>
      <c r="T266" t="s">
        <v>404</v>
      </c>
      <c r="U266">
        <v>4</v>
      </c>
      <c r="V266">
        <v>20</v>
      </c>
      <c r="W266">
        <v>20</v>
      </c>
      <c r="X266" s="90">
        <v>7.61E-8</v>
      </c>
      <c r="Y266" s="90">
        <v>7.6399999999999996E-8</v>
      </c>
      <c r="Z266">
        <v>2.402577016</v>
      </c>
      <c r="AA266">
        <v>4.7958799999999998E-4</v>
      </c>
      <c r="AB266">
        <v>0</v>
      </c>
      <c r="AC266">
        <v>10.902483459999999</v>
      </c>
      <c r="AD266">
        <v>1.4772120000000001E-3</v>
      </c>
      <c r="AE266">
        <v>42.149479220000003</v>
      </c>
      <c r="AF266">
        <v>0</v>
      </c>
      <c r="AG266">
        <v>12.47677842</v>
      </c>
      <c r="AH266">
        <v>4.6184299999999998E-4</v>
      </c>
      <c r="AI266">
        <v>0</v>
      </c>
      <c r="AJ266">
        <v>10.860057019999999</v>
      </c>
      <c r="AK266">
        <v>1.4758939999999999E-3</v>
      </c>
      <c r="AL266">
        <v>23.426749600000001</v>
      </c>
      <c r="AM266">
        <v>5.7154550000000004E-3</v>
      </c>
      <c r="AN266">
        <v>0</v>
      </c>
      <c r="AO266">
        <v>21.736904330000002</v>
      </c>
      <c r="AP266">
        <v>2.5337119000000002E-2</v>
      </c>
      <c r="AQ266">
        <v>0</v>
      </c>
      <c r="AR266">
        <v>11.12852533</v>
      </c>
      <c r="AS266">
        <v>0.98898021199999997</v>
      </c>
      <c r="AT266">
        <v>0</v>
      </c>
      <c r="AU266">
        <v>-0.25754895</v>
      </c>
      <c r="AV266">
        <v>5.5446560000000002E-3</v>
      </c>
      <c r="AW266">
        <v>0</v>
      </c>
      <c r="AX266">
        <v>-9.8877840999999994E-2</v>
      </c>
      <c r="AY266">
        <v>2.4691243000000002E-2</v>
      </c>
      <c r="AZ266">
        <v>0</v>
      </c>
      <c r="BA266">
        <v>-23.10665333</v>
      </c>
      <c r="BB266">
        <v>0.95557741500000004</v>
      </c>
      <c r="BC266">
        <v>0</v>
      </c>
      <c r="BD266">
        <v>3</v>
      </c>
      <c r="BE266">
        <v>9.7527688795384898E-4</v>
      </c>
      <c r="BF266">
        <v>-0.28039651744476202</v>
      </c>
      <c r="BG266">
        <v>0.67800000000000005</v>
      </c>
      <c r="BH266">
        <v>1.03041305013492</v>
      </c>
      <c r="BI266">
        <v>0.95813512655848199</v>
      </c>
      <c r="BJ266">
        <v>0.73521089577101695</v>
      </c>
      <c r="BK266">
        <v>10.1</v>
      </c>
      <c r="BL266">
        <v>8.4</v>
      </c>
      <c r="BM266" t="s">
        <v>14</v>
      </c>
      <c r="BN266" t="s">
        <v>14</v>
      </c>
      <c r="BO266">
        <v>0.991313887977191</v>
      </c>
      <c r="BP266">
        <v>-8.7984187311849205</v>
      </c>
      <c r="BQ266">
        <v>1.00283345638313</v>
      </c>
      <c r="BR266">
        <v>-0.223052006392533</v>
      </c>
      <c r="BS266">
        <v>2.18633260678941</v>
      </c>
      <c r="BT266">
        <v>2.0093645361546901</v>
      </c>
    </row>
    <row r="267" spans="1:72" s="78" customFormat="1" x14ac:dyDescent="0.25">
      <c r="A267" t="s">
        <v>708</v>
      </c>
      <c r="B267" t="s">
        <v>401</v>
      </c>
      <c r="C267">
        <v>20210314.16</v>
      </c>
      <c r="D267" s="89">
        <v>44269.659722222219</v>
      </c>
      <c r="E267" t="s">
        <v>706</v>
      </c>
      <c r="F267">
        <v>3006</v>
      </c>
      <c r="G267" t="s">
        <v>398</v>
      </c>
      <c r="H267" t="s">
        <v>402</v>
      </c>
      <c r="I267" t="s">
        <v>794</v>
      </c>
      <c r="J267" t="s">
        <v>400</v>
      </c>
      <c r="K267">
        <v>3700</v>
      </c>
      <c r="L267">
        <v>181.92</v>
      </c>
      <c r="M267">
        <v>20.338610379999999</v>
      </c>
      <c r="N267" s="90">
        <v>3.65E-12</v>
      </c>
      <c r="O267">
        <v>1E-3</v>
      </c>
      <c r="P267">
        <v>0</v>
      </c>
      <c r="Q267">
        <v>-0.18</v>
      </c>
      <c r="R267">
        <v>0</v>
      </c>
      <c r="S267" t="b">
        <v>0</v>
      </c>
      <c r="T267" t="s">
        <v>657</v>
      </c>
      <c r="U267">
        <v>4</v>
      </c>
      <c r="V267">
        <v>20</v>
      </c>
      <c r="W267">
        <v>20</v>
      </c>
      <c r="X267" s="90">
        <v>7.9599999999999998E-8</v>
      </c>
      <c r="Y267" s="90">
        <v>7.9500000000000004E-8</v>
      </c>
      <c r="Z267">
        <v>2.4328078550000001</v>
      </c>
      <c r="AA267">
        <v>4.3648999999999999E-4</v>
      </c>
      <c r="AB267">
        <v>0</v>
      </c>
      <c r="AC267">
        <v>11.11924718</v>
      </c>
      <c r="AD267">
        <v>1.0220050000000001E-3</v>
      </c>
      <c r="AE267">
        <v>42.372943110000001</v>
      </c>
      <c r="AF267">
        <v>0</v>
      </c>
      <c r="AG267">
        <v>12.512855070000001</v>
      </c>
      <c r="AH267">
        <v>4.1619399999999999E-4</v>
      </c>
      <c r="AI267">
        <v>0</v>
      </c>
      <c r="AJ267">
        <v>11.07667234</v>
      </c>
      <c r="AK267">
        <v>1.021079E-3</v>
      </c>
      <c r="AL267">
        <v>23.672309309999999</v>
      </c>
      <c r="AM267">
        <v>5.9845480000000001E-3</v>
      </c>
      <c r="AN267">
        <v>0</v>
      </c>
      <c r="AO267">
        <v>22.183654260000001</v>
      </c>
      <c r="AP267">
        <v>2.3580224E-2</v>
      </c>
      <c r="AQ267">
        <v>0</v>
      </c>
      <c r="AR267">
        <v>3.4566386360000001</v>
      </c>
      <c r="AS267">
        <v>0.97792589500000004</v>
      </c>
      <c r="AT267">
        <v>0</v>
      </c>
      <c r="AU267">
        <v>-0.26503880699999999</v>
      </c>
      <c r="AV267">
        <v>5.9385560000000002E-3</v>
      </c>
      <c r="AW267">
        <v>0</v>
      </c>
      <c r="AX267">
        <v>-9.0258298000000001E-2</v>
      </c>
      <c r="AY267">
        <v>2.3243821000000001E-2</v>
      </c>
      <c r="AZ267">
        <v>0</v>
      </c>
      <c r="BA267">
        <v>-30.96365926</v>
      </c>
      <c r="BB267">
        <v>0.94444014399999998</v>
      </c>
      <c r="BC267">
        <v>0</v>
      </c>
      <c r="BD267">
        <v>3</v>
      </c>
      <c r="BE267">
        <v>9.7527688795384898E-4</v>
      </c>
      <c r="BF267">
        <v>-0.28812586315453798</v>
      </c>
      <c r="BG267">
        <v>0.67800000000000005</v>
      </c>
      <c r="BH267">
        <v>1.03041305013492</v>
      </c>
      <c r="BI267">
        <v>0.95813512655848199</v>
      </c>
      <c r="BJ267">
        <v>0.72724647708265899</v>
      </c>
      <c r="BK267">
        <v>12.5</v>
      </c>
      <c r="BL267">
        <v>10.7</v>
      </c>
      <c r="BM267" t="s">
        <v>14</v>
      </c>
      <c r="BN267" t="s">
        <v>14</v>
      </c>
      <c r="BO267">
        <v>0.991313887977191</v>
      </c>
      <c r="BP267">
        <v>-8.7984187311849205</v>
      </c>
      <c r="BQ267">
        <v>1.00283345638313</v>
      </c>
      <c r="BR267">
        <v>-0.223052006392533</v>
      </c>
      <c r="BS267">
        <v>2.2166491035531499</v>
      </c>
      <c r="BT267">
        <v>2.2242454222002901</v>
      </c>
    </row>
    <row r="268" spans="1:72" x14ac:dyDescent="0.25">
      <c r="A268" t="s">
        <v>733</v>
      </c>
      <c r="B268" t="s">
        <v>437</v>
      </c>
      <c r="C268">
        <v>20210317.059999999</v>
      </c>
      <c r="D268" s="89">
        <v>44272.254166666666</v>
      </c>
      <c r="E268" t="s">
        <v>706</v>
      </c>
      <c r="F268">
        <v>3039</v>
      </c>
      <c r="G268" t="s">
        <v>398</v>
      </c>
      <c r="H268" t="s">
        <v>402</v>
      </c>
      <c r="I268" t="s">
        <v>794</v>
      </c>
      <c r="J268" t="s">
        <v>400</v>
      </c>
      <c r="K268">
        <v>3900</v>
      </c>
      <c r="L268">
        <v>187.68</v>
      </c>
      <c r="M268">
        <v>20.780051149999998</v>
      </c>
      <c r="N268" s="90">
        <v>3.6100000000000002E-12</v>
      </c>
      <c r="O268">
        <v>1E-3</v>
      </c>
      <c r="P268">
        <v>0</v>
      </c>
      <c r="Q268">
        <v>-0.13</v>
      </c>
      <c r="R268">
        <v>0</v>
      </c>
      <c r="S268" t="b">
        <v>0</v>
      </c>
      <c r="T268" t="s">
        <v>657</v>
      </c>
      <c r="U268">
        <v>4</v>
      </c>
      <c r="V268">
        <v>20</v>
      </c>
      <c r="W268">
        <v>20</v>
      </c>
      <c r="X268" s="90">
        <v>7.9500000000000004E-8</v>
      </c>
      <c r="Y268" s="90">
        <v>7.9500000000000004E-8</v>
      </c>
      <c r="Z268">
        <v>2.428391296</v>
      </c>
      <c r="AA268">
        <v>5.3812399999999996E-4</v>
      </c>
      <c r="AB268">
        <v>0</v>
      </c>
      <c r="AC268">
        <v>11.05327174</v>
      </c>
      <c r="AD268">
        <v>7.6838600000000003E-4</v>
      </c>
      <c r="AE268">
        <v>42.304928369999999</v>
      </c>
      <c r="AF268">
        <v>0</v>
      </c>
      <c r="AG268">
        <v>12.50638891</v>
      </c>
      <c r="AH268">
        <v>5.0419099999999997E-4</v>
      </c>
      <c r="AI268">
        <v>0</v>
      </c>
      <c r="AJ268">
        <v>11.010752159999999</v>
      </c>
      <c r="AK268">
        <v>7.6745600000000002E-4</v>
      </c>
      <c r="AL268">
        <v>23.602219049999999</v>
      </c>
      <c r="AM268">
        <v>6.1267320000000002E-3</v>
      </c>
      <c r="AN268">
        <v>0</v>
      </c>
      <c r="AO268">
        <v>22.057254839999999</v>
      </c>
      <c r="AP268">
        <v>2.0044348999999999E-2</v>
      </c>
      <c r="AQ268">
        <v>0</v>
      </c>
      <c r="AR268">
        <v>8.292606288</v>
      </c>
      <c r="AS268">
        <v>1.011507841</v>
      </c>
      <c r="AT268">
        <v>0</v>
      </c>
      <c r="AU268">
        <v>-0.262826065</v>
      </c>
      <c r="AV268">
        <v>5.9873590000000003E-3</v>
      </c>
      <c r="AW268">
        <v>0</v>
      </c>
      <c r="AX268">
        <v>-8.3522643999999993E-2</v>
      </c>
      <c r="AY268">
        <v>1.9808427999999999E-2</v>
      </c>
      <c r="AZ268">
        <v>0</v>
      </c>
      <c r="BA268">
        <v>-26.1622193</v>
      </c>
      <c r="BB268">
        <v>0.97670257400000005</v>
      </c>
      <c r="BC268">
        <v>0</v>
      </c>
      <c r="BD268">
        <v>3</v>
      </c>
      <c r="BE268">
        <v>9.7527688795384898E-4</v>
      </c>
      <c r="BF268">
        <v>-0.28584476374388901</v>
      </c>
      <c r="BG268">
        <v>0.67800000000000005</v>
      </c>
      <c r="BH268">
        <v>1.03041305013492</v>
      </c>
      <c r="BI268">
        <v>0.95813512655848199</v>
      </c>
      <c r="BJ268">
        <v>0.72959695168404703</v>
      </c>
      <c r="BK268">
        <v>11.8</v>
      </c>
      <c r="BL268">
        <v>10</v>
      </c>
      <c r="BM268" t="s">
        <v>14</v>
      </c>
      <c r="BN268" t="s">
        <v>14</v>
      </c>
      <c r="BO268">
        <v>0.991313887977191</v>
      </c>
      <c r="BP268">
        <v>-8.7984187311849205</v>
      </c>
      <c r="BQ268">
        <v>1.00283345638313</v>
      </c>
      <c r="BR268">
        <v>-0.223052006392533</v>
      </c>
      <c r="BS268">
        <v>2.2122200304258599</v>
      </c>
      <c r="BT268">
        <v>2.1588430522628901</v>
      </c>
    </row>
    <row r="269" spans="1:72" s="78" customFormat="1" x14ac:dyDescent="0.25">
      <c r="A269" t="s">
        <v>766</v>
      </c>
      <c r="B269" t="s">
        <v>401</v>
      </c>
      <c r="C269">
        <v>20210321.149999999</v>
      </c>
      <c r="D269" s="89">
        <v>44276.627083333333</v>
      </c>
      <c r="E269" t="s">
        <v>764</v>
      </c>
      <c r="F269">
        <v>3076</v>
      </c>
      <c r="G269" t="s">
        <v>398</v>
      </c>
      <c r="H269" t="s">
        <v>402</v>
      </c>
      <c r="I269" t="s">
        <v>794</v>
      </c>
      <c r="J269" t="s">
        <v>400</v>
      </c>
      <c r="K269">
        <v>3500</v>
      </c>
      <c r="L269">
        <v>167.79</v>
      </c>
      <c r="M269">
        <v>20.85940759</v>
      </c>
      <c r="N269" s="90">
        <v>3.5199999999999999E-12</v>
      </c>
      <c r="O269">
        <v>1E-3</v>
      </c>
      <c r="P269">
        <v>0</v>
      </c>
      <c r="Q269">
        <v>-0.3</v>
      </c>
      <c r="R269">
        <v>0</v>
      </c>
      <c r="S269" t="b">
        <v>0</v>
      </c>
      <c r="T269" t="s">
        <v>657</v>
      </c>
      <c r="U269">
        <v>4</v>
      </c>
      <c r="V269">
        <v>20</v>
      </c>
      <c r="W269">
        <v>20</v>
      </c>
      <c r="X269" s="90">
        <v>7.7900000000000003E-8</v>
      </c>
      <c r="Y269" s="90">
        <v>7.8100000000000005E-8</v>
      </c>
      <c r="Z269">
        <v>2.416462873</v>
      </c>
      <c r="AA269">
        <v>6.6211199999999997E-4</v>
      </c>
      <c r="AB269">
        <v>0</v>
      </c>
      <c r="AC269">
        <v>11.04356524</v>
      </c>
      <c r="AD269">
        <v>9.8799200000000004E-4</v>
      </c>
      <c r="AE269">
        <v>42.294921840000001</v>
      </c>
      <c r="AF269">
        <v>0</v>
      </c>
      <c r="AG269">
        <v>12.494796389999999</v>
      </c>
      <c r="AH269">
        <v>6.4237699999999997E-4</v>
      </c>
      <c r="AI269">
        <v>0</v>
      </c>
      <c r="AJ269">
        <v>11.001029969999999</v>
      </c>
      <c r="AK269">
        <v>9.8771600000000003E-4</v>
      </c>
      <c r="AL269">
        <v>23.544438750000001</v>
      </c>
      <c r="AM269">
        <v>7.7873839999999996E-3</v>
      </c>
      <c r="AN269">
        <v>0</v>
      </c>
      <c r="AO269">
        <v>21.98312885</v>
      </c>
      <c r="AP269">
        <v>2.1970237E-2</v>
      </c>
      <c r="AQ269">
        <v>0</v>
      </c>
      <c r="AR269">
        <v>-2.1241811670000001</v>
      </c>
      <c r="AS269">
        <v>0.89367532699999996</v>
      </c>
      <c r="AT269">
        <v>0</v>
      </c>
      <c r="AU269">
        <v>-0.29799795600000001</v>
      </c>
      <c r="AV269">
        <v>7.7122629999999996E-3</v>
      </c>
      <c r="AW269">
        <v>0</v>
      </c>
      <c r="AX269">
        <v>-0.13681269500000001</v>
      </c>
      <c r="AY269">
        <v>2.1874610999999999E-2</v>
      </c>
      <c r="AZ269">
        <v>0</v>
      </c>
      <c r="BA269">
        <v>-36.193038770000001</v>
      </c>
      <c r="BB269">
        <v>0.86339789199999994</v>
      </c>
      <c r="BC269">
        <v>0</v>
      </c>
      <c r="BD269">
        <v>3</v>
      </c>
      <c r="BE269">
        <v>9.7527688795384898E-4</v>
      </c>
      <c r="BF269">
        <v>-0.32096030295271999</v>
      </c>
      <c r="BG269">
        <v>0.67800000000000005</v>
      </c>
      <c r="BH269">
        <v>1.03041305013492</v>
      </c>
      <c r="BI269">
        <v>0.95813512655848199</v>
      </c>
      <c r="BJ269">
        <v>0.69341344182074305</v>
      </c>
      <c r="BK269">
        <v>23.4</v>
      </c>
      <c r="BL269">
        <v>21.2</v>
      </c>
      <c r="BM269" t="s">
        <v>14</v>
      </c>
      <c r="BN269" t="s">
        <v>14</v>
      </c>
      <c r="BO269">
        <v>0.991313887977191</v>
      </c>
      <c r="BP269">
        <v>-8.7984187311849205</v>
      </c>
      <c r="BQ269">
        <v>1.00283345638313</v>
      </c>
      <c r="BR269">
        <v>-0.223052006392533</v>
      </c>
      <c r="BS269">
        <v>2.2002578087595701</v>
      </c>
      <c r="BT269">
        <v>2.1492208640092398</v>
      </c>
    </row>
    <row r="270" spans="1:72" x14ac:dyDescent="0.25">
      <c r="A270" t="s">
        <v>787</v>
      </c>
      <c r="B270" t="s">
        <v>437</v>
      </c>
      <c r="C270">
        <v>20210323.16</v>
      </c>
      <c r="D270" s="89">
        <v>44278.700694444444</v>
      </c>
      <c r="E270" t="s">
        <v>764</v>
      </c>
      <c r="F270">
        <v>3101</v>
      </c>
      <c r="G270" t="s">
        <v>398</v>
      </c>
      <c r="H270" t="s">
        <v>402</v>
      </c>
      <c r="I270" t="s">
        <v>794</v>
      </c>
      <c r="J270" t="s">
        <v>400</v>
      </c>
      <c r="K270">
        <v>3600</v>
      </c>
      <c r="L270">
        <v>186.19</v>
      </c>
      <c r="M270">
        <v>19.335087810000001</v>
      </c>
      <c r="N270" s="90">
        <v>3.8600000000000001E-12</v>
      </c>
      <c r="O270">
        <v>1E-3</v>
      </c>
      <c r="P270">
        <v>0</v>
      </c>
      <c r="Q270">
        <v>-0.11</v>
      </c>
      <c r="R270">
        <v>0</v>
      </c>
      <c r="S270" t="b">
        <v>0</v>
      </c>
      <c r="T270" t="s">
        <v>404</v>
      </c>
      <c r="U270">
        <v>4</v>
      </c>
      <c r="V270">
        <v>20</v>
      </c>
      <c r="W270">
        <v>20</v>
      </c>
      <c r="X270" s="90">
        <v>7.9599999999999998E-8</v>
      </c>
      <c r="Y270" s="90">
        <v>7.9500000000000004E-8</v>
      </c>
      <c r="Z270">
        <v>2.3897257750000001</v>
      </c>
      <c r="AA270">
        <v>5.7716099999999997E-4</v>
      </c>
      <c r="AB270">
        <v>0</v>
      </c>
      <c r="AC270">
        <v>10.94214234</v>
      </c>
      <c r="AD270">
        <v>9.6477100000000001E-4</v>
      </c>
      <c r="AE270">
        <v>42.190363959999999</v>
      </c>
      <c r="AF270">
        <v>0</v>
      </c>
      <c r="AG270">
        <v>12.466035720000001</v>
      </c>
      <c r="AH270">
        <v>5.5927899999999998E-4</v>
      </c>
      <c r="AI270">
        <v>0</v>
      </c>
      <c r="AJ270">
        <v>10.89964992</v>
      </c>
      <c r="AK270">
        <v>9.6433E-4</v>
      </c>
      <c r="AL270">
        <v>23.470376630000001</v>
      </c>
      <c r="AM270">
        <v>6.4441780000000001E-3</v>
      </c>
      <c r="AN270">
        <v>0</v>
      </c>
      <c r="AO270">
        <v>21.82020743</v>
      </c>
      <c r="AP270">
        <v>2.4066657000000002E-2</v>
      </c>
      <c r="AQ270">
        <v>0</v>
      </c>
      <c r="AR270">
        <v>11.166847730000001</v>
      </c>
      <c r="AS270">
        <v>0.90164338499999996</v>
      </c>
      <c r="AT270">
        <v>0</v>
      </c>
      <c r="AU270">
        <v>-0.242479786</v>
      </c>
      <c r="AV270">
        <v>6.3991910000000003E-3</v>
      </c>
      <c r="AW270">
        <v>0</v>
      </c>
      <c r="AX270">
        <v>-9.5684834999999996E-2</v>
      </c>
      <c r="AY270">
        <v>2.3183326000000001E-2</v>
      </c>
      <c r="AZ270">
        <v>0</v>
      </c>
      <c r="BA270">
        <v>-23.133742290000001</v>
      </c>
      <c r="BB270">
        <v>0.87135052099999999</v>
      </c>
      <c r="BC270">
        <v>0</v>
      </c>
      <c r="BD270">
        <v>3</v>
      </c>
      <c r="BE270">
        <v>9.7527688795384898E-4</v>
      </c>
      <c r="BF270">
        <v>-0.26536990187881099</v>
      </c>
      <c r="BG270">
        <v>0.67800000000000005</v>
      </c>
      <c r="BH270">
        <v>1.03041305013492</v>
      </c>
      <c r="BI270">
        <v>0.95813512655848199</v>
      </c>
      <c r="BJ270">
        <v>0.75069451654953301</v>
      </c>
      <c r="BK270">
        <v>5.7</v>
      </c>
      <c r="BL270">
        <v>4.0999999999999996</v>
      </c>
      <c r="BM270" t="s">
        <v>14</v>
      </c>
      <c r="BN270" t="s">
        <v>14</v>
      </c>
      <c r="BO270">
        <v>0.991313887977191</v>
      </c>
      <c r="BP270">
        <v>-8.7984187311849205</v>
      </c>
      <c r="BQ270">
        <v>1.00283345638313</v>
      </c>
      <c r="BR270">
        <v>-0.223052006392533</v>
      </c>
      <c r="BS270">
        <v>2.1734449523585702</v>
      </c>
      <c r="BT270">
        <v>2.04867893468032</v>
      </c>
    </row>
    <row r="271" spans="1:72" x14ac:dyDescent="0.25">
      <c r="D271" s="89"/>
      <c r="N271" s="90"/>
      <c r="X271" s="90"/>
      <c r="Y271" s="90"/>
    </row>
    <row r="272" spans="1:72" x14ac:dyDescent="0.25">
      <c r="A272" s="4" t="s">
        <v>1110</v>
      </c>
    </row>
    <row r="273" spans="1:72" x14ac:dyDescent="0.25">
      <c r="A273" t="s">
        <v>418</v>
      </c>
      <c r="B273" t="s">
        <v>397</v>
      </c>
      <c r="C273">
        <v>20210202.16</v>
      </c>
      <c r="D273" s="89">
        <v>44229.661111111112</v>
      </c>
      <c r="E273" t="s">
        <v>419</v>
      </c>
      <c r="F273">
        <v>2668</v>
      </c>
      <c r="G273" t="s">
        <v>398</v>
      </c>
      <c r="H273" t="s">
        <v>399</v>
      </c>
      <c r="I273" t="s">
        <v>794</v>
      </c>
      <c r="J273" t="s">
        <v>400</v>
      </c>
      <c r="K273">
        <v>3500</v>
      </c>
      <c r="L273">
        <v>160.91999999999999</v>
      </c>
      <c r="M273">
        <v>21.749937859999999</v>
      </c>
      <c r="N273" s="90">
        <v>3.4000000000000001E-12</v>
      </c>
      <c r="O273">
        <v>1E-3</v>
      </c>
      <c r="P273">
        <v>0</v>
      </c>
      <c r="Q273">
        <v>-1.2</v>
      </c>
      <c r="R273" t="s">
        <v>420</v>
      </c>
      <c r="S273" t="b">
        <v>0</v>
      </c>
      <c r="T273" t="s">
        <v>421</v>
      </c>
      <c r="U273">
        <v>4</v>
      </c>
      <c r="V273">
        <v>20</v>
      </c>
      <c r="W273">
        <v>20</v>
      </c>
      <c r="X273" s="90">
        <v>7.5899999999999998E-8</v>
      </c>
      <c r="Y273" s="90">
        <v>7.6199999999999994E-8</v>
      </c>
      <c r="Z273">
        <v>3.5756895210000001</v>
      </c>
      <c r="AA273">
        <v>4.75799E-4</v>
      </c>
      <c r="AB273">
        <v>0</v>
      </c>
      <c r="AC273">
        <v>9.4501406760000002</v>
      </c>
      <c r="AD273">
        <v>1.0136959999999999E-3</v>
      </c>
      <c r="AE273">
        <v>40.652244520000004</v>
      </c>
      <c r="AF273">
        <v>0</v>
      </c>
      <c r="AG273">
        <v>13.532953239999999</v>
      </c>
      <c r="AH273">
        <v>4.6616399999999998E-4</v>
      </c>
      <c r="AI273">
        <v>0</v>
      </c>
      <c r="AJ273">
        <v>9.4117875909999995</v>
      </c>
      <c r="AK273">
        <v>1.0131630000000001E-3</v>
      </c>
      <c r="AL273">
        <v>23.06938804</v>
      </c>
      <c r="AM273">
        <v>6.8479830000000002E-3</v>
      </c>
      <c r="AN273">
        <v>0</v>
      </c>
      <c r="AO273">
        <v>18.749338739999999</v>
      </c>
      <c r="AP273">
        <v>2.2201347999999999E-2</v>
      </c>
      <c r="AQ273">
        <v>0</v>
      </c>
      <c r="AR273">
        <v>12.78506737</v>
      </c>
      <c r="AS273">
        <v>0.78171671600000003</v>
      </c>
      <c r="AT273">
        <v>0</v>
      </c>
      <c r="AU273">
        <v>-0.273132502</v>
      </c>
      <c r="AV273">
        <v>6.505902E-3</v>
      </c>
      <c r="AW273">
        <v>0</v>
      </c>
      <c r="AX273">
        <v>-0.15967551499999999</v>
      </c>
      <c r="AY273">
        <v>2.1523067999999999E-2</v>
      </c>
      <c r="AZ273">
        <v>0</v>
      </c>
      <c r="BA273">
        <v>-19.835876840000001</v>
      </c>
      <c r="BB273">
        <v>0.75635894299999995</v>
      </c>
      <c r="BC273">
        <v>0</v>
      </c>
      <c r="BD273">
        <v>1</v>
      </c>
      <c r="BE273">
        <v>1.1455587806516001E-3</v>
      </c>
      <c r="BF273">
        <v>-0.29955984203348102</v>
      </c>
      <c r="BG273">
        <v>0.64600000000000002</v>
      </c>
      <c r="BH273">
        <v>1.0480701949795299</v>
      </c>
      <c r="BI273">
        <v>0.92834701850286605</v>
      </c>
      <c r="BJ273">
        <v>0.68038727645479702</v>
      </c>
      <c r="BK273">
        <v>28</v>
      </c>
      <c r="BL273">
        <v>25.5</v>
      </c>
      <c r="BM273" t="s">
        <v>14</v>
      </c>
      <c r="BN273" t="s">
        <v>14</v>
      </c>
      <c r="BO273">
        <v>0.99204347388102798</v>
      </c>
      <c r="BP273">
        <v>-8.5923055076467492</v>
      </c>
      <c r="BQ273">
        <v>1.00274049232456</v>
      </c>
      <c r="BR273">
        <v>-0.17605673290549201</v>
      </c>
      <c r="BS273">
        <v>3.4094319377818199</v>
      </c>
      <c r="BT273">
        <v>0.78264487723669196</v>
      </c>
    </row>
    <row r="274" spans="1:72" x14ac:dyDescent="0.25">
      <c r="A274" t="s">
        <v>430</v>
      </c>
      <c r="B274" t="s">
        <v>417</v>
      </c>
      <c r="C274">
        <v>20210203.079999998</v>
      </c>
      <c r="D274" s="89">
        <v>44230.340277777781</v>
      </c>
      <c r="E274" t="s">
        <v>419</v>
      </c>
      <c r="F274">
        <v>2676</v>
      </c>
      <c r="G274" t="s">
        <v>398</v>
      </c>
      <c r="H274" t="s">
        <v>399</v>
      </c>
      <c r="I274" t="s">
        <v>794</v>
      </c>
      <c r="J274" t="s">
        <v>400</v>
      </c>
      <c r="K274">
        <v>3600</v>
      </c>
      <c r="L274">
        <v>163.91</v>
      </c>
      <c r="M274">
        <v>21.963272530000001</v>
      </c>
      <c r="N274" s="90">
        <v>3.3899999999999999E-12</v>
      </c>
      <c r="O274">
        <v>1E-3</v>
      </c>
      <c r="P274">
        <v>0</v>
      </c>
      <c r="Q274">
        <v>-1.7</v>
      </c>
      <c r="R274">
        <v>0</v>
      </c>
      <c r="S274" t="b">
        <v>0</v>
      </c>
      <c r="T274" t="s">
        <v>404</v>
      </c>
      <c r="U274">
        <v>4</v>
      </c>
      <c r="V274">
        <v>20</v>
      </c>
      <c r="W274">
        <v>20</v>
      </c>
      <c r="X274" s="90">
        <v>7.8400000000000001E-8</v>
      </c>
      <c r="Y274" s="90">
        <v>7.8600000000000002E-8</v>
      </c>
      <c r="Z274">
        <v>3.4689290150000001</v>
      </c>
      <c r="AA274">
        <v>7.0110699999999997E-4</v>
      </c>
      <c r="AB274">
        <v>0</v>
      </c>
      <c r="AC274">
        <v>9.0388272500000006</v>
      </c>
      <c r="AD274">
        <v>1.2230019999999999E-3</v>
      </c>
      <c r="AE274">
        <v>40.228217399999998</v>
      </c>
      <c r="AF274">
        <v>0</v>
      </c>
      <c r="AG274">
        <v>13.417880200000001</v>
      </c>
      <c r="AH274">
        <v>6.8982600000000005E-4</v>
      </c>
      <c r="AI274">
        <v>0</v>
      </c>
      <c r="AJ274">
        <v>9.0006522380000007</v>
      </c>
      <c r="AK274">
        <v>1.2227340000000001E-3</v>
      </c>
      <c r="AL274">
        <v>22.556598709999999</v>
      </c>
      <c r="AM274">
        <v>7.1984609999999997E-3</v>
      </c>
      <c r="AN274">
        <v>0</v>
      </c>
      <c r="AO274">
        <v>18.064793290000001</v>
      </c>
      <c r="AP274">
        <v>2.5040031000000001E-2</v>
      </c>
      <c r="AQ274">
        <v>0</v>
      </c>
      <c r="AR274">
        <v>12.1889346</v>
      </c>
      <c r="AS274">
        <v>0.69904637599999997</v>
      </c>
      <c r="AT274">
        <v>1</v>
      </c>
      <c r="AU274">
        <v>-0.25683759699999997</v>
      </c>
      <c r="AV274">
        <v>6.7940609999999997E-3</v>
      </c>
      <c r="AW274">
        <v>0</v>
      </c>
      <c r="AX274">
        <v>-1.7091704999999999E-2</v>
      </c>
      <c r="AY274">
        <v>2.4505658E-2</v>
      </c>
      <c r="AZ274">
        <v>0</v>
      </c>
      <c r="BA274">
        <v>-19.509623900000001</v>
      </c>
      <c r="BB274">
        <v>0.67632338299999994</v>
      </c>
      <c r="BC274">
        <v>1</v>
      </c>
      <c r="BD274">
        <v>1</v>
      </c>
      <c r="BE274">
        <v>1.1455587806516001E-3</v>
      </c>
      <c r="BF274">
        <v>-0.28267750671387498</v>
      </c>
      <c r="BG274">
        <v>0.64600000000000002</v>
      </c>
      <c r="BH274">
        <v>1.0480701949795299</v>
      </c>
      <c r="BI274">
        <v>0.92834701850286605</v>
      </c>
      <c r="BJ274">
        <v>0.69808114892492601</v>
      </c>
      <c r="BK274">
        <v>21.9</v>
      </c>
      <c r="BL274">
        <v>19.600000000000001</v>
      </c>
      <c r="BM274" t="s">
        <v>14</v>
      </c>
      <c r="BN274" t="s">
        <v>14</v>
      </c>
      <c r="BO274">
        <v>0.99204347388102798</v>
      </c>
      <c r="BP274">
        <v>-8.5923055076467492</v>
      </c>
      <c r="BQ274">
        <v>1.00274049232456</v>
      </c>
      <c r="BR274">
        <v>-0.17605673290549201</v>
      </c>
      <c r="BS274">
        <v>3.3023788554345601</v>
      </c>
      <c r="BT274">
        <v>0.37460407725374401</v>
      </c>
    </row>
    <row r="275" spans="1:72" x14ac:dyDescent="0.25">
      <c r="A275" t="s">
        <v>446</v>
      </c>
      <c r="B275" t="s">
        <v>447</v>
      </c>
      <c r="C275">
        <v>20210204</v>
      </c>
      <c r="D275" s="89">
        <v>44231.027083333334</v>
      </c>
      <c r="E275" t="s">
        <v>419</v>
      </c>
      <c r="F275">
        <v>2685</v>
      </c>
      <c r="G275" t="s">
        <v>398</v>
      </c>
      <c r="H275" t="s">
        <v>399</v>
      </c>
      <c r="I275" t="s">
        <v>794</v>
      </c>
      <c r="J275" t="s">
        <v>400</v>
      </c>
      <c r="K275">
        <v>3700</v>
      </c>
      <c r="L275">
        <v>170.81</v>
      </c>
      <c r="M275">
        <v>21.66149523</v>
      </c>
      <c r="N275" s="90">
        <v>3.4600000000000002E-12</v>
      </c>
      <c r="O275">
        <v>1E-3</v>
      </c>
      <c r="P275">
        <v>0</v>
      </c>
      <c r="Q275">
        <v>-1.81</v>
      </c>
      <c r="R275">
        <v>0</v>
      </c>
      <c r="S275" t="b">
        <v>0</v>
      </c>
      <c r="T275" t="s">
        <v>404</v>
      </c>
      <c r="U275">
        <v>4</v>
      </c>
      <c r="V275">
        <v>20</v>
      </c>
      <c r="W275">
        <v>20</v>
      </c>
      <c r="X275" s="90">
        <v>7.9700000000000006E-8</v>
      </c>
      <c r="Y275" s="90">
        <v>7.9700000000000006E-8</v>
      </c>
      <c r="Z275">
        <v>3.4712293019999998</v>
      </c>
      <c r="AA275">
        <v>6.0050499999999998E-4</v>
      </c>
      <c r="AB275">
        <v>0</v>
      </c>
      <c r="AC275">
        <v>8.9904916159999999</v>
      </c>
      <c r="AD275">
        <v>7.96699E-4</v>
      </c>
      <c r="AE275">
        <v>40.178387710000003</v>
      </c>
      <c r="AF275">
        <v>0</v>
      </c>
      <c r="AG275">
        <v>13.41836436</v>
      </c>
      <c r="AH275">
        <v>5.7806299999999997E-4</v>
      </c>
      <c r="AI275">
        <v>0</v>
      </c>
      <c r="AJ275">
        <v>8.9523710059999999</v>
      </c>
      <c r="AK275">
        <v>7.9637900000000005E-4</v>
      </c>
      <c r="AL275">
        <v>22.511196259999998</v>
      </c>
      <c r="AM275">
        <v>6.3316120000000004E-3</v>
      </c>
      <c r="AN275">
        <v>0</v>
      </c>
      <c r="AO275">
        <v>17.929628000000001</v>
      </c>
      <c r="AP275">
        <v>2.0913488000000001E-2</v>
      </c>
      <c r="AQ275">
        <v>0</v>
      </c>
      <c r="AR275">
        <v>13.11387315</v>
      </c>
      <c r="AS275">
        <v>0.78597257099999995</v>
      </c>
      <c r="AT275">
        <v>0</v>
      </c>
      <c r="AU275">
        <v>-0.25469013400000001</v>
      </c>
      <c r="AV275">
        <v>6.3984999999999997E-3</v>
      </c>
      <c r="AW275">
        <v>0</v>
      </c>
      <c r="AX275">
        <v>-5.4162251000000002E-2</v>
      </c>
      <c r="AY275">
        <v>2.0745481999999999E-2</v>
      </c>
      <c r="AZ275">
        <v>0</v>
      </c>
      <c r="BA275">
        <v>-18.5219266</v>
      </c>
      <c r="BB275">
        <v>0.76140794199999995</v>
      </c>
      <c r="BC275">
        <v>0</v>
      </c>
      <c r="BD275">
        <v>1</v>
      </c>
      <c r="BE275">
        <v>1.1455587806516001E-3</v>
      </c>
      <c r="BF275">
        <v>-0.28047803253861397</v>
      </c>
      <c r="BG275">
        <v>0.64600000000000002</v>
      </c>
      <c r="BH275">
        <v>1.0480701949795299</v>
      </c>
      <c r="BI275">
        <v>0.92834701850286605</v>
      </c>
      <c r="BJ275">
        <v>0.70038635225264401</v>
      </c>
      <c r="BK275">
        <v>21.1</v>
      </c>
      <c r="BL275">
        <v>18.899999999999999</v>
      </c>
      <c r="BM275" t="s">
        <v>14</v>
      </c>
      <c r="BN275" t="s">
        <v>14</v>
      </c>
      <c r="BO275">
        <v>0.99204347388102798</v>
      </c>
      <c r="BP275">
        <v>-8.5923055076467492</v>
      </c>
      <c r="BQ275">
        <v>1.00274049232456</v>
      </c>
      <c r="BR275">
        <v>-0.17605673290549201</v>
      </c>
      <c r="BS275">
        <v>3.3046854463534201</v>
      </c>
      <c r="BT275">
        <v>0.32665302698814203</v>
      </c>
    </row>
    <row r="276" spans="1:72" x14ac:dyDescent="0.25">
      <c r="A276" t="s">
        <v>467</v>
      </c>
      <c r="B276" t="s">
        <v>468</v>
      </c>
      <c r="C276">
        <v>20210205.07</v>
      </c>
      <c r="D276" s="89">
        <v>44232.292361111111</v>
      </c>
      <c r="E276" t="s">
        <v>419</v>
      </c>
      <c r="F276">
        <v>2702</v>
      </c>
      <c r="G276" t="s">
        <v>398</v>
      </c>
      <c r="H276" t="s">
        <v>399</v>
      </c>
      <c r="I276" t="s">
        <v>794</v>
      </c>
      <c r="J276" t="s">
        <v>400</v>
      </c>
      <c r="K276">
        <v>3700</v>
      </c>
      <c r="L276">
        <v>153.47</v>
      </c>
      <c r="M276">
        <v>24.108946370000002</v>
      </c>
      <c r="N276" s="90">
        <v>3.0500000000000001E-12</v>
      </c>
      <c r="O276">
        <v>1E-3</v>
      </c>
      <c r="P276">
        <v>0</v>
      </c>
      <c r="Q276">
        <v>-14.59</v>
      </c>
      <c r="R276">
        <v>0</v>
      </c>
      <c r="S276" t="b">
        <v>0</v>
      </c>
      <c r="T276" t="s">
        <v>426</v>
      </c>
      <c r="U276">
        <v>4</v>
      </c>
      <c r="V276">
        <v>20</v>
      </c>
      <c r="W276">
        <v>20</v>
      </c>
      <c r="X276" s="90">
        <v>7.0500000000000003E-8</v>
      </c>
      <c r="Y276" s="90">
        <v>9.9E-8</v>
      </c>
      <c r="Z276">
        <v>3.719925709</v>
      </c>
      <c r="AA276">
        <v>2.0675950000000002E-3</v>
      </c>
      <c r="AB276">
        <v>0</v>
      </c>
      <c r="AC276">
        <v>9.5971353070000003</v>
      </c>
      <c r="AD276">
        <v>3.8672139999999999E-3</v>
      </c>
      <c r="AE276">
        <v>40.803782759999997</v>
      </c>
      <c r="AF276">
        <v>0</v>
      </c>
      <c r="AG276">
        <v>13.67416386</v>
      </c>
      <c r="AH276">
        <v>2.080021E-3</v>
      </c>
      <c r="AI276">
        <v>0</v>
      </c>
      <c r="AJ276">
        <v>9.5589425959999996</v>
      </c>
      <c r="AK276">
        <v>3.867597E-3</v>
      </c>
      <c r="AL276">
        <v>23.38154647</v>
      </c>
      <c r="AM276">
        <v>9.5931899999999997E-3</v>
      </c>
      <c r="AN276">
        <v>1</v>
      </c>
      <c r="AO276">
        <v>19.418722679999998</v>
      </c>
      <c r="AP276">
        <v>2.740592E-2</v>
      </c>
      <c r="AQ276">
        <v>0</v>
      </c>
      <c r="AR276">
        <v>26.547958950000002</v>
      </c>
      <c r="AS276">
        <v>0.85938356000000005</v>
      </c>
      <c r="AT276">
        <v>0</v>
      </c>
      <c r="AU276">
        <v>-0.25447728400000003</v>
      </c>
      <c r="AV276">
        <v>6.3517809999999999E-3</v>
      </c>
      <c r="AW276">
        <v>1</v>
      </c>
      <c r="AX276">
        <v>0.20563430299999999</v>
      </c>
      <c r="AY276">
        <v>2.4189243999999999E-2</v>
      </c>
      <c r="AZ276">
        <v>0</v>
      </c>
      <c r="BA276">
        <v>-6.9484580410000003</v>
      </c>
      <c r="BB276">
        <v>0.82858529400000003</v>
      </c>
      <c r="BC276">
        <v>0</v>
      </c>
      <c r="BD276">
        <v>1</v>
      </c>
      <c r="BE276">
        <v>1.1455587806516001E-3</v>
      </c>
      <c r="BF276">
        <v>-0.28126221986392203</v>
      </c>
      <c r="BG276">
        <v>0.64600000000000002</v>
      </c>
      <c r="BH276">
        <v>1.0480701949795299</v>
      </c>
      <c r="BI276">
        <v>0.92834701850286605</v>
      </c>
      <c r="BJ276">
        <v>0.69956446888970802</v>
      </c>
      <c r="BK276">
        <v>21.4</v>
      </c>
      <c r="BL276">
        <v>19.2</v>
      </c>
      <c r="BM276" t="s">
        <v>14</v>
      </c>
      <c r="BN276" t="s">
        <v>14</v>
      </c>
      <c r="BO276">
        <v>0.99204347388102798</v>
      </c>
      <c r="BP276">
        <v>-8.5923055076467492</v>
      </c>
      <c r="BQ276">
        <v>1.00274049232456</v>
      </c>
      <c r="BR276">
        <v>-0.17605673290549201</v>
      </c>
      <c r="BS276">
        <v>3.55406340394795</v>
      </c>
      <c r="BT276">
        <v>0.92846994161579099</v>
      </c>
    </row>
    <row r="277" spans="1:72" x14ac:dyDescent="0.25">
      <c r="A277" t="s">
        <v>486</v>
      </c>
      <c r="B277" t="s">
        <v>397</v>
      </c>
      <c r="C277">
        <v>20210207.129999999</v>
      </c>
      <c r="D277" s="89">
        <v>44234.560416666667</v>
      </c>
      <c r="E277" t="s">
        <v>487</v>
      </c>
      <c r="F277">
        <v>2722</v>
      </c>
      <c r="G277" t="s">
        <v>398</v>
      </c>
      <c r="H277" t="s">
        <v>399</v>
      </c>
      <c r="I277" t="s">
        <v>794</v>
      </c>
      <c r="J277" t="s">
        <v>400</v>
      </c>
      <c r="K277">
        <v>3300</v>
      </c>
      <c r="L277">
        <v>161.5</v>
      </c>
      <c r="M277">
        <v>20.433436530000002</v>
      </c>
      <c r="N277" s="90">
        <v>3.6399999999999998E-12</v>
      </c>
      <c r="O277">
        <v>1E-3</v>
      </c>
      <c r="P277">
        <v>0</v>
      </c>
      <c r="Q277">
        <v>-0.96</v>
      </c>
      <c r="R277" t="s">
        <v>420</v>
      </c>
      <c r="S277" t="b">
        <v>0</v>
      </c>
      <c r="T277" t="s">
        <v>421</v>
      </c>
      <c r="U277">
        <v>4</v>
      </c>
      <c r="V277">
        <v>20</v>
      </c>
      <c r="W277">
        <v>20</v>
      </c>
      <c r="X277" s="90">
        <v>7.7000000000000001E-8</v>
      </c>
      <c r="Y277" s="90">
        <v>7.7299999999999997E-8</v>
      </c>
      <c r="Z277">
        <v>3.5545106479999999</v>
      </c>
      <c r="AA277">
        <v>6.6813899999999999E-4</v>
      </c>
      <c r="AB277">
        <v>0</v>
      </c>
      <c r="AC277">
        <v>9.3892078019999996</v>
      </c>
      <c r="AD277">
        <v>9.6348899999999999E-4</v>
      </c>
      <c r="AE277">
        <v>40.589428220000002</v>
      </c>
      <c r="AF277">
        <v>0</v>
      </c>
      <c r="AG277">
        <v>13.510846219999999</v>
      </c>
      <c r="AH277">
        <v>6.3221299999999996E-4</v>
      </c>
      <c r="AI277">
        <v>0</v>
      </c>
      <c r="AJ277">
        <v>9.3508697279999993</v>
      </c>
      <c r="AK277">
        <v>9.6258599999999998E-4</v>
      </c>
      <c r="AL277">
        <v>23.036304019999999</v>
      </c>
      <c r="AM277">
        <v>5.9731630000000001E-3</v>
      </c>
      <c r="AN277">
        <v>0</v>
      </c>
      <c r="AO277">
        <v>18.943732069999999</v>
      </c>
      <c r="AP277">
        <v>2.4404775E-2</v>
      </c>
      <c r="AQ277">
        <v>0</v>
      </c>
      <c r="AR277">
        <v>24.649842920000001</v>
      </c>
      <c r="AS277">
        <v>0.95345578900000005</v>
      </c>
      <c r="AT277">
        <v>0</v>
      </c>
      <c r="AU277">
        <v>-0.223646124</v>
      </c>
      <c r="AV277">
        <v>5.8741419999999997E-3</v>
      </c>
      <c r="AW277">
        <v>0</v>
      </c>
      <c r="AX277">
        <v>0.15182420599999999</v>
      </c>
      <c r="AY277">
        <v>2.3858932999999999E-2</v>
      </c>
      <c r="AZ277">
        <v>0</v>
      </c>
      <c r="BA277">
        <v>-8.2126258819999993</v>
      </c>
      <c r="BB277">
        <v>0.92224205000000004</v>
      </c>
      <c r="BC277">
        <v>0</v>
      </c>
      <c r="BD277">
        <v>1</v>
      </c>
      <c r="BE277">
        <v>1.1455587806516001E-3</v>
      </c>
      <c r="BF277">
        <v>-0.25003556434387098</v>
      </c>
      <c r="BG277">
        <v>0.64600000000000002</v>
      </c>
      <c r="BH277">
        <v>1.0480701949795299</v>
      </c>
      <c r="BI277">
        <v>0.92834701850286605</v>
      </c>
      <c r="BJ277">
        <v>0.73229219582916705</v>
      </c>
      <c r="BK277">
        <v>11</v>
      </c>
      <c r="BL277">
        <v>9.1999999999999993</v>
      </c>
      <c r="BM277" t="s">
        <v>14</v>
      </c>
      <c r="BN277" t="s">
        <v>14</v>
      </c>
      <c r="BO277">
        <v>0.99204347388102798</v>
      </c>
      <c r="BP277">
        <v>-8.5923055076467492</v>
      </c>
      <c r="BQ277">
        <v>1.00274049232456</v>
      </c>
      <c r="BR277">
        <v>-0.17605673290549201</v>
      </c>
      <c r="BS277">
        <v>3.3881950242429202</v>
      </c>
      <c r="BT277">
        <v>0.72219681724017404</v>
      </c>
    </row>
    <row r="278" spans="1:72" x14ac:dyDescent="0.25">
      <c r="A278" t="s">
        <v>491</v>
      </c>
      <c r="B278" t="s">
        <v>397</v>
      </c>
      <c r="C278">
        <v>20210208.120000001</v>
      </c>
      <c r="D278" s="89">
        <v>44235.49722222222</v>
      </c>
      <c r="E278" t="s">
        <v>492</v>
      </c>
      <c r="F278">
        <v>2726</v>
      </c>
      <c r="G278" t="s">
        <v>398</v>
      </c>
      <c r="H278" t="s">
        <v>399</v>
      </c>
      <c r="I278" t="s">
        <v>794</v>
      </c>
      <c r="J278" t="s">
        <v>400</v>
      </c>
      <c r="K278">
        <v>3400</v>
      </c>
      <c r="L278">
        <v>172.64</v>
      </c>
      <c r="M278">
        <v>19.694161260000001</v>
      </c>
      <c r="N278" s="90">
        <v>3.8299999999999996E-12</v>
      </c>
      <c r="O278">
        <v>1E-3</v>
      </c>
      <c r="P278">
        <v>0</v>
      </c>
      <c r="Q278">
        <v>-0.84</v>
      </c>
      <c r="R278" t="s">
        <v>420</v>
      </c>
      <c r="S278" t="b">
        <v>0</v>
      </c>
      <c r="T278" t="s">
        <v>421</v>
      </c>
      <c r="U278">
        <v>4</v>
      </c>
      <c r="V278">
        <v>20</v>
      </c>
      <c r="W278">
        <v>20</v>
      </c>
      <c r="X278" s="90">
        <v>7.9700000000000006E-8</v>
      </c>
      <c r="Y278" s="90">
        <v>7.9599999999999998E-8</v>
      </c>
      <c r="Z278">
        <v>3.557784249</v>
      </c>
      <c r="AA278">
        <v>5.4001699999999995E-4</v>
      </c>
      <c r="AB278">
        <v>0</v>
      </c>
      <c r="AC278">
        <v>9.3817447779999998</v>
      </c>
      <c r="AD278">
        <v>1.34615E-3</v>
      </c>
      <c r="AE278">
        <v>40.581734509999997</v>
      </c>
      <c r="AF278">
        <v>0</v>
      </c>
      <c r="AG278">
        <v>13.51367451</v>
      </c>
      <c r="AH278">
        <v>5.2023300000000005E-4</v>
      </c>
      <c r="AI278">
        <v>0</v>
      </c>
      <c r="AJ278">
        <v>9.343420923</v>
      </c>
      <c r="AK278">
        <v>1.3450420000000001E-3</v>
      </c>
      <c r="AL278">
        <v>23.008863300000002</v>
      </c>
      <c r="AM278">
        <v>6.6434500000000004E-3</v>
      </c>
      <c r="AN278">
        <v>1</v>
      </c>
      <c r="AO278">
        <v>18.696744769999999</v>
      </c>
      <c r="AP278">
        <v>2.2376321000000001E-2</v>
      </c>
      <c r="AQ278">
        <v>1</v>
      </c>
      <c r="AR278">
        <v>13.489802259999999</v>
      </c>
      <c r="AS278">
        <v>0.82136494400000004</v>
      </c>
      <c r="AT278">
        <v>1</v>
      </c>
      <c r="AU278">
        <v>-0.24357621600000001</v>
      </c>
      <c r="AV278">
        <v>6.5739179999999998E-3</v>
      </c>
      <c r="AW278">
        <v>0</v>
      </c>
      <c r="AX278">
        <v>-7.5938356999999998E-2</v>
      </c>
      <c r="AY278">
        <v>2.1661850999999999E-2</v>
      </c>
      <c r="AZ278">
        <v>1</v>
      </c>
      <c r="BA278">
        <v>-19.003400169999999</v>
      </c>
      <c r="BB278">
        <v>0.79448058499999996</v>
      </c>
      <c r="BC278">
        <v>1</v>
      </c>
      <c r="BD278">
        <v>1</v>
      </c>
      <c r="BE278">
        <v>1.1455587806516001E-3</v>
      </c>
      <c r="BF278">
        <v>-0.26993422138612699</v>
      </c>
      <c r="BG278">
        <v>0.64600000000000002</v>
      </c>
      <c r="BH278">
        <v>1.0480701949795299</v>
      </c>
      <c r="BI278">
        <v>0.92834701850286605</v>
      </c>
      <c r="BJ278">
        <v>0.71143700646305796</v>
      </c>
      <c r="BK278">
        <v>17.5</v>
      </c>
      <c r="BL278">
        <v>15.5</v>
      </c>
      <c r="BM278" t="s">
        <v>14</v>
      </c>
      <c r="BN278" t="s">
        <v>14</v>
      </c>
      <c r="BO278">
        <v>0.99204347388102798</v>
      </c>
      <c r="BP278">
        <v>-8.5923055076467492</v>
      </c>
      <c r="BQ278">
        <v>1.00274049232456</v>
      </c>
      <c r="BR278">
        <v>-0.17605673290549201</v>
      </c>
      <c r="BS278">
        <v>3.3914775965213302</v>
      </c>
      <c r="BT278">
        <v>0.714793172985559</v>
      </c>
    </row>
    <row r="279" spans="1:72" x14ac:dyDescent="0.25">
      <c r="A279" t="s">
        <v>503</v>
      </c>
      <c r="B279" t="s">
        <v>417</v>
      </c>
      <c r="C279">
        <v>20210209.059999999</v>
      </c>
      <c r="D279" s="89">
        <v>44236.25277777778</v>
      </c>
      <c r="E279" t="s">
        <v>492</v>
      </c>
      <c r="F279">
        <v>2735</v>
      </c>
      <c r="G279" t="s">
        <v>398</v>
      </c>
      <c r="H279" t="s">
        <v>399</v>
      </c>
      <c r="I279" t="s">
        <v>794</v>
      </c>
      <c r="J279" t="s">
        <v>400</v>
      </c>
      <c r="K279">
        <v>3700</v>
      </c>
      <c r="L279">
        <v>177.98</v>
      </c>
      <c r="M279">
        <v>20.788852680000002</v>
      </c>
      <c r="N279" s="90">
        <v>3.6700000000000003E-12</v>
      </c>
      <c r="O279">
        <v>1E-3</v>
      </c>
      <c r="P279">
        <v>0</v>
      </c>
      <c r="Q279">
        <v>-0.97</v>
      </c>
      <c r="R279">
        <v>0</v>
      </c>
      <c r="S279" t="b">
        <v>0</v>
      </c>
      <c r="T279" t="s">
        <v>426</v>
      </c>
      <c r="U279">
        <v>4</v>
      </c>
      <c r="V279">
        <v>20</v>
      </c>
      <c r="W279">
        <v>20</v>
      </c>
      <c r="X279" s="90">
        <v>7.9599999999999998E-8</v>
      </c>
      <c r="Y279" s="90">
        <v>7.9500000000000004E-8</v>
      </c>
      <c r="Z279">
        <v>3.4531484109999999</v>
      </c>
      <c r="AA279">
        <v>4.9259200000000003E-4</v>
      </c>
      <c r="AB279">
        <v>0</v>
      </c>
      <c r="AC279">
        <v>9.1160247220000006</v>
      </c>
      <c r="AD279">
        <v>7.5597800000000003E-4</v>
      </c>
      <c r="AE279">
        <v>40.307801050000002</v>
      </c>
      <c r="AF279">
        <v>0</v>
      </c>
      <c r="AG279">
        <v>13.405684320000001</v>
      </c>
      <c r="AH279">
        <v>4.74136E-4</v>
      </c>
      <c r="AI279">
        <v>0</v>
      </c>
      <c r="AJ279">
        <v>9.0777405170000005</v>
      </c>
      <c r="AK279">
        <v>7.5558199999999998E-4</v>
      </c>
      <c r="AL279">
        <v>22.625603569999999</v>
      </c>
      <c r="AM279">
        <v>5.7310010000000003E-3</v>
      </c>
      <c r="AN279">
        <v>0</v>
      </c>
      <c r="AO279">
        <v>18.13192871</v>
      </c>
      <c r="AP279">
        <v>2.5557259999999998E-2</v>
      </c>
      <c r="AQ279">
        <v>0</v>
      </c>
      <c r="AR279">
        <v>12.4774005</v>
      </c>
      <c r="AS279">
        <v>0.91138092999999998</v>
      </c>
      <c r="AT279">
        <v>0</v>
      </c>
      <c r="AU279">
        <v>-0.25204716999999999</v>
      </c>
      <c r="AV279">
        <v>5.6190449999999996E-3</v>
      </c>
      <c r="AW279">
        <v>0</v>
      </c>
      <c r="AX279">
        <v>-0.10393972</v>
      </c>
      <c r="AY279">
        <v>2.5202443000000001E-2</v>
      </c>
      <c r="AZ279">
        <v>0</v>
      </c>
      <c r="BA279">
        <v>-19.364865779999999</v>
      </c>
      <c r="BB279">
        <v>0.88294644600000005</v>
      </c>
      <c r="BC279">
        <v>0</v>
      </c>
      <c r="BD279">
        <v>1</v>
      </c>
      <c r="BE279">
        <v>1.1455587806516001E-3</v>
      </c>
      <c r="BF279">
        <v>-0.27796612883715599</v>
      </c>
      <c r="BG279">
        <v>0.64600000000000002</v>
      </c>
      <c r="BH279">
        <v>1.0480701949795299</v>
      </c>
      <c r="BI279">
        <v>0.92834701850286605</v>
      </c>
      <c r="BJ279">
        <v>0.70301900365480197</v>
      </c>
      <c r="BK279">
        <v>20.2</v>
      </c>
      <c r="BL279">
        <v>18.100000000000001</v>
      </c>
      <c r="BM279" t="s">
        <v>14</v>
      </c>
      <c r="BN279" t="s">
        <v>14</v>
      </c>
      <c r="BO279">
        <v>0.99204347388102798</v>
      </c>
      <c r="BP279">
        <v>-8.5923055076467492</v>
      </c>
      <c r="BQ279">
        <v>1.00274049232456</v>
      </c>
      <c r="BR279">
        <v>-0.17605673290549201</v>
      </c>
      <c r="BS279">
        <v>3.28655500481042</v>
      </c>
      <c r="BT279">
        <v>0.45118732555145702</v>
      </c>
    </row>
    <row r="280" spans="1:72" x14ac:dyDescent="0.25">
      <c r="A280" t="s">
        <v>525</v>
      </c>
      <c r="B280" t="s">
        <v>447</v>
      </c>
      <c r="C280">
        <v>20210212.010000002</v>
      </c>
      <c r="D280" s="89">
        <v>44239.05972222222</v>
      </c>
      <c r="E280" t="s">
        <v>492</v>
      </c>
      <c r="F280">
        <v>2770</v>
      </c>
      <c r="G280" t="s">
        <v>398</v>
      </c>
      <c r="H280" t="s">
        <v>399</v>
      </c>
      <c r="I280" t="s">
        <v>794</v>
      </c>
      <c r="J280" t="s">
        <v>400</v>
      </c>
      <c r="K280">
        <v>3300</v>
      </c>
      <c r="L280">
        <v>127.87</v>
      </c>
      <c r="M280">
        <v>25.8074607</v>
      </c>
      <c r="N280" s="90">
        <v>2.79E-12</v>
      </c>
      <c r="O280">
        <v>1E-3</v>
      </c>
      <c r="P280">
        <v>0</v>
      </c>
      <c r="Q280">
        <v>-0.91</v>
      </c>
      <c r="R280">
        <v>0</v>
      </c>
      <c r="S280" t="b">
        <v>0</v>
      </c>
      <c r="T280" t="s">
        <v>426</v>
      </c>
      <c r="U280">
        <v>4</v>
      </c>
      <c r="V280">
        <v>20</v>
      </c>
      <c r="W280">
        <v>20</v>
      </c>
      <c r="X280" s="90">
        <v>5.6500000000000003E-8</v>
      </c>
      <c r="Y280" s="90">
        <v>6.5499999999999998E-8</v>
      </c>
      <c r="Z280">
        <v>3.4505425700000001</v>
      </c>
      <c r="AA280">
        <v>1.850361E-3</v>
      </c>
      <c r="AB280">
        <v>1</v>
      </c>
      <c r="AC280">
        <v>9.0453512319999998</v>
      </c>
      <c r="AD280">
        <v>4.3538370000000002E-3</v>
      </c>
      <c r="AE280">
        <v>40.234943039999997</v>
      </c>
      <c r="AF280">
        <v>1</v>
      </c>
      <c r="AG280">
        <v>13.40076049</v>
      </c>
      <c r="AH280">
        <v>1.8908040000000001E-3</v>
      </c>
      <c r="AI280">
        <v>1</v>
      </c>
      <c r="AJ280">
        <v>9.0071315030000001</v>
      </c>
      <c r="AK280">
        <v>4.3531860000000002E-3</v>
      </c>
      <c r="AL280">
        <v>22.568409549999998</v>
      </c>
      <c r="AM280">
        <v>9.5825939999999998E-3</v>
      </c>
      <c r="AN280">
        <v>3</v>
      </c>
      <c r="AO280">
        <v>18.18851836</v>
      </c>
      <c r="AP280">
        <v>3.6214559E-2</v>
      </c>
      <c r="AQ280">
        <v>1</v>
      </c>
      <c r="AR280">
        <v>21.629801100000002</v>
      </c>
      <c r="AS280">
        <v>1.2855930250000001</v>
      </c>
      <c r="AT280">
        <v>0</v>
      </c>
      <c r="AU280">
        <v>-0.227929979</v>
      </c>
      <c r="AV280">
        <v>7.4123210000000004E-3</v>
      </c>
      <c r="AW280">
        <v>1</v>
      </c>
      <c r="AX280">
        <v>8.3597795000000003E-2</v>
      </c>
      <c r="AY280">
        <v>3.3366880000000002E-2</v>
      </c>
      <c r="AZ280">
        <v>0</v>
      </c>
      <c r="BA280">
        <v>-10.02907149</v>
      </c>
      <c r="BB280">
        <v>1.265471268</v>
      </c>
      <c r="BC280">
        <v>0</v>
      </c>
      <c r="BD280">
        <v>1</v>
      </c>
      <c r="BE280">
        <v>1.1455587806516001E-3</v>
      </c>
      <c r="BF280">
        <v>-0.25378341872534399</v>
      </c>
      <c r="BG280">
        <v>0.64600000000000002</v>
      </c>
      <c r="BH280">
        <v>1.0480701949795299</v>
      </c>
      <c r="BI280">
        <v>0.92834701850286605</v>
      </c>
      <c r="BJ280">
        <v>0.72836418135682202</v>
      </c>
      <c r="BK280">
        <v>12.2</v>
      </c>
      <c r="BL280">
        <v>10.4</v>
      </c>
      <c r="BM280" t="s">
        <v>14</v>
      </c>
      <c r="BN280" t="s">
        <v>14</v>
      </c>
      <c r="BO280">
        <v>0.99204347388102798</v>
      </c>
      <c r="BP280">
        <v>-8.5923055076467492</v>
      </c>
      <c r="BQ280">
        <v>1.00274049232456</v>
      </c>
      <c r="BR280">
        <v>-0.17605673290549201</v>
      </c>
      <c r="BS280">
        <v>3.2839420225231599</v>
      </c>
      <c r="BT280">
        <v>0.38107615102055997</v>
      </c>
    </row>
    <row r="281" spans="1:72" x14ac:dyDescent="0.25">
      <c r="A281" t="s">
        <v>531</v>
      </c>
      <c r="B281" t="s">
        <v>468</v>
      </c>
      <c r="C281">
        <v>20210213.050000001</v>
      </c>
      <c r="D281" s="89">
        <v>44240.23333333333</v>
      </c>
      <c r="E281" t="s">
        <v>492</v>
      </c>
      <c r="F281">
        <v>2786</v>
      </c>
      <c r="G281" t="s">
        <v>398</v>
      </c>
      <c r="H281" t="s">
        <v>399</v>
      </c>
      <c r="I281" t="s">
        <v>794</v>
      </c>
      <c r="J281" t="s">
        <v>400</v>
      </c>
      <c r="K281">
        <v>3500</v>
      </c>
      <c r="L281">
        <v>162.6</v>
      </c>
      <c r="M281">
        <v>21.525215249999999</v>
      </c>
      <c r="N281" s="90">
        <v>3.4600000000000002E-12</v>
      </c>
      <c r="O281">
        <v>1E-3</v>
      </c>
      <c r="P281">
        <v>0</v>
      </c>
      <c r="Q281">
        <v>-1.2</v>
      </c>
      <c r="R281">
        <v>0</v>
      </c>
      <c r="S281" t="b">
        <v>0</v>
      </c>
      <c r="T281" t="s">
        <v>404</v>
      </c>
      <c r="U281">
        <v>4</v>
      </c>
      <c r="V281">
        <v>20</v>
      </c>
      <c r="W281">
        <v>20</v>
      </c>
      <c r="X281" s="90">
        <v>7.8300000000000006E-8</v>
      </c>
      <c r="Y281" s="90">
        <v>7.8499999999999995E-8</v>
      </c>
      <c r="Z281">
        <v>3.4285272330000001</v>
      </c>
      <c r="AA281">
        <v>4.6882100000000002E-4</v>
      </c>
      <c r="AB281">
        <v>0</v>
      </c>
      <c r="AC281">
        <v>9.0600219769999999</v>
      </c>
      <c r="AD281">
        <v>9.4270200000000001E-4</v>
      </c>
      <c r="AE281">
        <v>40.250067260000002</v>
      </c>
      <c r="AF281">
        <v>0</v>
      </c>
      <c r="AG281">
        <v>13.38050119</v>
      </c>
      <c r="AH281">
        <v>4.4996899999999999E-4</v>
      </c>
      <c r="AI281">
        <v>0</v>
      </c>
      <c r="AJ281">
        <v>9.0217407299999994</v>
      </c>
      <c r="AK281">
        <v>9.4197300000000003E-4</v>
      </c>
      <c r="AL281">
        <v>22.572371969999999</v>
      </c>
      <c r="AM281">
        <v>6.8663919999999998E-3</v>
      </c>
      <c r="AN281">
        <v>0</v>
      </c>
      <c r="AO281">
        <v>18.104306309999998</v>
      </c>
      <c r="AP281">
        <v>2.2692486000000001E-2</v>
      </c>
      <c r="AQ281">
        <v>0</v>
      </c>
      <c r="AR281">
        <v>25.55265181</v>
      </c>
      <c r="AS281">
        <v>1.038828748</v>
      </c>
      <c r="AT281">
        <v>0</v>
      </c>
      <c r="AU281">
        <v>-0.22390908200000001</v>
      </c>
      <c r="AV281">
        <v>6.9038329999999998E-3</v>
      </c>
      <c r="AW281">
        <v>0</v>
      </c>
      <c r="AX281">
        <v>-2.0081257000000002E-2</v>
      </c>
      <c r="AY281">
        <v>2.2167869E-2</v>
      </c>
      <c r="AZ281">
        <v>0</v>
      </c>
      <c r="BA281">
        <v>-6.566178173</v>
      </c>
      <c r="BB281">
        <v>1.0066300290000001</v>
      </c>
      <c r="BC281">
        <v>0</v>
      </c>
      <c r="BD281">
        <v>1</v>
      </c>
      <c r="BE281">
        <v>1.1455587806516001E-3</v>
      </c>
      <c r="BF281">
        <v>-0.24976706091036799</v>
      </c>
      <c r="BG281">
        <v>0.64600000000000002</v>
      </c>
      <c r="BH281">
        <v>1.0480701949795299</v>
      </c>
      <c r="BI281">
        <v>0.92834701850286605</v>
      </c>
      <c r="BJ281">
        <v>0.73257360627507195</v>
      </c>
      <c r="BK281">
        <v>10.9</v>
      </c>
      <c r="BL281">
        <v>9.1999999999999993</v>
      </c>
      <c r="BM281" t="s">
        <v>14</v>
      </c>
      <c r="BN281" t="s">
        <v>14</v>
      </c>
      <c r="BO281">
        <v>0.99204347388102798</v>
      </c>
      <c r="BP281">
        <v>-8.5923055076467492</v>
      </c>
      <c r="BQ281">
        <v>1.00274049232456</v>
      </c>
      <c r="BR281">
        <v>-0.17605673290549201</v>
      </c>
      <c r="BS281">
        <v>3.26186635266109</v>
      </c>
      <c r="BT281">
        <v>0.395630167854783</v>
      </c>
    </row>
    <row r="282" spans="1:72" x14ac:dyDescent="0.25">
      <c r="A282" t="s">
        <v>534</v>
      </c>
      <c r="B282" t="s">
        <v>397</v>
      </c>
      <c r="C282">
        <v>20210214.120000001</v>
      </c>
      <c r="D282" s="89">
        <v>44241.5</v>
      </c>
      <c r="E282" t="s">
        <v>535</v>
      </c>
      <c r="F282">
        <v>2792</v>
      </c>
      <c r="G282" t="s">
        <v>398</v>
      </c>
      <c r="H282" t="s">
        <v>399</v>
      </c>
      <c r="I282" t="s">
        <v>794</v>
      </c>
      <c r="J282" t="s">
        <v>400</v>
      </c>
      <c r="K282">
        <v>3900</v>
      </c>
      <c r="L282">
        <v>138.37</v>
      </c>
      <c r="M282">
        <v>28.18530028</v>
      </c>
      <c r="N282" s="90">
        <v>2.5999999999999998E-12</v>
      </c>
      <c r="O282">
        <v>1E-3</v>
      </c>
      <c r="P282">
        <v>0</v>
      </c>
      <c r="Q282">
        <v>-1.04</v>
      </c>
      <c r="R282" t="s">
        <v>420</v>
      </c>
      <c r="S282" t="b">
        <v>0</v>
      </c>
      <c r="T282" t="s">
        <v>421</v>
      </c>
      <c r="U282">
        <v>4</v>
      </c>
      <c r="V282">
        <v>20</v>
      </c>
      <c r="W282">
        <v>20</v>
      </c>
      <c r="X282" s="90">
        <v>6.2699999999999999E-8</v>
      </c>
      <c r="Y282" s="90">
        <v>6.2999999999999995E-8</v>
      </c>
      <c r="Z282">
        <v>3.5633417129999998</v>
      </c>
      <c r="AA282">
        <v>5.9922100000000004E-4</v>
      </c>
      <c r="AB282">
        <v>2</v>
      </c>
      <c r="AC282">
        <v>9.3162874589999998</v>
      </c>
      <c r="AD282">
        <v>9.9086599999999997E-4</v>
      </c>
      <c r="AE282">
        <v>40.5142539</v>
      </c>
      <c r="AF282">
        <v>2</v>
      </c>
      <c r="AG282">
        <v>13.516634850000001</v>
      </c>
      <c r="AH282">
        <v>5.7972899999999996E-4</v>
      </c>
      <c r="AI282">
        <v>2</v>
      </c>
      <c r="AJ282">
        <v>9.2780394669999993</v>
      </c>
      <c r="AK282">
        <v>9.9038899999999994E-4</v>
      </c>
      <c r="AL282">
        <v>22.996346580000001</v>
      </c>
      <c r="AM282">
        <v>6.543002E-3</v>
      </c>
      <c r="AN282">
        <v>2</v>
      </c>
      <c r="AO282">
        <v>18.594064299999999</v>
      </c>
      <c r="AP282">
        <v>2.8717271999999999E-2</v>
      </c>
      <c r="AQ282">
        <v>0</v>
      </c>
      <c r="AR282">
        <v>27.108308640000001</v>
      </c>
      <c r="AS282">
        <v>0.98309082599999997</v>
      </c>
      <c r="AT282">
        <v>2</v>
      </c>
      <c r="AU282">
        <v>-0.200985091</v>
      </c>
      <c r="AV282">
        <v>6.5890419999999998E-3</v>
      </c>
      <c r="AW282">
        <v>0</v>
      </c>
      <c r="AX282">
        <v>-3.5218685999999999E-2</v>
      </c>
      <c r="AY282">
        <v>2.6378273000000001E-2</v>
      </c>
      <c r="AZ282">
        <v>0</v>
      </c>
      <c r="BA282">
        <v>-5.6767356419999997</v>
      </c>
      <c r="BB282">
        <v>0.95002187199999999</v>
      </c>
      <c r="BC282">
        <v>2</v>
      </c>
      <c r="BD282">
        <v>1</v>
      </c>
      <c r="BE282">
        <v>1.1455587806516001E-3</v>
      </c>
      <c r="BF282">
        <v>-0.22732875774762601</v>
      </c>
      <c r="BG282">
        <v>0.64600000000000002</v>
      </c>
      <c r="BH282">
        <v>1.0480701949795299</v>
      </c>
      <c r="BI282">
        <v>0.92834701850286605</v>
      </c>
      <c r="BJ282">
        <v>0.756090523045856</v>
      </c>
      <c r="BK282">
        <v>4.0999999999999996</v>
      </c>
      <c r="BL282">
        <v>2.6</v>
      </c>
      <c r="BM282" t="s">
        <v>14</v>
      </c>
      <c r="BN282" t="s">
        <v>14</v>
      </c>
      <c r="BO282">
        <v>0.99204347388102798</v>
      </c>
      <c r="BP282">
        <v>-8.5923055076467492</v>
      </c>
      <c r="BQ282">
        <v>1.00274049232456</v>
      </c>
      <c r="BR282">
        <v>-0.17605673290549201</v>
      </c>
      <c r="BS282">
        <v>3.3970502907087701</v>
      </c>
      <c r="BT282">
        <v>0.64985666685385901</v>
      </c>
    </row>
    <row r="283" spans="1:72" x14ac:dyDescent="0.25">
      <c r="A283" t="s">
        <v>543</v>
      </c>
      <c r="B283" t="s">
        <v>417</v>
      </c>
      <c r="C283">
        <v>20210215.050000001</v>
      </c>
      <c r="D283" s="89">
        <v>44242.22152777778</v>
      </c>
      <c r="E283" t="s">
        <v>535</v>
      </c>
      <c r="F283">
        <v>2801</v>
      </c>
      <c r="G283" t="s">
        <v>398</v>
      </c>
      <c r="H283" t="s">
        <v>399</v>
      </c>
      <c r="I283" t="s">
        <v>794</v>
      </c>
      <c r="J283" t="s">
        <v>400</v>
      </c>
      <c r="K283">
        <v>3500</v>
      </c>
      <c r="L283">
        <v>164.73</v>
      </c>
      <c r="M283">
        <v>21.246888850000001</v>
      </c>
      <c r="N283" s="90">
        <v>3.5399999999999999E-12</v>
      </c>
      <c r="O283">
        <v>1E-3</v>
      </c>
      <c r="P283">
        <v>0</v>
      </c>
      <c r="Q283">
        <v>-0.92</v>
      </c>
      <c r="R283">
        <v>0</v>
      </c>
      <c r="S283" t="b">
        <v>0</v>
      </c>
      <c r="T283" t="s">
        <v>426</v>
      </c>
      <c r="U283">
        <v>4</v>
      </c>
      <c r="V283">
        <v>20</v>
      </c>
      <c r="W283">
        <v>20</v>
      </c>
      <c r="X283" s="90">
        <v>7.9399999999999996E-8</v>
      </c>
      <c r="Y283" s="90">
        <v>7.9500000000000004E-8</v>
      </c>
      <c r="Z283">
        <v>3.511761608</v>
      </c>
      <c r="AA283">
        <v>4.6056899999999997E-4</v>
      </c>
      <c r="AB283">
        <v>0</v>
      </c>
      <c r="AC283">
        <v>9.1982413560000005</v>
      </c>
      <c r="AD283">
        <v>6.8727800000000004E-4</v>
      </c>
      <c r="AE283">
        <v>40.392558999999999</v>
      </c>
      <c r="AF283">
        <v>0</v>
      </c>
      <c r="AG283">
        <v>13.46385259</v>
      </c>
      <c r="AH283">
        <v>4.29849E-4</v>
      </c>
      <c r="AI283">
        <v>0</v>
      </c>
      <c r="AJ283">
        <v>9.1600002230000008</v>
      </c>
      <c r="AK283">
        <v>6.8638900000000003E-4</v>
      </c>
      <c r="AL283">
        <v>22.779445450000001</v>
      </c>
      <c r="AM283">
        <v>6.3493819999999998E-3</v>
      </c>
      <c r="AN283">
        <v>0</v>
      </c>
      <c r="AO283">
        <v>18.376820330000001</v>
      </c>
      <c r="AP283">
        <v>2.3718365000000002E-2</v>
      </c>
      <c r="AQ283">
        <v>0</v>
      </c>
      <c r="AR283">
        <v>18.115123700000002</v>
      </c>
      <c r="AS283">
        <v>0.95786093100000003</v>
      </c>
      <c r="AT283">
        <v>0</v>
      </c>
      <c r="AU283">
        <v>-0.240983845</v>
      </c>
      <c r="AV283">
        <v>6.2421100000000004E-3</v>
      </c>
      <c r="AW283">
        <v>0</v>
      </c>
      <c r="AX283">
        <v>-2.6475648000000001E-2</v>
      </c>
      <c r="AY283">
        <v>2.3363979E-2</v>
      </c>
      <c r="AZ283">
        <v>0</v>
      </c>
      <c r="BA283">
        <v>-14.12272239</v>
      </c>
      <c r="BB283">
        <v>0.92750328299999996</v>
      </c>
      <c r="BC283">
        <v>0</v>
      </c>
      <c r="BD283">
        <v>1</v>
      </c>
      <c r="BE283">
        <v>1.1455587806516001E-3</v>
      </c>
      <c r="BF283">
        <v>-0.26707903875362199</v>
      </c>
      <c r="BG283">
        <v>0.64600000000000002</v>
      </c>
      <c r="BH283">
        <v>1.0480701949795299</v>
      </c>
      <c r="BI283">
        <v>0.92834701850286605</v>
      </c>
      <c r="BJ283">
        <v>0.71442943828141103</v>
      </c>
      <c r="BK283">
        <v>16.5</v>
      </c>
      <c r="BL283">
        <v>14.5</v>
      </c>
      <c r="BM283" t="s">
        <v>14</v>
      </c>
      <c r="BN283" t="s">
        <v>14</v>
      </c>
      <c r="BO283">
        <v>0.99204347388102798</v>
      </c>
      <c r="BP283">
        <v>-8.5923055076467492</v>
      </c>
      <c r="BQ283">
        <v>1.00274049232456</v>
      </c>
      <c r="BR283">
        <v>-0.17605673290549201</v>
      </c>
      <c r="BS283">
        <v>3.3453288308269098</v>
      </c>
      <c r="BT283">
        <v>0.53274980075562295</v>
      </c>
    </row>
    <row r="284" spans="1:72" x14ac:dyDescent="0.25">
      <c r="A284" t="s">
        <v>554</v>
      </c>
      <c r="B284" t="s">
        <v>397</v>
      </c>
      <c r="C284">
        <v>20210218.109999999</v>
      </c>
      <c r="D284" s="89">
        <v>44245.455555555556</v>
      </c>
      <c r="E284" t="s">
        <v>555</v>
      </c>
      <c r="F284">
        <v>2820</v>
      </c>
      <c r="G284" t="s">
        <v>398</v>
      </c>
      <c r="H284" t="s">
        <v>399</v>
      </c>
      <c r="I284" t="s">
        <v>794</v>
      </c>
      <c r="J284" t="s">
        <v>400</v>
      </c>
      <c r="K284">
        <v>3900</v>
      </c>
      <c r="L284">
        <v>174.9</v>
      </c>
      <c r="M284">
        <v>22.298456259999998</v>
      </c>
      <c r="N284" s="90">
        <v>3.3899999999999999E-12</v>
      </c>
      <c r="O284">
        <v>1E-3</v>
      </c>
      <c r="P284">
        <v>0</v>
      </c>
      <c r="Q284">
        <v>-0.51</v>
      </c>
      <c r="R284" t="s">
        <v>420</v>
      </c>
      <c r="S284" t="b">
        <v>0</v>
      </c>
      <c r="T284" t="s">
        <v>421</v>
      </c>
      <c r="U284">
        <v>4</v>
      </c>
      <c r="V284">
        <v>20</v>
      </c>
      <c r="W284">
        <v>20</v>
      </c>
      <c r="X284" s="90">
        <v>7.9599999999999998E-8</v>
      </c>
      <c r="Y284" s="90">
        <v>7.9599999999999998E-8</v>
      </c>
      <c r="Z284">
        <v>3.4513026820000001</v>
      </c>
      <c r="AA284">
        <v>4.7122199999999998E-4</v>
      </c>
      <c r="AB284">
        <v>0</v>
      </c>
      <c r="AC284">
        <v>9.0064987330000008</v>
      </c>
      <c r="AD284">
        <v>1.0571650000000001E-3</v>
      </c>
      <c r="AE284">
        <v>40.194889609999997</v>
      </c>
      <c r="AF284">
        <v>0</v>
      </c>
      <c r="AG284">
        <v>13.40012235</v>
      </c>
      <c r="AH284">
        <v>4.4802500000000001E-4</v>
      </c>
      <c r="AI284">
        <v>0</v>
      </c>
      <c r="AJ284">
        <v>8.9683196390000006</v>
      </c>
      <c r="AK284">
        <v>1.056137E-3</v>
      </c>
      <c r="AL284">
        <v>22.532821169999998</v>
      </c>
      <c r="AM284">
        <v>6.6221300000000004E-3</v>
      </c>
      <c r="AN284">
        <v>0</v>
      </c>
      <c r="AO284">
        <v>17.953108480000001</v>
      </c>
      <c r="AP284">
        <v>2.5265533E-2</v>
      </c>
      <c r="AQ284">
        <v>0</v>
      </c>
      <c r="AR284">
        <v>21.96091882</v>
      </c>
      <c r="AS284">
        <v>0.91389870500000003</v>
      </c>
      <c r="AT284">
        <v>0</v>
      </c>
      <c r="AU284">
        <v>-0.23051413200000001</v>
      </c>
      <c r="AV284">
        <v>6.4981479999999996E-3</v>
      </c>
      <c r="AW284">
        <v>0</v>
      </c>
      <c r="AX284">
        <v>-6.2710365000000004E-2</v>
      </c>
      <c r="AY284">
        <v>2.4415789E-2</v>
      </c>
      <c r="AZ284">
        <v>0</v>
      </c>
      <c r="BA284">
        <v>-9.9628897090000006</v>
      </c>
      <c r="BB284">
        <v>0.88538473399999995</v>
      </c>
      <c r="BC284">
        <v>0</v>
      </c>
      <c r="BD284">
        <v>1</v>
      </c>
      <c r="BE284">
        <v>1.1455587806516001E-3</v>
      </c>
      <c r="BF284">
        <v>-0.25632680314414602</v>
      </c>
      <c r="BG284">
        <v>0.64600000000000002</v>
      </c>
      <c r="BH284">
        <v>1.0480701949795299</v>
      </c>
      <c r="BI284">
        <v>0.92834701850286605</v>
      </c>
      <c r="BJ284">
        <v>0.72569853595309997</v>
      </c>
      <c r="BK284">
        <v>13</v>
      </c>
      <c r="BL284">
        <v>11.2</v>
      </c>
      <c r="BM284" t="s">
        <v>14</v>
      </c>
      <c r="BN284" t="s">
        <v>14</v>
      </c>
      <c r="BO284">
        <v>0.99204347388102798</v>
      </c>
      <c r="BP284">
        <v>-8.5923055076467492</v>
      </c>
      <c r="BQ284">
        <v>1.00274049232456</v>
      </c>
      <c r="BR284">
        <v>-0.17605673290549201</v>
      </c>
      <c r="BS284">
        <v>3.28470421760426</v>
      </c>
      <c r="BT284">
        <v>0.34253278294364298</v>
      </c>
    </row>
    <row r="285" spans="1:72" x14ac:dyDescent="0.25">
      <c r="A285" t="s">
        <v>564</v>
      </c>
      <c r="B285" t="s">
        <v>397</v>
      </c>
      <c r="C285">
        <v>20210221.120000001</v>
      </c>
      <c r="D285" s="89">
        <v>44248.524305555555</v>
      </c>
      <c r="E285" t="s">
        <v>565</v>
      </c>
      <c r="F285">
        <v>2837</v>
      </c>
      <c r="G285" t="s">
        <v>398</v>
      </c>
      <c r="H285" t="s">
        <v>399</v>
      </c>
      <c r="I285" t="s">
        <v>794</v>
      </c>
      <c r="J285" t="s">
        <v>400</v>
      </c>
      <c r="K285">
        <v>3600</v>
      </c>
      <c r="L285">
        <v>178.04</v>
      </c>
      <c r="M285">
        <v>20.22017524</v>
      </c>
      <c r="N285" s="90">
        <v>3.75E-12</v>
      </c>
      <c r="O285">
        <v>1E-3</v>
      </c>
      <c r="P285">
        <v>0</v>
      </c>
      <c r="Q285">
        <v>-0.57999999999999996</v>
      </c>
      <c r="R285" t="s">
        <v>420</v>
      </c>
      <c r="S285" t="b">
        <v>0</v>
      </c>
      <c r="T285" t="s">
        <v>421</v>
      </c>
      <c r="U285">
        <v>4</v>
      </c>
      <c r="V285">
        <v>20</v>
      </c>
      <c r="W285">
        <v>20</v>
      </c>
      <c r="X285" s="90">
        <v>7.9599999999999998E-8</v>
      </c>
      <c r="Y285" s="90">
        <v>7.9500000000000004E-8</v>
      </c>
      <c r="Z285">
        <v>3.5467946889999999</v>
      </c>
      <c r="AA285">
        <v>5.0153399999999999E-4</v>
      </c>
      <c r="AB285">
        <v>0</v>
      </c>
      <c r="AC285">
        <v>9.4192284940000004</v>
      </c>
      <c r="AD285">
        <v>1.364933E-3</v>
      </c>
      <c r="AE285">
        <v>40.62037685</v>
      </c>
      <c r="AF285">
        <v>0</v>
      </c>
      <c r="AG285">
        <v>13.50461338</v>
      </c>
      <c r="AH285">
        <v>4.8543099999999998E-4</v>
      </c>
      <c r="AI285">
        <v>0</v>
      </c>
      <c r="AJ285">
        <v>9.3808447249999993</v>
      </c>
      <c r="AK285">
        <v>1.3638179999999999E-3</v>
      </c>
      <c r="AL285">
        <v>23.054577070000001</v>
      </c>
      <c r="AM285">
        <v>7.012997E-3</v>
      </c>
      <c r="AN285">
        <v>0</v>
      </c>
      <c r="AO285">
        <v>18.804597600000001</v>
      </c>
      <c r="AP285">
        <v>2.2033545000000002E-2</v>
      </c>
      <c r="AQ285">
        <v>0</v>
      </c>
      <c r="AR285">
        <v>22.407727399999999</v>
      </c>
      <c r="AS285">
        <v>0.98494970100000001</v>
      </c>
      <c r="AT285">
        <v>0</v>
      </c>
      <c r="AU285">
        <v>-0.22863303800000001</v>
      </c>
      <c r="AV285">
        <v>6.6486669999999996E-3</v>
      </c>
      <c r="AW285">
        <v>0</v>
      </c>
      <c r="AX285">
        <v>-4.4137274999999997E-2</v>
      </c>
      <c r="AY285">
        <v>2.1449220000000001E-2</v>
      </c>
      <c r="AZ285">
        <v>0</v>
      </c>
      <c r="BA285">
        <v>-10.43406031</v>
      </c>
      <c r="BB285">
        <v>0.95309229200000001</v>
      </c>
      <c r="BC285">
        <v>0</v>
      </c>
      <c r="BD285">
        <v>2</v>
      </c>
      <c r="BE285">
        <v>1.7999914133756301E-3</v>
      </c>
      <c r="BF285">
        <v>-0.27013107876500703</v>
      </c>
      <c r="BG285">
        <v>0.64600000000000002</v>
      </c>
      <c r="BH285">
        <v>1.0527426182352499</v>
      </c>
      <c r="BI285">
        <v>0.92468322315907403</v>
      </c>
      <c r="BJ285">
        <v>0.70630472403328803</v>
      </c>
      <c r="BK285">
        <v>19.100000000000001</v>
      </c>
      <c r="BL285">
        <v>17</v>
      </c>
      <c r="BM285" t="s">
        <v>14</v>
      </c>
      <c r="BN285" t="s">
        <v>14</v>
      </c>
      <c r="BO285">
        <v>0.98745594670131398</v>
      </c>
      <c r="BP285">
        <v>-8.4019800339829498</v>
      </c>
      <c r="BQ285">
        <v>1.0011550657064701</v>
      </c>
      <c r="BR285">
        <v>-9.0331534733320701E-2</v>
      </c>
      <c r="BS285">
        <v>3.46055993517983</v>
      </c>
      <c r="BT285">
        <v>0.89909315575581095</v>
      </c>
    </row>
    <row r="286" spans="1:72" x14ac:dyDescent="0.25">
      <c r="A286" t="s">
        <v>572</v>
      </c>
      <c r="B286" t="s">
        <v>417</v>
      </c>
      <c r="C286">
        <v>20210222.050000001</v>
      </c>
      <c r="D286" s="89">
        <v>44249.216666666667</v>
      </c>
      <c r="E286" t="s">
        <v>565</v>
      </c>
      <c r="F286">
        <v>2846</v>
      </c>
      <c r="G286" t="s">
        <v>398</v>
      </c>
      <c r="H286" t="s">
        <v>399</v>
      </c>
      <c r="I286" t="s">
        <v>794</v>
      </c>
      <c r="J286" t="s">
        <v>400</v>
      </c>
      <c r="K286">
        <v>3900</v>
      </c>
      <c r="L286">
        <v>182.19</v>
      </c>
      <c r="M286">
        <v>21.406224269999999</v>
      </c>
      <c r="N286" s="90">
        <v>3.5699999999999999E-12</v>
      </c>
      <c r="O286">
        <v>3.0642999999999998E-3</v>
      </c>
      <c r="P286">
        <v>0</v>
      </c>
      <c r="Q286">
        <v>-0.76</v>
      </c>
      <c r="R286">
        <v>0</v>
      </c>
      <c r="S286" t="b">
        <v>0</v>
      </c>
      <c r="T286" t="s">
        <v>426</v>
      </c>
      <c r="U286">
        <v>4</v>
      </c>
      <c r="V286">
        <v>20</v>
      </c>
      <c r="W286">
        <v>20</v>
      </c>
      <c r="X286" s="90">
        <v>7.9500000000000004E-8</v>
      </c>
      <c r="Y286" s="90">
        <v>7.9500000000000004E-8</v>
      </c>
      <c r="Z286">
        <v>3.4172096810000001</v>
      </c>
      <c r="AA286">
        <v>4.3466300000000001E-4</v>
      </c>
      <c r="AB286">
        <v>0</v>
      </c>
      <c r="AC286">
        <v>9.0513296759999999</v>
      </c>
      <c r="AD286">
        <v>1.019376E-3</v>
      </c>
      <c r="AE286">
        <v>40.241106279999997</v>
      </c>
      <c r="AF286">
        <v>0</v>
      </c>
      <c r="AG286">
        <v>13.369520079999999</v>
      </c>
      <c r="AH286">
        <v>4.1927400000000002E-4</v>
      </c>
      <c r="AI286">
        <v>0</v>
      </c>
      <c r="AJ286">
        <v>9.0130330829999998</v>
      </c>
      <c r="AK286">
        <v>1.0185750000000001E-3</v>
      </c>
      <c r="AL286">
        <v>22.525319329999999</v>
      </c>
      <c r="AM286">
        <v>7.6002539999999999E-3</v>
      </c>
      <c r="AN286">
        <v>0</v>
      </c>
      <c r="AO286">
        <v>18.058999620000002</v>
      </c>
      <c r="AP286">
        <v>2.4402552000000001E-2</v>
      </c>
      <c r="AQ286">
        <v>0</v>
      </c>
      <c r="AR286">
        <v>17.28446696</v>
      </c>
      <c r="AS286">
        <v>1.0399688709999999</v>
      </c>
      <c r="AT286">
        <v>0</v>
      </c>
      <c r="AU286">
        <v>-0.25025335100000001</v>
      </c>
      <c r="AV286">
        <v>7.2584629999999997E-3</v>
      </c>
      <c r="AW286">
        <v>0</v>
      </c>
      <c r="AX286">
        <v>-4.7321950000000002E-2</v>
      </c>
      <c r="AY286">
        <v>2.4298776000000001E-2</v>
      </c>
      <c r="AZ286">
        <v>0</v>
      </c>
      <c r="BA286">
        <v>-14.54733358</v>
      </c>
      <c r="BB286">
        <v>1.0076263080000001</v>
      </c>
      <c r="BC286">
        <v>0</v>
      </c>
      <c r="BD286">
        <v>2</v>
      </c>
      <c r="BE286">
        <v>1.7999914133756301E-3</v>
      </c>
      <c r="BF286">
        <v>-0.290798732377544</v>
      </c>
      <c r="BG286">
        <v>0.64600000000000002</v>
      </c>
      <c r="BH286">
        <v>1.0527426182352499</v>
      </c>
      <c r="BI286">
        <v>0.92468322315907403</v>
      </c>
      <c r="BJ286">
        <v>0.68454700425644599</v>
      </c>
      <c r="BK286">
        <v>26.5</v>
      </c>
      <c r="BL286">
        <v>24.1</v>
      </c>
      <c r="BM286" t="s">
        <v>14</v>
      </c>
      <c r="BN286" t="s">
        <v>14</v>
      </c>
      <c r="BO286">
        <v>0.98745594670131398</v>
      </c>
      <c r="BP286">
        <v>-8.4019800339829498</v>
      </c>
      <c r="BQ286">
        <v>1.0011550657064701</v>
      </c>
      <c r="BR286">
        <v>-9.0331534733320701E-2</v>
      </c>
      <c r="BS286">
        <v>3.3308252479810099</v>
      </c>
      <c r="BT286">
        <v>0.53580928013732698</v>
      </c>
    </row>
    <row r="287" spans="1:72" x14ac:dyDescent="0.25">
      <c r="A287" t="s">
        <v>602</v>
      </c>
      <c r="B287" t="s">
        <v>447</v>
      </c>
      <c r="C287">
        <v>20210225.170000002</v>
      </c>
      <c r="D287" s="89">
        <v>44252.724999999999</v>
      </c>
      <c r="E287" t="s">
        <v>565</v>
      </c>
      <c r="F287">
        <v>2890</v>
      </c>
      <c r="G287" t="s">
        <v>398</v>
      </c>
      <c r="H287" t="s">
        <v>399</v>
      </c>
      <c r="I287" t="s">
        <v>794</v>
      </c>
      <c r="J287" t="s">
        <v>400</v>
      </c>
      <c r="K287">
        <v>3900</v>
      </c>
      <c r="L287">
        <v>169.37</v>
      </c>
      <c r="M287">
        <v>23.026510009999999</v>
      </c>
      <c r="N287" s="90">
        <v>3.2899999999999999E-12</v>
      </c>
      <c r="O287">
        <v>2.0907999999999999E-3</v>
      </c>
      <c r="P287">
        <v>0</v>
      </c>
      <c r="Q287">
        <v>-0.81</v>
      </c>
      <c r="R287">
        <v>0</v>
      </c>
      <c r="S287" t="b">
        <v>0</v>
      </c>
      <c r="T287" t="s">
        <v>404</v>
      </c>
      <c r="U287">
        <v>4</v>
      </c>
      <c r="V287">
        <v>20</v>
      </c>
      <c r="W287">
        <v>20</v>
      </c>
      <c r="X287" s="90">
        <v>7.9700000000000006E-8</v>
      </c>
      <c r="Y287" s="90">
        <v>7.9700000000000006E-8</v>
      </c>
      <c r="Z287">
        <v>3.3505790520000001</v>
      </c>
      <c r="AA287">
        <v>5.5582899999999998E-4</v>
      </c>
      <c r="AB287">
        <v>0</v>
      </c>
      <c r="AC287">
        <v>8.6945526740000005</v>
      </c>
      <c r="AD287">
        <v>1.3001429999999999E-3</v>
      </c>
      <c r="AE287">
        <v>39.873301300000001</v>
      </c>
      <c r="AF287">
        <v>0</v>
      </c>
      <c r="AG287">
        <v>13.29420889</v>
      </c>
      <c r="AH287">
        <v>5.4046400000000005E-4</v>
      </c>
      <c r="AI287">
        <v>0</v>
      </c>
      <c r="AJ287">
        <v>8.6564818149999994</v>
      </c>
      <c r="AK287">
        <v>1.299178E-3</v>
      </c>
      <c r="AL287">
        <v>22.113316009999998</v>
      </c>
      <c r="AM287">
        <v>7.0272090000000004E-3</v>
      </c>
      <c r="AN287">
        <v>0</v>
      </c>
      <c r="AO287">
        <v>17.408096700000002</v>
      </c>
      <c r="AP287">
        <v>2.3790006999999998E-2</v>
      </c>
      <c r="AQ287">
        <v>0</v>
      </c>
      <c r="AR287">
        <v>22.840540069999999</v>
      </c>
      <c r="AS287">
        <v>0.98131487900000003</v>
      </c>
      <c r="AT287">
        <v>0</v>
      </c>
      <c r="AU287">
        <v>-0.22912958899999999</v>
      </c>
      <c r="AV287">
        <v>6.6554350000000003E-3</v>
      </c>
      <c r="AW287">
        <v>0</v>
      </c>
      <c r="AX287">
        <v>1.9972454000000001E-2</v>
      </c>
      <c r="AY287">
        <v>2.3447466E-2</v>
      </c>
      <c r="AZ287">
        <v>0</v>
      </c>
      <c r="BA287">
        <v>-8.3982305949999994</v>
      </c>
      <c r="BB287">
        <v>0.95147863700000002</v>
      </c>
      <c r="BC287">
        <v>0</v>
      </c>
      <c r="BD287">
        <v>2</v>
      </c>
      <c r="BE287">
        <v>1.7999914133756301E-3</v>
      </c>
      <c r="BF287">
        <v>-0.26893336793926198</v>
      </c>
      <c r="BG287">
        <v>0.64600000000000002</v>
      </c>
      <c r="BH287">
        <v>1.0527426182352499</v>
      </c>
      <c r="BI287">
        <v>0.92468322315907403</v>
      </c>
      <c r="BJ287">
        <v>0.70756560526387102</v>
      </c>
      <c r="BK287">
        <v>18.7</v>
      </c>
      <c r="BL287">
        <v>16.600000000000001</v>
      </c>
      <c r="BM287" t="s">
        <v>14</v>
      </c>
      <c r="BN287" t="s">
        <v>14</v>
      </c>
      <c r="BO287">
        <v>0.98745594670131398</v>
      </c>
      <c r="BP287">
        <v>-8.4019800339829498</v>
      </c>
      <c r="BQ287">
        <v>1.0011550657064701</v>
      </c>
      <c r="BR287">
        <v>-9.0331534733320701E-2</v>
      </c>
      <c r="BS287">
        <v>3.26411765622646</v>
      </c>
      <c r="BT287">
        <v>0.183507707866161</v>
      </c>
    </row>
    <row r="288" spans="1:72" x14ac:dyDescent="0.25">
      <c r="A288" t="s">
        <v>618</v>
      </c>
      <c r="B288" t="s">
        <v>468</v>
      </c>
      <c r="C288">
        <v>20210227.030000001</v>
      </c>
      <c r="D288" s="89">
        <v>44254.131944444445</v>
      </c>
      <c r="E288" t="s">
        <v>565</v>
      </c>
      <c r="F288">
        <v>2907</v>
      </c>
      <c r="G288" t="s">
        <v>398</v>
      </c>
      <c r="H288" t="s">
        <v>399</v>
      </c>
      <c r="I288" t="s">
        <v>794</v>
      </c>
      <c r="J288" t="s">
        <v>400</v>
      </c>
      <c r="K288">
        <v>3900</v>
      </c>
      <c r="L288">
        <v>172.7</v>
      </c>
      <c r="M288">
        <v>22.582513030000001</v>
      </c>
      <c r="N288" s="90">
        <v>3.3399999999999999E-12</v>
      </c>
      <c r="O288">
        <v>2.2875999999999999E-3</v>
      </c>
      <c r="P288">
        <v>0</v>
      </c>
      <c r="Q288">
        <v>-0.32</v>
      </c>
      <c r="R288">
        <v>0</v>
      </c>
      <c r="S288" t="b">
        <v>0</v>
      </c>
      <c r="T288" t="s">
        <v>404</v>
      </c>
      <c r="U288">
        <v>4</v>
      </c>
      <c r="V288">
        <v>20</v>
      </c>
      <c r="W288">
        <v>20</v>
      </c>
      <c r="X288" s="90">
        <v>7.9700000000000006E-8</v>
      </c>
      <c r="Y288" s="90">
        <v>7.9700000000000006E-8</v>
      </c>
      <c r="Z288">
        <v>3.3267696199999999</v>
      </c>
      <c r="AA288">
        <v>4.5391799999999999E-4</v>
      </c>
      <c r="AB288">
        <v>0</v>
      </c>
      <c r="AC288">
        <v>8.7179974429999998</v>
      </c>
      <c r="AD288">
        <v>9.0703599999999995E-4</v>
      </c>
      <c r="AE288">
        <v>39.897470740000003</v>
      </c>
      <c r="AF288">
        <v>0</v>
      </c>
      <c r="AG288">
        <v>13.272563079999999</v>
      </c>
      <c r="AH288">
        <v>4.3373700000000001E-4</v>
      </c>
      <c r="AI288">
        <v>0</v>
      </c>
      <c r="AJ288">
        <v>8.679852254</v>
      </c>
      <c r="AK288">
        <v>9.0623600000000004E-4</v>
      </c>
      <c r="AL288">
        <v>22.11100939</v>
      </c>
      <c r="AM288">
        <v>6.9283729999999998E-3</v>
      </c>
      <c r="AN288">
        <v>1</v>
      </c>
      <c r="AO288">
        <v>17.496427610000001</v>
      </c>
      <c r="AP288">
        <v>2.3103200000000001E-2</v>
      </c>
      <c r="AQ288">
        <v>1</v>
      </c>
      <c r="AR288">
        <v>14.394141060000001</v>
      </c>
      <c r="AS288">
        <v>1.017933349</v>
      </c>
      <c r="AT288">
        <v>1</v>
      </c>
      <c r="AU288">
        <v>-0.23213547200000001</v>
      </c>
      <c r="AV288">
        <v>6.7665700000000004E-3</v>
      </c>
      <c r="AW288">
        <v>1</v>
      </c>
      <c r="AX288">
        <v>6.0354162000000003E-2</v>
      </c>
      <c r="AY288">
        <v>2.2391458999999999E-2</v>
      </c>
      <c r="AZ288">
        <v>1</v>
      </c>
      <c r="BA288">
        <v>-16.609145649999999</v>
      </c>
      <c r="BB288">
        <v>0.98640635899999995</v>
      </c>
      <c r="BC288">
        <v>1</v>
      </c>
      <c r="BD288">
        <v>2</v>
      </c>
      <c r="BE288">
        <v>1.7999914133756301E-3</v>
      </c>
      <c r="BF288">
        <v>-0.27193509904306801</v>
      </c>
      <c r="BG288">
        <v>0.64600000000000002</v>
      </c>
      <c r="BH288">
        <v>1.0527426182352499</v>
      </c>
      <c r="BI288">
        <v>0.92468322315907403</v>
      </c>
      <c r="BJ288">
        <v>0.70440555500241298</v>
      </c>
      <c r="BK288">
        <v>19.8</v>
      </c>
      <c r="BL288">
        <v>17.600000000000001</v>
      </c>
      <c r="BM288" t="s">
        <v>14</v>
      </c>
      <c r="BN288" t="s">
        <v>14</v>
      </c>
      <c r="BO288">
        <v>0.98745594670131398</v>
      </c>
      <c r="BP288">
        <v>-8.4019800339829498</v>
      </c>
      <c r="BQ288">
        <v>1.0011550657064701</v>
      </c>
      <c r="BR288">
        <v>-9.0331534733320701E-2</v>
      </c>
      <c r="BS288">
        <v>3.2402807227680599</v>
      </c>
      <c r="BT288">
        <v>0.206658384434249</v>
      </c>
    </row>
    <row r="289" spans="1:72" x14ac:dyDescent="0.25">
      <c r="A289" t="s">
        <v>619</v>
      </c>
      <c r="B289" t="s">
        <v>397</v>
      </c>
      <c r="C289">
        <v>20210228.109999999</v>
      </c>
      <c r="D289" s="89">
        <v>44255.452777777777</v>
      </c>
      <c r="E289" t="s">
        <v>620</v>
      </c>
      <c r="F289">
        <v>2908</v>
      </c>
      <c r="G289" t="s">
        <v>398</v>
      </c>
      <c r="H289" t="s">
        <v>399</v>
      </c>
      <c r="I289" t="s">
        <v>794</v>
      </c>
      <c r="J289" t="s">
        <v>400</v>
      </c>
      <c r="K289">
        <v>3600</v>
      </c>
      <c r="L289">
        <v>164.12</v>
      </c>
      <c r="M289">
        <v>21.935169389999999</v>
      </c>
      <c r="N289" s="90">
        <v>3.42E-12</v>
      </c>
      <c r="O289">
        <v>1E-3</v>
      </c>
      <c r="P289">
        <v>0</v>
      </c>
      <c r="Q289">
        <v>-0.9</v>
      </c>
      <c r="R289" t="s">
        <v>420</v>
      </c>
      <c r="S289" t="b">
        <v>0</v>
      </c>
      <c r="T289" t="s">
        <v>421</v>
      </c>
      <c r="U289">
        <v>4</v>
      </c>
      <c r="V289">
        <v>20</v>
      </c>
      <c r="W289">
        <v>20</v>
      </c>
      <c r="X289" s="90">
        <v>7.9199999999999995E-8</v>
      </c>
      <c r="Y289" s="90">
        <v>7.9300000000000002E-8</v>
      </c>
      <c r="Z289">
        <v>3.4594311389999999</v>
      </c>
      <c r="AA289">
        <v>5.0508400000000005E-4</v>
      </c>
      <c r="AB289">
        <v>0</v>
      </c>
      <c r="AC289">
        <v>9.0170602019999997</v>
      </c>
      <c r="AD289">
        <v>1.108471E-3</v>
      </c>
      <c r="AE289">
        <v>40.205777529999999</v>
      </c>
      <c r="AF289">
        <v>0</v>
      </c>
      <c r="AG289">
        <v>13.40815982</v>
      </c>
      <c r="AH289">
        <v>4.8231199999999999E-4</v>
      </c>
      <c r="AI289">
        <v>0</v>
      </c>
      <c r="AJ289">
        <v>8.9788873959999993</v>
      </c>
      <c r="AK289">
        <v>1.107453E-3</v>
      </c>
      <c r="AL289">
        <v>22.56481526</v>
      </c>
      <c r="AM289">
        <v>6.7602460000000001E-3</v>
      </c>
      <c r="AN289">
        <v>1</v>
      </c>
      <c r="AO289">
        <v>18.128466410000001</v>
      </c>
      <c r="AP289">
        <v>2.5609404999999998E-2</v>
      </c>
      <c r="AQ289">
        <v>0</v>
      </c>
      <c r="AR289">
        <v>23.147878989999999</v>
      </c>
      <c r="AS289">
        <v>1.0239075209999999</v>
      </c>
      <c r="AT289">
        <v>1</v>
      </c>
      <c r="AU289">
        <v>-0.21518104099999999</v>
      </c>
      <c r="AV289">
        <v>7.0330210000000004E-3</v>
      </c>
      <c r="AW289">
        <v>0</v>
      </c>
      <c r="AX289">
        <v>8.8594295000000003E-2</v>
      </c>
      <c r="AY289">
        <v>2.4628073E-2</v>
      </c>
      <c r="AZ289">
        <v>0</v>
      </c>
      <c r="BA289">
        <v>-8.8416571590000004</v>
      </c>
      <c r="BB289">
        <v>0.99139766299999998</v>
      </c>
      <c r="BC289">
        <v>1</v>
      </c>
      <c r="BD289">
        <v>2</v>
      </c>
      <c r="BE289">
        <v>1.7999914133756301E-3</v>
      </c>
      <c r="BF289">
        <v>-0.25579751471240703</v>
      </c>
      <c r="BG289">
        <v>0.64600000000000002</v>
      </c>
      <c r="BH289">
        <v>1.0527426182352499</v>
      </c>
      <c r="BI289">
        <v>0.92468322315907403</v>
      </c>
      <c r="BJ289">
        <v>0.72139427778266396</v>
      </c>
      <c r="BK289">
        <v>14.3</v>
      </c>
      <c r="BL289">
        <v>12.4</v>
      </c>
      <c r="BM289" t="s">
        <v>14</v>
      </c>
      <c r="BN289" t="s">
        <v>14</v>
      </c>
      <c r="BO289">
        <v>0.98745594670131398</v>
      </c>
      <c r="BP289">
        <v>-8.4019800339829498</v>
      </c>
      <c r="BQ289">
        <v>1.0011550657064701</v>
      </c>
      <c r="BR289">
        <v>-9.0331534733320701E-2</v>
      </c>
      <c r="BS289">
        <v>3.3730954745392299</v>
      </c>
      <c r="BT289">
        <v>0.50196968424570099</v>
      </c>
    </row>
    <row r="290" spans="1:72" x14ac:dyDescent="0.25">
      <c r="A290" t="s">
        <v>642</v>
      </c>
      <c r="B290" t="s">
        <v>417</v>
      </c>
      <c r="C290">
        <v>20210302.109999999</v>
      </c>
      <c r="D290" s="89">
        <v>44257.463194444441</v>
      </c>
      <c r="E290" t="s">
        <v>620</v>
      </c>
      <c r="F290">
        <v>2934</v>
      </c>
      <c r="G290" t="s">
        <v>398</v>
      </c>
      <c r="H290" t="s">
        <v>399</v>
      </c>
      <c r="I290" t="s">
        <v>794</v>
      </c>
      <c r="J290" t="s">
        <v>400</v>
      </c>
      <c r="K290">
        <v>3800</v>
      </c>
      <c r="L290">
        <v>172.58</v>
      </c>
      <c r="M290">
        <v>22.018773899999999</v>
      </c>
      <c r="N290" s="90">
        <v>3.4300000000000001E-12</v>
      </c>
      <c r="O290">
        <v>1E-3</v>
      </c>
      <c r="P290">
        <v>0</v>
      </c>
      <c r="Q290">
        <v>-1.04</v>
      </c>
      <c r="R290">
        <v>0</v>
      </c>
      <c r="S290" t="b">
        <v>0</v>
      </c>
      <c r="T290" t="s">
        <v>404</v>
      </c>
      <c r="U290">
        <v>4</v>
      </c>
      <c r="V290">
        <v>20</v>
      </c>
      <c r="W290">
        <v>20</v>
      </c>
      <c r="X290" s="90">
        <v>7.9700000000000006E-8</v>
      </c>
      <c r="Y290" s="90">
        <v>7.9599999999999998E-8</v>
      </c>
      <c r="Z290">
        <v>3.4626212839999999</v>
      </c>
      <c r="AA290">
        <v>4.7398299999999998E-4</v>
      </c>
      <c r="AB290">
        <v>0</v>
      </c>
      <c r="AC290">
        <v>9.1302489019999999</v>
      </c>
      <c r="AD290">
        <v>1.2245940000000001E-3</v>
      </c>
      <c r="AE290">
        <v>40.3224649</v>
      </c>
      <c r="AF290">
        <v>0</v>
      </c>
      <c r="AG290">
        <v>13.41511796</v>
      </c>
      <c r="AH290">
        <v>4.62344E-4</v>
      </c>
      <c r="AI290">
        <v>0</v>
      </c>
      <c r="AJ290">
        <v>9.0919707390000006</v>
      </c>
      <c r="AK290">
        <v>1.2237070000000001E-3</v>
      </c>
      <c r="AL290">
        <v>22.663610720000001</v>
      </c>
      <c r="AM290">
        <v>6.5972679999999999E-3</v>
      </c>
      <c r="AN290">
        <v>0</v>
      </c>
      <c r="AO290">
        <v>18.267391799999999</v>
      </c>
      <c r="AP290">
        <v>2.2543437E-2</v>
      </c>
      <c r="AQ290">
        <v>0</v>
      </c>
      <c r="AR290">
        <v>20.491106890000001</v>
      </c>
      <c r="AS290">
        <v>1.067014597</v>
      </c>
      <c r="AT290">
        <v>0</v>
      </c>
      <c r="AU290">
        <v>-0.23835357400000001</v>
      </c>
      <c r="AV290">
        <v>6.2879670000000002E-3</v>
      </c>
      <c r="AW290">
        <v>0</v>
      </c>
      <c r="AX290">
        <v>8.9235200000000001E-4</v>
      </c>
      <c r="AY290">
        <v>2.2107844000000001E-2</v>
      </c>
      <c r="AZ290">
        <v>0</v>
      </c>
      <c r="BA290">
        <v>-11.640427839999999</v>
      </c>
      <c r="BB290">
        <v>1.0330890159999999</v>
      </c>
      <c r="BC290">
        <v>0</v>
      </c>
      <c r="BD290">
        <v>2</v>
      </c>
      <c r="BE290">
        <v>1.7999914133756301E-3</v>
      </c>
      <c r="BF290">
        <v>-0.27914787869208801</v>
      </c>
      <c r="BG290">
        <v>0.64600000000000002</v>
      </c>
      <c r="BH290">
        <v>1.0527426182352499</v>
      </c>
      <c r="BI290">
        <v>0.92468322315907403</v>
      </c>
      <c r="BJ290">
        <v>0.69681235446994905</v>
      </c>
      <c r="BK290">
        <v>22.3</v>
      </c>
      <c r="BL290">
        <v>20.100000000000001</v>
      </c>
      <c r="BM290" t="s">
        <v>14</v>
      </c>
      <c r="BN290" t="s">
        <v>14</v>
      </c>
      <c r="BO290">
        <v>0.98745594670131398</v>
      </c>
      <c r="BP290">
        <v>-8.4019800339829498</v>
      </c>
      <c r="BQ290">
        <v>1.0011550657064701</v>
      </c>
      <c r="BR290">
        <v>-9.0331534733320701E-2</v>
      </c>
      <c r="BS290">
        <v>3.37628930436632</v>
      </c>
      <c r="BT290">
        <v>0.61373853916009202</v>
      </c>
    </row>
    <row r="291" spans="1:72" x14ac:dyDescent="0.25">
      <c r="A291" t="s">
        <v>647</v>
      </c>
      <c r="B291" t="s">
        <v>397</v>
      </c>
      <c r="C291">
        <v>20210303.140000001</v>
      </c>
      <c r="D291" s="89">
        <v>44258.59097222222</v>
      </c>
      <c r="E291" t="s">
        <v>648</v>
      </c>
      <c r="F291">
        <v>2941</v>
      </c>
      <c r="G291" t="s">
        <v>14</v>
      </c>
      <c r="H291" t="s">
        <v>399</v>
      </c>
      <c r="I291" t="s">
        <v>794</v>
      </c>
      <c r="J291" t="s">
        <v>400</v>
      </c>
      <c r="K291">
        <v>3600</v>
      </c>
      <c r="L291">
        <v>96.56</v>
      </c>
      <c r="M291">
        <v>37.282518639999999</v>
      </c>
      <c r="N291" s="90">
        <v>1.76E-12</v>
      </c>
      <c r="O291">
        <v>1E-3</v>
      </c>
      <c r="P291">
        <v>0</v>
      </c>
      <c r="Q291">
        <v>-33.94</v>
      </c>
      <c r="R291" t="s">
        <v>420</v>
      </c>
      <c r="S291">
        <v>0</v>
      </c>
      <c r="T291" t="s">
        <v>14</v>
      </c>
      <c r="U291">
        <v>4</v>
      </c>
      <c r="V291">
        <v>20</v>
      </c>
      <c r="W291">
        <v>20</v>
      </c>
      <c r="X291" s="90">
        <v>3.6799999999999999E-8</v>
      </c>
      <c r="Y291" s="90">
        <v>6.4200000000000006E-8</v>
      </c>
      <c r="Z291">
        <v>3.721087652</v>
      </c>
      <c r="AA291">
        <v>1.1239170000000001E-3</v>
      </c>
      <c r="AB291">
        <v>0</v>
      </c>
      <c r="AC291">
        <v>9.7562540159999998</v>
      </c>
      <c r="AD291">
        <v>1.530839E-3</v>
      </c>
      <c r="AE291">
        <v>40.967819830000003</v>
      </c>
      <c r="AF291">
        <v>0</v>
      </c>
      <c r="AG291">
        <v>13.68080902</v>
      </c>
      <c r="AH291">
        <v>1.095284E-3</v>
      </c>
      <c r="AI291">
        <v>0</v>
      </c>
      <c r="AJ291">
        <v>9.7177378240000003</v>
      </c>
      <c r="AK291">
        <v>1.5299440000000001E-3</v>
      </c>
      <c r="AL291">
        <v>23.6479897</v>
      </c>
      <c r="AM291">
        <v>8.4583980000000007E-3</v>
      </c>
      <c r="AN291">
        <v>1</v>
      </c>
      <c r="AO291">
        <v>5.4524334459999997</v>
      </c>
      <c r="AP291">
        <v>0.35805722000000001</v>
      </c>
      <c r="AQ291">
        <v>77</v>
      </c>
      <c r="AR291">
        <v>46.307191639999999</v>
      </c>
      <c r="AS291">
        <v>8.2868446270000007</v>
      </c>
      <c r="AT291">
        <v>0</v>
      </c>
      <c r="AU291">
        <v>-0.14791963399999999</v>
      </c>
      <c r="AV291">
        <v>8.4296119999999995E-3</v>
      </c>
      <c r="AW291">
        <v>2</v>
      </c>
      <c r="AX291">
        <v>-13.787833859999999</v>
      </c>
      <c r="AY291">
        <v>0.34212769500000001</v>
      </c>
      <c r="AZ291">
        <v>77</v>
      </c>
      <c r="BA291">
        <v>11.84796147</v>
      </c>
      <c r="BB291">
        <v>8.0162877310000002</v>
      </c>
      <c r="BC291">
        <v>0</v>
      </c>
      <c r="BD291">
        <v>2</v>
      </c>
      <c r="BE291">
        <v>1.7999914133756301E-3</v>
      </c>
      <c r="BF291">
        <v>-0.190485812403595</v>
      </c>
      <c r="BG291">
        <v>0.64600000000000002</v>
      </c>
      <c r="BH291">
        <v>1.0527426182352499</v>
      </c>
      <c r="BI291">
        <v>0.92468322315907403</v>
      </c>
      <c r="BJ291">
        <v>0.79015069027264395</v>
      </c>
      <c r="BK291">
        <v>-4.9000000000000004</v>
      </c>
      <c r="BL291">
        <v>-6.1</v>
      </c>
      <c r="BM291" t="s">
        <v>14</v>
      </c>
      <c r="BN291" t="s">
        <v>14</v>
      </c>
      <c r="BO291">
        <v>0.98745594670131398</v>
      </c>
      <c r="BP291">
        <v>-8.4019800339829498</v>
      </c>
      <c r="BQ291">
        <v>1.0011550657064701</v>
      </c>
      <c r="BR291">
        <v>-9.0331534733320701E-2</v>
      </c>
      <c r="BS291">
        <v>3.63505421800427</v>
      </c>
      <c r="BT291">
        <v>1.2318910116448201</v>
      </c>
    </row>
    <row r="292" spans="1:72" x14ac:dyDescent="0.25">
      <c r="A292" t="s">
        <v>653</v>
      </c>
      <c r="B292" t="s">
        <v>397</v>
      </c>
      <c r="C292">
        <v>20210309.149999999</v>
      </c>
      <c r="D292" s="89">
        <v>44264.631944444445</v>
      </c>
      <c r="E292" t="s">
        <v>654</v>
      </c>
      <c r="F292">
        <v>2946</v>
      </c>
      <c r="G292" t="s">
        <v>398</v>
      </c>
      <c r="H292" t="s">
        <v>399</v>
      </c>
      <c r="I292" t="s">
        <v>794</v>
      </c>
      <c r="J292" t="s">
        <v>400</v>
      </c>
      <c r="K292">
        <v>4000</v>
      </c>
      <c r="L292">
        <v>96.77</v>
      </c>
      <c r="M292">
        <v>41.335124520000001</v>
      </c>
      <c r="N292" s="90">
        <v>1.6299999999999999E-12</v>
      </c>
      <c r="O292">
        <v>1E-3</v>
      </c>
      <c r="P292">
        <v>0</v>
      </c>
      <c r="Q292">
        <v>-0.75</v>
      </c>
      <c r="R292" t="s">
        <v>420</v>
      </c>
      <c r="S292" t="b">
        <v>1</v>
      </c>
      <c r="T292" t="s">
        <v>421</v>
      </c>
      <c r="U292">
        <v>4</v>
      </c>
      <c r="V292">
        <v>20</v>
      </c>
      <c r="W292">
        <v>20</v>
      </c>
      <c r="X292" s="90">
        <v>3.8199999999999998E-8</v>
      </c>
      <c r="Y292" s="90">
        <v>3.8299999999999999E-8</v>
      </c>
      <c r="Z292">
        <v>3.5774609499999999</v>
      </c>
      <c r="AA292">
        <v>6.0921700000000001E-4</v>
      </c>
      <c r="AB292">
        <v>0</v>
      </c>
      <c r="AC292">
        <v>9.4481589669999995</v>
      </c>
      <c r="AD292">
        <v>1.0117640000000001E-3</v>
      </c>
      <c r="AE292">
        <v>40.650201559999999</v>
      </c>
      <c r="AF292">
        <v>0</v>
      </c>
      <c r="AG292">
        <v>13.534555429999999</v>
      </c>
      <c r="AH292">
        <v>5.7661699999999997E-4</v>
      </c>
      <c r="AI292">
        <v>0</v>
      </c>
      <c r="AJ292">
        <v>9.4098115609999997</v>
      </c>
      <c r="AK292">
        <v>1.010801E-3</v>
      </c>
      <c r="AL292">
        <v>23.069356150000001</v>
      </c>
      <c r="AM292">
        <v>9.7172140000000001E-3</v>
      </c>
      <c r="AN292">
        <v>1</v>
      </c>
      <c r="AO292">
        <v>18.513224900000001</v>
      </c>
      <c r="AP292">
        <v>3.3844512E-2</v>
      </c>
      <c r="AQ292">
        <v>3</v>
      </c>
      <c r="AR292">
        <v>4.9206325360000003</v>
      </c>
      <c r="AS292">
        <v>1.8615089279999999</v>
      </c>
      <c r="AT292">
        <v>1</v>
      </c>
      <c r="AU292">
        <v>-0.27566310300000002</v>
      </c>
      <c r="AV292">
        <v>9.6397319999999998E-3</v>
      </c>
      <c r="AW292">
        <v>2</v>
      </c>
      <c r="AX292">
        <v>-0.38747851900000002</v>
      </c>
      <c r="AY292">
        <v>3.3511365000000001E-2</v>
      </c>
      <c r="AZ292">
        <v>3</v>
      </c>
      <c r="BA292">
        <v>-27.444931459999999</v>
      </c>
      <c r="BB292">
        <v>1.80132823</v>
      </c>
      <c r="BC292">
        <v>1</v>
      </c>
      <c r="BD292">
        <v>3</v>
      </c>
      <c r="BE292">
        <v>9.7527688795384898E-4</v>
      </c>
      <c r="BF292">
        <v>-0.29816211287307098</v>
      </c>
      <c r="BG292">
        <v>0.64600000000000002</v>
      </c>
      <c r="BH292">
        <v>1.03041305013492</v>
      </c>
      <c r="BI292">
        <v>0.95813512655848199</v>
      </c>
      <c r="BJ292">
        <v>0.71690499439827005</v>
      </c>
      <c r="BK292">
        <v>15.7</v>
      </c>
      <c r="BL292">
        <v>13.8</v>
      </c>
      <c r="BM292" t="s">
        <v>14</v>
      </c>
      <c r="BN292" t="s">
        <v>14</v>
      </c>
      <c r="BO292">
        <v>0.991313887977191</v>
      </c>
      <c r="BP292">
        <v>-8.7984187311849205</v>
      </c>
      <c r="BQ292">
        <v>1.00283345638313</v>
      </c>
      <c r="BR292">
        <v>-0.223052006392533</v>
      </c>
      <c r="BS292">
        <v>3.3645455231716399</v>
      </c>
      <c r="BT292">
        <v>0.56767246861840603</v>
      </c>
    </row>
    <row r="293" spans="1:72" x14ac:dyDescent="0.25">
      <c r="A293" t="s">
        <v>660</v>
      </c>
      <c r="B293" t="s">
        <v>417</v>
      </c>
      <c r="C293">
        <v>20210310</v>
      </c>
      <c r="D293" s="89">
        <v>44265.029861111114</v>
      </c>
      <c r="E293" t="s">
        <v>654</v>
      </c>
      <c r="F293">
        <v>2951</v>
      </c>
      <c r="G293" t="s">
        <v>398</v>
      </c>
      <c r="H293" t="s">
        <v>399</v>
      </c>
      <c r="I293" t="s">
        <v>794</v>
      </c>
      <c r="J293" t="s">
        <v>400</v>
      </c>
      <c r="K293">
        <v>3900</v>
      </c>
      <c r="L293">
        <v>200.74</v>
      </c>
      <c r="M293">
        <v>19.42811597</v>
      </c>
      <c r="N293" s="90">
        <v>3.8899999999999998E-12</v>
      </c>
      <c r="O293">
        <v>1E-3</v>
      </c>
      <c r="P293">
        <v>0</v>
      </c>
      <c r="Q293">
        <v>-0.34</v>
      </c>
      <c r="R293">
        <v>0</v>
      </c>
      <c r="S293" t="b">
        <v>1</v>
      </c>
      <c r="T293" t="s">
        <v>657</v>
      </c>
      <c r="U293">
        <v>4</v>
      </c>
      <c r="V293">
        <v>20</v>
      </c>
      <c r="W293">
        <v>20</v>
      </c>
      <c r="X293" s="90">
        <v>7.9599999999999998E-8</v>
      </c>
      <c r="Y293" s="90">
        <v>7.9599999999999998E-8</v>
      </c>
      <c r="Z293">
        <v>3.527058223</v>
      </c>
      <c r="AA293">
        <v>4.7725699999999997E-4</v>
      </c>
      <c r="AB293">
        <v>0</v>
      </c>
      <c r="AC293">
        <v>9.3834571090000001</v>
      </c>
      <c r="AD293">
        <v>7.3669499999999999E-4</v>
      </c>
      <c r="AE293">
        <v>40.583499770000003</v>
      </c>
      <c r="AF293">
        <v>0</v>
      </c>
      <c r="AG293">
        <v>13.484744790000001</v>
      </c>
      <c r="AH293">
        <v>4.54945E-4</v>
      </c>
      <c r="AI293">
        <v>0</v>
      </c>
      <c r="AJ293">
        <v>9.3450667450000005</v>
      </c>
      <c r="AK293">
        <v>7.3612799999999996E-4</v>
      </c>
      <c r="AL293">
        <v>22.93008129</v>
      </c>
      <c r="AM293">
        <v>6.9609090000000004E-3</v>
      </c>
      <c r="AN293">
        <v>0</v>
      </c>
      <c r="AO293">
        <v>18.636231370000001</v>
      </c>
      <c r="AP293">
        <v>2.4963681000000001E-2</v>
      </c>
      <c r="AQ293">
        <v>0</v>
      </c>
      <c r="AR293">
        <v>6.7267542899999997</v>
      </c>
      <c r="AS293">
        <v>0.91931006900000001</v>
      </c>
      <c r="AT293">
        <v>0</v>
      </c>
      <c r="AU293">
        <v>-0.29523895500000003</v>
      </c>
      <c r="AV293">
        <v>6.6404719999999997E-3</v>
      </c>
      <c r="AW293">
        <v>0</v>
      </c>
      <c r="AX293">
        <v>-0.13850831999999999</v>
      </c>
      <c r="AY293">
        <v>2.4704342000000001E-2</v>
      </c>
      <c r="AZ293">
        <v>0</v>
      </c>
      <c r="BA293">
        <v>-25.523098969999999</v>
      </c>
      <c r="BB293">
        <v>0.88964287900000005</v>
      </c>
      <c r="BC293">
        <v>0</v>
      </c>
      <c r="BD293">
        <v>3</v>
      </c>
      <c r="BE293">
        <v>9.7527688795384898E-4</v>
      </c>
      <c r="BF293">
        <v>-0.31760213332103998</v>
      </c>
      <c r="BG293">
        <v>0.64600000000000002</v>
      </c>
      <c r="BH293">
        <v>1.03041305013492</v>
      </c>
      <c r="BI293">
        <v>0.95813512655848199</v>
      </c>
      <c r="BJ293">
        <v>0.69687374363379295</v>
      </c>
      <c r="BK293">
        <v>22.3</v>
      </c>
      <c r="BL293">
        <v>20</v>
      </c>
      <c r="BM293" t="s">
        <v>14</v>
      </c>
      <c r="BN293" t="s">
        <v>14</v>
      </c>
      <c r="BO293">
        <v>0.991313887977191</v>
      </c>
      <c r="BP293">
        <v>-8.7984187311849205</v>
      </c>
      <c r="BQ293">
        <v>1.00283345638313</v>
      </c>
      <c r="BR293">
        <v>-0.223052006392533</v>
      </c>
      <c r="BS293">
        <v>3.3139999822431001</v>
      </c>
      <c r="BT293">
        <v>0.50353261820508</v>
      </c>
    </row>
    <row r="294" spans="1:72" x14ac:dyDescent="0.25">
      <c r="A294" t="s">
        <v>664</v>
      </c>
      <c r="B294" t="s">
        <v>417</v>
      </c>
      <c r="C294">
        <v>20210310.079999998</v>
      </c>
      <c r="D294" s="89">
        <v>44265.354166666664</v>
      </c>
      <c r="E294" t="s">
        <v>654</v>
      </c>
      <c r="F294">
        <v>2955</v>
      </c>
      <c r="G294" t="s">
        <v>398</v>
      </c>
      <c r="H294" t="s">
        <v>399</v>
      </c>
      <c r="I294" t="s">
        <v>794</v>
      </c>
      <c r="J294" t="s">
        <v>400</v>
      </c>
      <c r="K294">
        <v>3600</v>
      </c>
      <c r="L294">
        <v>162.75</v>
      </c>
      <c r="M294">
        <v>22.119815670000001</v>
      </c>
      <c r="N294" s="90">
        <v>3.3000000000000001E-12</v>
      </c>
      <c r="O294">
        <v>1E-3</v>
      </c>
      <c r="P294">
        <v>0</v>
      </c>
      <c r="Q294">
        <v>-0.39</v>
      </c>
      <c r="R294">
        <v>0</v>
      </c>
      <c r="S294" t="b">
        <v>1</v>
      </c>
      <c r="T294" t="s">
        <v>404</v>
      </c>
      <c r="U294">
        <v>4</v>
      </c>
      <c r="V294">
        <v>20</v>
      </c>
      <c r="W294">
        <v>20</v>
      </c>
      <c r="X294" s="90">
        <v>7.5199999999999998E-8</v>
      </c>
      <c r="Y294" s="90">
        <v>7.54E-8</v>
      </c>
      <c r="Z294">
        <v>3.5525920759999998</v>
      </c>
      <c r="AA294">
        <v>4.2243599999999999E-4</v>
      </c>
      <c r="AB294">
        <v>0</v>
      </c>
      <c r="AC294">
        <v>9.3649483839999998</v>
      </c>
      <c r="AD294">
        <v>7.5299600000000003E-4</v>
      </c>
      <c r="AE294">
        <v>40.564418940000003</v>
      </c>
      <c r="AF294">
        <v>0</v>
      </c>
      <c r="AG294">
        <v>13.50818997</v>
      </c>
      <c r="AH294">
        <v>4.0406399999999999E-4</v>
      </c>
      <c r="AI294">
        <v>0</v>
      </c>
      <c r="AJ294">
        <v>9.3266300310000005</v>
      </c>
      <c r="AK294">
        <v>7.5241800000000003E-4</v>
      </c>
      <c r="AL294">
        <v>22.94711744</v>
      </c>
      <c r="AM294">
        <v>7.1807340000000002E-3</v>
      </c>
      <c r="AN294">
        <v>0</v>
      </c>
      <c r="AO294">
        <v>18.569390089999999</v>
      </c>
      <c r="AP294">
        <v>2.3985675000000001E-2</v>
      </c>
      <c r="AQ294">
        <v>0</v>
      </c>
      <c r="AR294">
        <v>9.5050247050000003</v>
      </c>
      <c r="AS294">
        <v>0.98035761499999996</v>
      </c>
      <c r="AT294">
        <v>0</v>
      </c>
      <c r="AU294">
        <v>-0.28449925599999998</v>
      </c>
      <c r="AV294">
        <v>7.0036229999999996E-3</v>
      </c>
      <c r="AW294">
        <v>0</v>
      </c>
      <c r="AX294">
        <v>-0.16759191200000001</v>
      </c>
      <c r="AY294">
        <v>2.3709345E-2</v>
      </c>
      <c r="AZ294">
        <v>0</v>
      </c>
      <c r="BA294">
        <v>-22.82282172</v>
      </c>
      <c r="BB294">
        <v>0.94916502000000003</v>
      </c>
      <c r="BC294">
        <v>0</v>
      </c>
      <c r="BD294">
        <v>3</v>
      </c>
      <c r="BE294">
        <v>9.7527688795384898E-4</v>
      </c>
      <c r="BF294">
        <v>-0.30687904928439502</v>
      </c>
      <c r="BG294">
        <v>0.64600000000000002</v>
      </c>
      <c r="BH294">
        <v>1.03041305013492</v>
      </c>
      <c r="BI294">
        <v>0.95813512655848199</v>
      </c>
      <c r="BJ294">
        <v>0.70792294936284605</v>
      </c>
      <c r="BK294">
        <v>18.600000000000001</v>
      </c>
      <c r="BL294">
        <v>16.5</v>
      </c>
      <c r="BM294" t="s">
        <v>14</v>
      </c>
      <c r="BN294" t="s">
        <v>14</v>
      </c>
      <c r="BO294">
        <v>0.991313887977191</v>
      </c>
      <c r="BP294">
        <v>-8.7984187311849205</v>
      </c>
      <c r="BQ294">
        <v>1.00283345638313</v>
      </c>
      <c r="BR294">
        <v>-0.223052006392533</v>
      </c>
      <c r="BS294">
        <v>3.3396061843018701</v>
      </c>
      <c r="BT294">
        <v>0.48518466206382799</v>
      </c>
    </row>
    <row r="295" spans="1:72" x14ac:dyDescent="0.25">
      <c r="A295" t="s">
        <v>670</v>
      </c>
      <c r="B295" t="s">
        <v>447</v>
      </c>
      <c r="C295">
        <v>20210310.190000001</v>
      </c>
      <c r="D295" s="89">
        <v>44265.794444444444</v>
      </c>
      <c r="E295" t="s">
        <v>654</v>
      </c>
      <c r="F295">
        <v>2961</v>
      </c>
      <c r="G295" t="s">
        <v>398</v>
      </c>
      <c r="H295" t="s">
        <v>399</v>
      </c>
      <c r="I295" t="s">
        <v>794</v>
      </c>
      <c r="J295" t="s">
        <v>400</v>
      </c>
      <c r="K295">
        <v>4000</v>
      </c>
      <c r="L295">
        <v>193.97</v>
      </c>
      <c r="M295">
        <v>20.621745629999999</v>
      </c>
      <c r="N295" s="90">
        <v>3.6199999999999999E-12</v>
      </c>
      <c r="O295">
        <v>1E-3</v>
      </c>
      <c r="P295">
        <v>0</v>
      </c>
      <c r="Q295">
        <v>-0.24</v>
      </c>
      <c r="R295">
        <v>0</v>
      </c>
      <c r="S295" t="b">
        <v>1</v>
      </c>
      <c r="T295" t="s">
        <v>404</v>
      </c>
      <c r="U295">
        <v>4</v>
      </c>
      <c r="V295">
        <v>20</v>
      </c>
      <c r="W295">
        <v>20</v>
      </c>
      <c r="X295" s="90">
        <v>7.9599999999999998E-8</v>
      </c>
      <c r="Y295" s="90">
        <v>7.9500000000000004E-8</v>
      </c>
      <c r="Z295">
        <v>3.5432191629999998</v>
      </c>
      <c r="AA295">
        <v>5.40943E-4</v>
      </c>
      <c r="AB295">
        <v>0</v>
      </c>
      <c r="AC295">
        <v>9.3920080630000005</v>
      </c>
      <c r="AD295">
        <v>1.7746350000000001E-3</v>
      </c>
      <c r="AE295">
        <v>40.592315030000002</v>
      </c>
      <c r="AF295">
        <v>1</v>
      </c>
      <c r="AG295">
        <v>13.500334909999999</v>
      </c>
      <c r="AH295">
        <v>5.2385599999999995E-4</v>
      </c>
      <c r="AI295">
        <v>0</v>
      </c>
      <c r="AJ295">
        <v>9.3536432880000007</v>
      </c>
      <c r="AK295">
        <v>1.7729530000000001E-3</v>
      </c>
      <c r="AL295">
        <v>22.97591276</v>
      </c>
      <c r="AM295">
        <v>6.9359210000000003E-3</v>
      </c>
      <c r="AN295">
        <v>0</v>
      </c>
      <c r="AO295">
        <v>18.63659612</v>
      </c>
      <c r="AP295">
        <v>2.4782676E-2</v>
      </c>
      <c r="AQ295">
        <v>0</v>
      </c>
      <c r="AR295">
        <v>8.6984625760000007</v>
      </c>
      <c r="AS295">
        <v>0.93318478800000004</v>
      </c>
      <c r="AT295">
        <v>0</v>
      </c>
      <c r="AU295">
        <v>-0.27590381000000003</v>
      </c>
      <c r="AV295">
        <v>6.4126859999999999E-3</v>
      </c>
      <c r="AW295">
        <v>0</v>
      </c>
      <c r="AX295">
        <v>-0.157657509</v>
      </c>
      <c r="AY295">
        <v>2.4870803E-2</v>
      </c>
      <c r="AZ295">
        <v>0</v>
      </c>
      <c r="BA295">
        <v>-23.64928316</v>
      </c>
      <c r="BB295">
        <v>0.90299164899999995</v>
      </c>
      <c r="BC295">
        <v>0</v>
      </c>
      <c r="BD295">
        <v>3</v>
      </c>
      <c r="BE295">
        <v>9.7527688795384898E-4</v>
      </c>
      <c r="BF295">
        <v>-0.298311686694472</v>
      </c>
      <c r="BG295">
        <v>0.64600000000000002</v>
      </c>
      <c r="BH295">
        <v>1.03041305013492</v>
      </c>
      <c r="BI295">
        <v>0.95813512655848199</v>
      </c>
      <c r="BJ295">
        <v>0.71675087158074002</v>
      </c>
      <c r="BK295">
        <v>15.8</v>
      </c>
      <c r="BL295">
        <v>13.8</v>
      </c>
      <c r="BM295" t="s">
        <v>14</v>
      </c>
      <c r="BN295" t="s">
        <v>14</v>
      </c>
      <c r="BO295">
        <v>0.991313887977191</v>
      </c>
      <c r="BP295">
        <v>-8.7984187311849205</v>
      </c>
      <c r="BQ295">
        <v>1.00283345638313</v>
      </c>
      <c r="BR295">
        <v>-0.223052006392533</v>
      </c>
      <c r="BS295">
        <v>3.3302067135616999</v>
      </c>
      <c r="BT295">
        <v>0.512009297660734</v>
      </c>
    </row>
    <row r="296" spans="1:72" x14ac:dyDescent="0.25">
      <c r="A296" t="s">
        <v>680</v>
      </c>
      <c r="B296" t="s">
        <v>468</v>
      </c>
      <c r="C296">
        <v>20210311.129999999</v>
      </c>
      <c r="D296" s="89">
        <v>44266.559027777781</v>
      </c>
      <c r="E296" t="s">
        <v>654</v>
      </c>
      <c r="F296">
        <v>2971</v>
      </c>
      <c r="G296" t="s">
        <v>398</v>
      </c>
      <c r="H296" t="s">
        <v>399</v>
      </c>
      <c r="I296" t="s">
        <v>794</v>
      </c>
      <c r="J296" t="s">
        <v>400</v>
      </c>
      <c r="K296">
        <v>3600</v>
      </c>
      <c r="L296">
        <v>173.07</v>
      </c>
      <c r="M296">
        <v>20.800832029999999</v>
      </c>
      <c r="N296" s="90">
        <v>3.5300000000000001E-12</v>
      </c>
      <c r="O296">
        <v>1E-3</v>
      </c>
      <c r="P296">
        <v>0</v>
      </c>
      <c r="Q296">
        <v>-0.42</v>
      </c>
      <c r="R296">
        <v>0</v>
      </c>
      <c r="S296" t="b">
        <v>1</v>
      </c>
      <c r="T296" t="s">
        <v>404</v>
      </c>
      <c r="U296">
        <v>4</v>
      </c>
      <c r="V296">
        <v>20</v>
      </c>
      <c r="W296">
        <v>20</v>
      </c>
      <c r="X296" s="90">
        <v>7.9700000000000006E-8</v>
      </c>
      <c r="Y296" s="90">
        <v>7.9700000000000006E-8</v>
      </c>
      <c r="Z296">
        <v>3.5545905929999999</v>
      </c>
      <c r="AA296">
        <v>5.2920400000000002E-4</v>
      </c>
      <c r="AB296">
        <v>0</v>
      </c>
      <c r="AC296">
        <v>9.4272976540000002</v>
      </c>
      <c r="AD296">
        <v>1.5704549999999999E-3</v>
      </c>
      <c r="AE296">
        <v>40.62869542</v>
      </c>
      <c r="AF296">
        <v>0</v>
      </c>
      <c r="AG296">
        <v>13.512250099999999</v>
      </c>
      <c r="AH296">
        <v>5.0644299999999998E-4</v>
      </c>
      <c r="AI296">
        <v>0</v>
      </c>
      <c r="AJ296">
        <v>9.3889224280000008</v>
      </c>
      <c r="AK296">
        <v>1.5690019999999999E-3</v>
      </c>
      <c r="AL296">
        <v>23.006638479999999</v>
      </c>
      <c r="AM296">
        <v>6.1369119999999996E-3</v>
      </c>
      <c r="AN296">
        <v>0</v>
      </c>
      <c r="AO296">
        <v>18.792785030000001</v>
      </c>
      <c r="AP296">
        <v>2.581779E-2</v>
      </c>
      <c r="AQ296">
        <v>0</v>
      </c>
      <c r="AR296">
        <v>3.3830340830000001</v>
      </c>
      <c r="AS296">
        <v>0.79873187300000004</v>
      </c>
      <c r="AT296">
        <v>0</v>
      </c>
      <c r="AU296">
        <v>-0.29111806499999998</v>
      </c>
      <c r="AV296">
        <v>5.7170839999999999E-3</v>
      </c>
      <c r="AW296">
        <v>0</v>
      </c>
      <c r="AX296">
        <v>-7.1736094E-2</v>
      </c>
      <c r="AY296">
        <v>2.4824043E-2</v>
      </c>
      <c r="AZ296">
        <v>0</v>
      </c>
      <c r="BA296">
        <v>-28.870714830000001</v>
      </c>
      <c r="BB296">
        <v>0.77281544300000005</v>
      </c>
      <c r="BC296">
        <v>0</v>
      </c>
      <c r="BD296">
        <v>3</v>
      </c>
      <c r="BE296">
        <v>9.7527688795384898E-4</v>
      </c>
      <c r="BF296">
        <v>-0.31355590777905401</v>
      </c>
      <c r="BG296">
        <v>0.64600000000000002</v>
      </c>
      <c r="BH296">
        <v>1.03041305013492</v>
      </c>
      <c r="BI296">
        <v>0.95813512655848199</v>
      </c>
      <c r="BJ296">
        <v>0.70104302723604495</v>
      </c>
      <c r="BK296">
        <v>20.9</v>
      </c>
      <c r="BL296">
        <v>18.7</v>
      </c>
      <c r="BM296" t="s">
        <v>14</v>
      </c>
      <c r="BN296" t="s">
        <v>14</v>
      </c>
      <c r="BO296">
        <v>0.991313887977191</v>
      </c>
      <c r="BP296">
        <v>-8.7984187311849205</v>
      </c>
      <c r="BQ296">
        <v>1.00283345638313</v>
      </c>
      <c r="BR296">
        <v>-0.223052006392533</v>
      </c>
      <c r="BS296">
        <v>3.3416103640126198</v>
      </c>
      <c r="BT296">
        <v>0.54699235932006796</v>
      </c>
    </row>
    <row r="297" spans="1:72" x14ac:dyDescent="0.25">
      <c r="A297" t="s">
        <v>705</v>
      </c>
      <c r="B297" t="s">
        <v>397</v>
      </c>
      <c r="C297">
        <v>20210314.120000001</v>
      </c>
      <c r="D297" s="89">
        <v>44269.512499999997</v>
      </c>
      <c r="E297" t="s">
        <v>706</v>
      </c>
      <c r="F297">
        <v>3004</v>
      </c>
      <c r="G297" t="s">
        <v>398</v>
      </c>
      <c r="H297" t="s">
        <v>399</v>
      </c>
      <c r="I297" t="s">
        <v>794</v>
      </c>
      <c r="J297" t="s">
        <v>400</v>
      </c>
      <c r="K297">
        <v>3700</v>
      </c>
      <c r="L297">
        <v>207.4</v>
      </c>
      <c r="M297">
        <v>17.839922850000001</v>
      </c>
      <c r="N297" s="90">
        <v>4.2700000000000002E-12</v>
      </c>
      <c r="O297">
        <v>1E-3</v>
      </c>
      <c r="P297">
        <v>0</v>
      </c>
      <c r="Q297">
        <v>7.0000000000000007E-2</v>
      </c>
      <c r="R297" t="s">
        <v>420</v>
      </c>
      <c r="S297" t="b">
        <v>0</v>
      </c>
      <c r="T297" t="s">
        <v>421</v>
      </c>
      <c r="U297">
        <v>4</v>
      </c>
      <c r="V297">
        <v>20</v>
      </c>
      <c r="W297">
        <v>20</v>
      </c>
      <c r="X297" s="90">
        <v>7.9700000000000006E-8</v>
      </c>
      <c r="Y297" s="90">
        <v>7.9599999999999998E-8</v>
      </c>
      <c r="Z297">
        <v>3.571476246</v>
      </c>
      <c r="AA297">
        <v>4.25728E-4</v>
      </c>
      <c r="AB297">
        <v>0</v>
      </c>
      <c r="AC297">
        <v>9.4812260580000007</v>
      </c>
      <c r="AD297">
        <v>8.6014700000000002E-4</v>
      </c>
      <c r="AE297">
        <v>40.684290760000003</v>
      </c>
      <c r="AF297">
        <v>0</v>
      </c>
      <c r="AG297">
        <v>13.53006222</v>
      </c>
      <c r="AH297">
        <v>4.0575000000000002E-4</v>
      </c>
      <c r="AI297">
        <v>0</v>
      </c>
      <c r="AJ297">
        <v>9.4428336280000007</v>
      </c>
      <c r="AK297">
        <v>8.5939399999999998E-4</v>
      </c>
      <c r="AL297">
        <v>23.123197940000001</v>
      </c>
      <c r="AM297">
        <v>5.896966E-3</v>
      </c>
      <c r="AN297">
        <v>0</v>
      </c>
      <c r="AO297">
        <v>19.314708469999999</v>
      </c>
      <c r="AP297">
        <v>2.1341051999999999E-2</v>
      </c>
      <c r="AQ297">
        <v>0</v>
      </c>
      <c r="AR297">
        <v>28.64795526</v>
      </c>
      <c r="AS297">
        <v>0.90615972199999995</v>
      </c>
      <c r="AT297">
        <v>1</v>
      </c>
      <c r="AU297">
        <v>-0.247836745</v>
      </c>
      <c r="AV297">
        <v>5.8165930000000001E-3</v>
      </c>
      <c r="AW297">
        <v>0</v>
      </c>
      <c r="AX297">
        <v>0.33366655299999998</v>
      </c>
      <c r="AY297">
        <v>2.1121531999999998E-2</v>
      </c>
      <c r="AZ297">
        <v>0</v>
      </c>
      <c r="BA297">
        <v>-4.5410056069999998</v>
      </c>
      <c r="BB297">
        <v>0.87710702299999999</v>
      </c>
      <c r="BC297">
        <v>1</v>
      </c>
      <c r="BD297">
        <v>3</v>
      </c>
      <c r="BE297">
        <v>9.7527688795384898E-4</v>
      </c>
      <c r="BF297">
        <v>-0.270388265526464</v>
      </c>
      <c r="BG297">
        <v>0.64600000000000002</v>
      </c>
      <c r="BH297">
        <v>1.03041305013492</v>
      </c>
      <c r="BI297">
        <v>0.95813512655848199</v>
      </c>
      <c r="BJ297">
        <v>0.74552352915666897</v>
      </c>
      <c r="BK297">
        <v>7.1</v>
      </c>
      <c r="BL297">
        <v>5.5</v>
      </c>
      <c r="BM297" t="s">
        <v>14</v>
      </c>
      <c r="BN297" t="s">
        <v>14</v>
      </c>
      <c r="BO297">
        <v>0.991313887977191</v>
      </c>
      <c r="BP297">
        <v>-8.7984187311849205</v>
      </c>
      <c r="BQ297">
        <v>1.00283345638313</v>
      </c>
      <c r="BR297">
        <v>-0.223052006392533</v>
      </c>
      <c r="BS297">
        <v>3.3585438617738901</v>
      </c>
      <c r="BT297">
        <v>0.60045233516171403</v>
      </c>
    </row>
    <row r="298" spans="1:72" x14ac:dyDescent="0.25">
      <c r="A298" t="s">
        <v>716</v>
      </c>
      <c r="B298" t="s">
        <v>417</v>
      </c>
      <c r="C298">
        <v>20210315.050000001</v>
      </c>
      <c r="D298" s="89">
        <v>44270.20416666667</v>
      </c>
      <c r="E298" t="s">
        <v>706</v>
      </c>
      <c r="F298">
        <v>3013</v>
      </c>
      <c r="G298" t="s">
        <v>398</v>
      </c>
      <c r="H298" t="s">
        <v>399</v>
      </c>
      <c r="I298" t="s">
        <v>794</v>
      </c>
      <c r="J298" t="s">
        <v>400</v>
      </c>
      <c r="K298">
        <v>3900</v>
      </c>
      <c r="L298">
        <v>141.6</v>
      </c>
      <c r="M298">
        <v>27.542372879999999</v>
      </c>
      <c r="N298" s="90">
        <v>2.5799999999999999E-12</v>
      </c>
      <c r="O298">
        <v>1E-3</v>
      </c>
      <c r="P298">
        <v>0</v>
      </c>
      <c r="Q298">
        <v>0.01</v>
      </c>
      <c r="R298">
        <v>0</v>
      </c>
      <c r="S298" t="b">
        <v>0</v>
      </c>
      <c r="T298" t="s">
        <v>404</v>
      </c>
      <c r="U298">
        <v>4</v>
      </c>
      <c r="V298">
        <v>20</v>
      </c>
      <c r="W298">
        <v>20</v>
      </c>
      <c r="X298" s="90">
        <v>6.2099999999999994E-8</v>
      </c>
      <c r="Y298" s="90">
        <v>6.2299999999999995E-8</v>
      </c>
      <c r="Z298">
        <v>3.6442259570000002</v>
      </c>
      <c r="AA298">
        <v>4.9874000000000001E-4</v>
      </c>
      <c r="AB298">
        <v>0</v>
      </c>
      <c r="AC298">
        <v>9.4871240869999998</v>
      </c>
      <c r="AD298">
        <v>7.7126600000000005E-4</v>
      </c>
      <c r="AE298">
        <v>40.690371089999999</v>
      </c>
      <c r="AF298">
        <v>0</v>
      </c>
      <c r="AG298">
        <v>13.598905930000001</v>
      </c>
      <c r="AH298">
        <v>4.7307600000000001E-4</v>
      </c>
      <c r="AI298">
        <v>0</v>
      </c>
      <c r="AJ298">
        <v>9.4488793879999999</v>
      </c>
      <c r="AK298">
        <v>7.7057999999999998E-4</v>
      </c>
      <c r="AL298">
        <v>23.17406098</v>
      </c>
      <c r="AM298">
        <v>6.1580130000000004E-3</v>
      </c>
      <c r="AN298">
        <v>0</v>
      </c>
      <c r="AO298">
        <v>18.961930750000001</v>
      </c>
      <c r="AP298">
        <v>2.4718251E-2</v>
      </c>
      <c r="AQ298">
        <v>0</v>
      </c>
      <c r="AR298">
        <v>9.505630859</v>
      </c>
      <c r="AS298">
        <v>1.1462877570000001</v>
      </c>
      <c r="AT298">
        <v>0</v>
      </c>
      <c r="AU298">
        <v>-0.27408832</v>
      </c>
      <c r="AV298">
        <v>5.8730359999999999E-3</v>
      </c>
      <c r="AW298">
        <v>0</v>
      </c>
      <c r="AX298">
        <v>-2.4519467E-2</v>
      </c>
      <c r="AY298">
        <v>2.4458282000000001E-2</v>
      </c>
      <c r="AZ298">
        <v>0</v>
      </c>
      <c r="BA298">
        <v>-23.147968899999999</v>
      </c>
      <c r="BB298">
        <v>1.109270899</v>
      </c>
      <c r="BC298">
        <v>0</v>
      </c>
      <c r="BD298">
        <v>3</v>
      </c>
      <c r="BE298">
        <v>9.7527688795384898E-4</v>
      </c>
      <c r="BF298">
        <v>-0.29668944607382702</v>
      </c>
      <c r="BG298">
        <v>0.64600000000000002</v>
      </c>
      <c r="BH298">
        <v>1.03041305013492</v>
      </c>
      <c r="BI298">
        <v>0.95813512655848199</v>
      </c>
      <c r="BJ298">
        <v>0.71842244948671097</v>
      </c>
      <c r="BK298">
        <v>15.3</v>
      </c>
      <c r="BL298">
        <v>13.3</v>
      </c>
      <c r="BM298" t="s">
        <v>14</v>
      </c>
      <c r="BN298" t="s">
        <v>14</v>
      </c>
      <c r="BO298">
        <v>0.991313887977191</v>
      </c>
      <c r="BP298">
        <v>-8.7984187311849205</v>
      </c>
      <c r="BQ298">
        <v>1.00283345638313</v>
      </c>
      <c r="BR298">
        <v>-0.223052006392533</v>
      </c>
      <c r="BS298">
        <v>3.4314997059069001</v>
      </c>
      <c r="BT298">
        <v>0.60629913322110496</v>
      </c>
    </row>
    <row r="299" spans="1:72" x14ac:dyDescent="0.25">
      <c r="A299" t="s">
        <v>742</v>
      </c>
      <c r="B299" t="s">
        <v>447</v>
      </c>
      <c r="C299">
        <v>20210317.219999999</v>
      </c>
      <c r="D299" s="89">
        <v>44272.917361111111</v>
      </c>
      <c r="E299" t="s">
        <v>706</v>
      </c>
      <c r="F299">
        <v>3048</v>
      </c>
      <c r="G299" t="s">
        <v>398</v>
      </c>
      <c r="H299" t="s">
        <v>399</v>
      </c>
      <c r="I299" t="s">
        <v>794</v>
      </c>
      <c r="J299" t="s">
        <v>400</v>
      </c>
      <c r="K299">
        <v>3500</v>
      </c>
      <c r="L299">
        <v>172.55</v>
      </c>
      <c r="M299">
        <v>20.283975659999999</v>
      </c>
      <c r="N299" s="90">
        <v>3.6300000000000001E-12</v>
      </c>
      <c r="O299">
        <v>1E-3</v>
      </c>
      <c r="P299">
        <v>0</v>
      </c>
      <c r="Q299">
        <v>-0.24</v>
      </c>
      <c r="R299">
        <v>0</v>
      </c>
      <c r="S299" t="b">
        <v>0</v>
      </c>
      <c r="T299" t="s">
        <v>657</v>
      </c>
      <c r="U299">
        <v>4</v>
      </c>
      <c r="V299">
        <v>20</v>
      </c>
      <c r="W299">
        <v>20</v>
      </c>
      <c r="X299" s="90">
        <v>7.9700000000000006E-8</v>
      </c>
      <c r="Y299" s="90">
        <v>7.9700000000000006E-8</v>
      </c>
      <c r="Z299">
        <v>3.5708726529999999</v>
      </c>
      <c r="AA299">
        <v>4.6729300000000003E-4</v>
      </c>
      <c r="AB299">
        <v>0</v>
      </c>
      <c r="AC299">
        <v>9.4260353670000008</v>
      </c>
      <c r="AD299">
        <v>6.2476899999999995E-4</v>
      </c>
      <c r="AE299">
        <v>40.627394119999998</v>
      </c>
      <c r="AF299">
        <v>0</v>
      </c>
      <c r="AG299">
        <v>13.527567899999999</v>
      </c>
      <c r="AH299">
        <v>4.4419400000000002E-4</v>
      </c>
      <c r="AI299">
        <v>0</v>
      </c>
      <c r="AJ299">
        <v>9.3876957339999993</v>
      </c>
      <c r="AK299">
        <v>6.2428400000000002E-4</v>
      </c>
      <c r="AL299">
        <v>23.03653504</v>
      </c>
      <c r="AM299">
        <v>7.5347690000000002E-3</v>
      </c>
      <c r="AN299">
        <v>0</v>
      </c>
      <c r="AO299">
        <v>18.754480050000002</v>
      </c>
      <c r="AP299">
        <v>2.2077337999999998E-2</v>
      </c>
      <c r="AQ299">
        <v>0</v>
      </c>
      <c r="AR299">
        <v>7.2874705149999999</v>
      </c>
      <c r="AS299">
        <v>0.981396928</v>
      </c>
      <c r="AT299">
        <v>0</v>
      </c>
      <c r="AU299">
        <v>-0.27629785699999998</v>
      </c>
      <c r="AV299">
        <v>7.3952039999999998E-3</v>
      </c>
      <c r="AW299">
        <v>0</v>
      </c>
      <c r="AX299">
        <v>-0.10690023</v>
      </c>
      <c r="AY299">
        <v>2.1821098000000001E-2</v>
      </c>
      <c r="AZ299">
        <v>0</v>
      </c>
      <c r="BA299">
        <v>-25.10515921</v>
      </c>
      <c r="BB299">
        <v>0.94971337899999997</v>
      </c>
      <c r="BC299">
        <v>0</v>
      </c>
      <c r="BD299">
        <v>3</v>
      </c>
      <c r="BE299">
        <v>9.7527688795384898E-4</v>
      </c>
      <c r="BF299">
        <v>-0.29876485720305102</v>
      </c>
      <c r="BG299">
        <v>0.64600000000000002</v>
      </c>
      <c r="BH299">
        <v>1.03041305013492</v>
      </c>
      <c r="BI299">
        <v>0.95813512655848199</v>
      </c>
      <c r="BJ299">
        <v>0.71628391877476405</v>
      </c>
      <c r="BK299">
        <v>15.9</v>
      </c>
      <c r="BL299">
        <v>14</v>
      </c>
      <c r="BM299" t="s">
        <v>14</v>
      </c>
      <c r="BN299" t="s">
        <v>14</v>
      </c>
      <c r="BO299">
        <v>0.991313887977191</v>
      </c>
      <c r="BP299">
        <v>-8.7984187311849205</v>
      </c>
      <c r="BQ299">
        <v>1.00283345638313</v>
      </c>
      <c r="BR299">
        <v>-0.223052006392533</v>
      </c>
      <c r="BS299">
        <v>3.3579385585194501</v>
      </c>
      <c r="BT299">
        <v>0.54574103668635698</v>
      </c>
    </row>
    <row r="300" spans="1:72" x14ac:dyDescent="0.25">
      <c r="A300" t="s">
        <v>762</v>
      </c>
      <c r="B300" t="s">
        <v>468</v>
      </c>
      <c r="C300">
        <v>20210319.190000001</v>
      </c>
      <c r="D300" s="89">
        <v>44274.823611111111</v>
      </c>
      <c r="E300" t="s">
        <v>706</v>
      </c>
      <c r="F300">
        <v>3073</v>
      </c>
      <c r="G300" t="s">
        <v>398</v>
      </c>
      <c r="H300" t="s">
        <v>399</v>
      </c>
      <c r="I300" t="s">
        <v>794</v>
      </c>
      <c r="J300" t="s">
        <v>400</v>
      </c>
      <c r="K300">
        <v>3500</v>
      </c>
      <c r="L300">
        <v>173.28</v>
      </c>
      <c r="M300">
        <v>20.198522619999999</v>
      </c>
      <c r="N300" s="90">
        <v>3.65E-12</v>
      </c>
      <c r="O300">
        <v>1E-3</v>
      </c>
      <c r="P300">
        <v>0</v>
      </c>
      <c r="Q300">
        <v>-0.28000000000000003</v>
      </c>
      <c r="R300">
        <v>0</v>
      </c>
      <c r="S300" t="b">
        <v>0</v>
      </c>
      <c r="T300" t="s">
        <v>404</v>
      </c>
      <c r="U300">
        <v>4</v>
      </c>
      <c r="V300">
        <v>20</v>
      </c>
      <c r="W300">
        <v>20</v>
      </c>
      <c r="X300" s="90">
        <v>7.9700000000000006E-8</v>
      </c>
      <c r="Y300" s="90">
        <v>7.9700000000000006E-8</v>
      </c>
      <c r="Z300">
        <v>3.5489540850000001</v>
      </c>
      <c r="AA300">
        <v>4.3932699999999999E-4</v>
      </c>
      <c r="AB300">
        <v>0</v>
      </c>
      <c r="AC300">
        <v>9.4235624019999999</v>
      </c>
      <c r="AD300">
        <v>8.4641000000000002E-4</v>
      </c>
      <c r="AE300">
        <v>40.624844719999999</v>
      </c>
      <c r="AF300">
        <v>0</v>
      </c>
      <c r="AG300">
        <v>13.50680189</v>
      </c>
      <c r="AH300">
        <v>4.1944500000000001E-4</v>
      </c>
      <c r="AI300">
        <v>0</v>
      </c>
      <c r="AJ300">
        <v>9.3851789429999997</v>
      </c>
      <c r="AK300">
        <v>8.4570399999999997E-4</v>
      </c>
      <c r="AL300">
        <v>23.011317460000001</v>
      </c>
      <c r="AM300">
        <v>6.3919850000000002E-3</v>
      </c>
      <c r="AN300">
        <v>0</v>
      </c>
      <c r="AO300">
        <v>18.793001149999998</v>
      </c>
      <c r="AP300">
        <v>2.4287334000000001E-2</v>
      </c>
      <c r="AQ300">
        <v>0</v>
      </c>
      <c r="AR300">
        <v>12.501020219999999</v>
      </c>
      <c r="AS300">
        <v>1.030015898</v>
      </c>
      <c r="AT300">
        <v>0</v>
      </c>
      <c r="AU300">
        <v>-0.27735560100000001</v>
      </c>
      <c r="AV300">
        <v>6.339903E-3</v>
      </c>
      <c r="AW300">
        <v>0</v>
      </c>
      <c r="AX300">
        <v>-6.4106257E-2</v>
      </c>
      <c r="AY300">
        <v>2.3858089999999998E-2</v>
      </c>
      <c r="AZ300">
        <v>0</v>
      </c>
      <c r="BA300">
        <v>-20.033063739999999</v>
      </c>
      <c r="BB300">
        <v>0.99678566300000004</v>
      </c>
      <c r="BC300">
        <v>0</v>
      </c>
      <c r="BD300">
        <v>3</v>
      </c>
      <c r="BE300">
        <v>9.7527688795384898E-4</v>
      </c>
      <c r="BF300">
        <v>-0.29979800708010701</v>
      </c>
      <c r="BG300">
        <v>0.64600000000000002</v>
      </c>
      <c r="BH300">
        <v>1.03041305013492</v>
      </c>
      <c r="BI300">
        <v>0.95813512655848199</v>
      </c>
      <c r="BJ300">
        <v>0.71521934765869999</v>
      </c>
      <c r="BK300">
        <v>16.3</v>
      </c>
      <c r="BL300">
        <v>14.3</v>
      </c>
      <c r="BM300" t="s">
        <v>14</v>
      </c>
      <c r="BN300" t="s">
        <v>14</v>
      </c>
      <c r="BO300">
        <v>0.991313887977191</v>
      </c>
      <c r="BP300">
        <v>-8.7984187311849205</v>
      </c>
      <c r="BQ300">
        <v>1.00283345638313</v>
      </c>
      <c r="BR300">
        <v>-0.223052006392533</v>
      </c>
      <c r="BS300">
        <v>3.33595788521305</v>
      </c>
      <c r="BT300">
        <v>0.54328955213737395</v>
      </c>
    </row>
    <row r="301" spans="1:72" x14ac:dyDescent="0.25">
      <c r="A301" t="s">
        <v>763</v>
      </c>
      <c r="B301" t="s">
        <v>397</v>
      </c>
      <c r="C301">
        <v>20210321.109999999</v>
      </c>
      <c r="D301" s="89">
        <v>44276.479861111111</v>
      </c>
      <c r="E301" t="s">
        <v>764</v>
      </c>
      <c r="F301">
        <v>3074</v>
      </c>
      <c r="G301" t="s">
        <v>398</v>
      </c>
      <c r="H301" t="s">
        <v>399</v>
      </c>
      <c r="I301" t="s">
        <v>794</v>
      </c>
      <c r="J301" t="s">
        <v>400</v>
      </c>
      <c r="K301">
        <v>4000</v>
      </c>
      <c r="L301">
        <v>178.86</v>
      </c>
      <c r="M301">
        <v>22.363859999999999</v>
      </c>
      <c r="N301" s="90">
        <v>3.3000000000000001E-12</v>
      </c>
      <c r="O301">
        <v>8.2418000000000005E-3</v>
      </c>
      <c r="P301">
        <v>0</v>
      </c>
      <c r="Q301">
        <v>-0.28000000000000003</v>
      </c>
      <c r="R301" t="s">
        <v>475</v>
      </c>
      <c r="S301" t="b">
        <v>0</v>
      </c>
      <c r="T301" t="s">
        <v>421</v>
      </c>
      <c r="U301">
        <v>4</v>
      </c>
      <c r="V301">
        <v>20</v>
      </c>
      <c r="W301">
        <v>20</v>
      </c>
      <c r="X301" s="90">
        <v>7.9700000000000006E-8</v>
      </c>
      <c r="Y301" s="90">
        <v>7.9700000000000006E-8</v>
      </c>
      <c r="Z301">
        <v>3.5981022469999999</v>
      </c>
      <c r="AA301">
        <v>6.2112699999999996E-4</v>
      </c>
      <c r="AB301">
        <v>0</v>
      </c>
      <c r="AC301">
        <v>8.8116313829999999</v>
      </c>
      <c r="AD301">
        <v>1.0371149999999999E-3</v>
      </c>
      <c r="AE301">
        <v>39.993998910000002</v>
      </c>
      <c r="AF301">
        <v>0</v>
      </c>
      <c r="AG301">
        <v>13.531827059999999</v>
      </c>
      <c r="AH301">
        <v>6.0364700000000002E-4</v>
      </c>
      <c r="AI301">
        <v>0</v>
      </c>
      <c r="AJ301">
        <v>8.7739622910000001</v>
      </c>
      <c r="AK301">
        <v>1.0366570000000001E-3</v>
      </c>
      <c r="AL301">
        <v>22.420753990000001</v>
      </c>
      <c r="AM301">
        <v>6.9876199999999999E-3</v>
      </c>
      <c r="AN301">
        <v>0</v>
      </c>
      <c r="AO301">
        <v>17.792194819999999</v>
      </c>
      <c r="AP301">
        <v>2.0101758000000001E-2</v>
      </c>
      <c r="AQ301">
        <v>0</v>
      </c>
      <c r="AR301">
        <v>10.15634086</v>
      </c>
      <c r="AS301">
        <v>0.96268615999999996</v>
      </c>
      <c r="AT301">
        <v>0</v>
      </c>
      <c r="AU301">
        <v>-0.28479907500000001</v>
      </c>
      <c r="AV301">
        <v>7.0496619999999999E-3</v>
      </c>
      <c r="AW301">
        <v>0</v>
      </c>
      <c r="AX301">
        <v>0.16451199699999999</v>
      </c>
      <c r="AY301">
        <v>1.9921634000000001E-2</v>
      </c>
      <c r="AZ301">
        <v>0</v>
      </c>
      <c r="BA301">
        <v>-21.163797160000001</v>
      </c>
      <c r="BB301">
        <v>0.93315566800000005</v>
      </c>
      <c r="BC301">
        <v>0</v>
      </c>
      <c r="BD301">
        <v>3</v>
      </c>
      <c r="BE301">
        <v>9.7527688795384898E-4</v>
      </c>
      <c r="BF301">
        <v>-0.30666551817694598</v>
      </c>
      <c r="BG301">
        <v>0.64600000000000002</v>
      </c>
      <c r="BH301">
        <v>1.03041305013492</v>
      </c>
      <c r="BI301">
        <v>0.95813512655848199</v>
      </c>
      <c r="BJ301">
        <v>0.70814297460257003</v>
      </c>
      <c r="BK301">
        <v>18.5</v>
      </c>
      <c r="BL301">
        <v>16.5</v>
      </c>
      <c r="BM301" t="s">
        <v>14</v>
      </c>
      <c r="BN301" t="s">
        <v>14</v>
      </c>
      <c r="BO301">
        <v>0.991313887977191</v>
      </c>
      <c r="BP301">
        <v>-8.7984187311849205</v>
      </c>
      <c r="BQ301">
        <v>1.00283345638313</v>
      </c>
      <c r="BR301">
        <v>-0.223052006392533</v>
      </c>
      <c r="BS301">
        <v>3.3852453063863801</v>
      </c>
      <c r="BT301">
        <v>-6.3326165481360205E-2</v>
      </c>
    </row>
    <row r="302" spans="1:72" x14ac:dyDescent="0.25">
      <c r="A302" t="s">
        <v>782</v>
      </c>
      <c r="B302" t="s">
        <v>417</v>
      </c>
      <c r="C302">
        <v>20210322.23</v>
      </c>
      <c r="D302" s="89">
        <v>44277.953472222223</v>
      </c>
      <c r="E302" t="s">
        <v>764</v>
      </c>
      <c r="F302">
        <v>3092</v>
      </c>
      <c r="G302" t="s">
        <v>398</v>
      </c>
      <c r="H302" t="s">
        <v>399</v>
      </c>
      <c r="I302" t="s">
        <v>794</v>
      </c>
      <c r="J302" t="s">
        <v>400</v>
      </c>
      <c r="K302">
        <v>3400</v>
      </c>
      <c r="L302">
        <v>167.79</v>
      </c>
      <c r="M302">
        <v>20.263424520000001</v>
      </c>
      <c r="N302" s="90">
        <v>3.6100000000000002E-12</v>
      </c>
      <c r="O302">
        <v>1E-3</v>
      </c>
      <c r="P302">
        <v>0</v>
      </c>
      <c r="Q302">
        <v>-0.01</v>
      </c>
      <c r="R302">
        <v>0</v>
      </c>
      <c r="S302" t="b">
        <v>0</v>
      </c>
      <c r="T302" t="s">
        <v>404</v>
      </c>
      <c r="U302">
        <v>4</v>
      </c>
      <c r="V302">
        <v>20</v>
      </c>
      <c r="W302">
        <v>20</v>
      </c>
      <c r="X302" s="90">
        <v>7.8300000000000006E-8</v>
      </c>
      <c r="Y302" s="90">
        <v>7.8499999999999995E-8</v>
      </c>
      <c r="Z302">
        <v>3.595706361</v>
      </c>
      <c r="AA302">
        <v>4.86317E-4</v>
      </c>
      <c r="AB302">
        <v>0</v>
      </c>
      <c r="AC302">
        <v>9.5543272839999993</v>
      </c>
      <c r="AD302">
        <v>9.5308899999999995E-4</v>
      </c>
      <c r="AE302">
        <v>40.75965154</v>
      </c>
      <c r="AF302">
        <v>0</v>
      </c>
      <c r="AG302">
        <v>13.555472310000001</v>
      </c>
      <c r="AH302">
        <v>4.6703599999999999E-4</v>
      </c>
      <c r="AI302">
        <v>0</v>
      </c>
      <c r="AJ302">
        <v>9.5159143719999992</v>
      </c>
      <c r="AK302">
        <v>9.5237499999999999E-4</v>
      </c>
      <c r="AL302">
        <v>23.198168549999998</v>
      </c>
      <c r="AM302">
        <v>6.6612889999999999E-3</v>
      </c>
      <c r="AN302">
        <v>0</v>
      </c>
      <c r="AO302">
        <v>19.06872053</v>
      </c>
      <c r="AP302">
        <v>2.4308616000000002E-2</v>
      </c>
      <c r="AQ302">
        <v>0</v>
      </c>
      <c r="AR302">
        <v>12.962591829999999</v>
      </c>
      <c r="AS302">
        <v>0.939192523</v>
      </c>
      <c r="AT302">
        <v>0</v>
      </c>
      <c r="AU302">
        <v>-0.27159540700000001</v>
      </c>
      <c r="AV302">
        <v>6.522478E-3</v>
      </c>
      <c r="AW302">
        <v>0</v>
      </c>
      <c r="AX302">
        <v>-5.2533037999999997E-2</v>
      </c>
      <c r="AY302">
        <v>2.3694781000000002E-2</v>
      </c>
      <c r="AZ302">
        <v>0</v>
      </c>
      <c r="BA302">
        <v>-19.88595797</v>
      </c>
      <c r="BB302">
        <v>0.90862251900000002</v>
      </c>
      <c r="BC302">
        <v>0</v>
      </c>
      <c r="BD302">
        <v>3</v>
      </c>
      <c r="BE302">
        <v>9.7527688795384898E-4</v>
      </c>
      <c r="BF302">
        <v>-0.29422004462967299</v>
      </c>
      <c r="BG302">
        <v>0.64600000000000002</v>
      </c>
      <c r="BH302">
        <v>1.03041305013492</v>
      </c>
      <c r="BI302">
        <v>0.95813512655848199</v>
      </c>
      <c r="BJ302">
        <v>0.72096695296079005</v>
      </c>
      <c r="BK302">
        <v>14.5</v>
      </c>
      <c r="BL302">
        <v>12.6</v>
      </c>
      <c r="BM302" t="s">
        <v>14</v>
      </c>
      <c r="BN302" t="s">
        <v>14</v>
      </c>
      <c r="BO302">
        <v>0.991313887977191</v>
      </c>
      <c r="BP302">
        <v>-8.7984187311849205</v>
      </c>
      <c r="BQ302">
        <v>1.00283345638313</v>
      </c>
      <c r="BR302">
        <v>-0.223052006392533</v>
      </c>
      <c r="BS302">
        <v>3.3828426317478999</v>
      </c>
      <c r="BT302">
        <v>0.67291859572367196</v>
      </c>
    </row>
    <row r="306" spans="4:25" x14ac:dyDescent="0.25">
      <c r="D306" s="89"/>
      <c r="N306" s="90"/>
      <c r="X306" s="90"/>
      <c r="Y306" s="90"/>
    </row>
  </sheetData>
  <sortState xmlns:xlrd2="http://schemas.microsoft.com/office/spreadsheetml/2017/richdata2" ref="A49:BT238">
    <sortCondition ref="H49:H238"/>
    <sortCondition ref="C49:C238"/>
  </sortState>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EA58-DF81-4644-A54A-98FCE580C2DE}">
  <dimension ref="A1:K29"/>
  <sheetViews>
    <sheetView zoomScale="60" zoomScaleNormal="60" workbookViewId="0">
      <selection activeCell="D34" sqref="D34"/>
    </sheetView>
  </sheetViews>
  <sheetFormatPr defaultRowHeight="15" x14ac:dyDescent="0.25"/>
  <cols>
    <col min="2" max="2" width="10" customWidth="1"/>
    <col min="3" max="3" width="14.140625" customWidth="1"/>
    <col min="4" max="4" width="12.42578125" customWidth="1"/>
    <col min="5" max="5" width="14.5703125" customWidth="1"/>
    <col min="6" max="6" width="13.42578125" customWidth="1"/>
    <col min="8" max="8" width="9.7109375" bestFit="1" customWidth="1"/>
    <col min="11" max="11" width="12.7109375" bestFit="1" customWidth="1"/>
  </cols>
  <sheetData>
    <row r="1" spans="1:11" x14ac:dyDescent="0.25">
      <c r="A1" s="4" t="s">
        <v>1371</v>
      </c>
    </row>
    <row r="2" spans="1:11" ht="15.75" thickBot="1" x14ac:dyDescent="0.3">
      <c r="A2" s="201" t="s">
        <v>1073</v>
      </c>
      <c r="G2" s="4" t="s">
        <v>1071</v>
      </c>
    </row>
    <row r="3" spans="1:11" x14ac:dyDescent="0.25">
      <c r="A3" s="202" t="s">
        <v>1059</v>
      </c>
      <c r="B3" s="203" t="s">
        <v>1063</v>
      </c>
      <c r="C3" s="203" t="s">
        <v>278</v>
      </c>
      <c r="D3" s="193" t="s">
        <v>261</v>
      </c>
      <c r="E3" s="204" t="s">
        <v>1060</v>
      </c>
      <c r="G3" s="192" t="s">
        <v>1059</v>
      </c>
      <c r="H3" s="193" t="s">
        <v>1063</v>
      </c>
      <c r="I3" s="193" t="s">
        <v>278</v>
      </c>
      <c r="J3" s="193" t="s">
        <v>1062</v>
      </c>
      <c r="K3" s="194" t="s">
        <v>1060</v>
      </c>
    </row>
    <row r="4" spans="1:11" x14ac:dyDescent="0.25">
      <c r="A4" s="205" t="s">
        <v>1055</v>
      </c>
      <c r="B4" s="220">
        <v>1.887667080635705</v>
      </c>
      <c r="C4" s="220">
        <v>-2.2756912374527962</v>
      </c>
      <c r="D4" s="221">
        <v>0.40947094643289583</v>
      </c>
      <c r="E4" s="222">
        <v>242.09142857142859</v>
      </c>
      <c r="G4" s="214" t="s">
        <v>1055</v>
      </c>
      <c r="H4" s="176">
        <v>2.0270015738092821</v>
      </c>
      <c r="I4" s="176">
        <v>-2.1623990056236417</v>
      </c>
      <c r="J4" s="181">
        <v>0.39674560762714928</v>
      </c>
      <c r="K4" s="196">
        <v>254.96190476190472</v>
      </c>
    </row>
    <row r="5" spans="1:11" x14ac:dyDescent="0.25">
      <c r="A5" s="205" t="s">
        <v>1056</v>
      </c>
      <c r="B5" s="220">
        <v>6.33825580824985E-2</v>
      </c>
      <c r="C5" s="220">
        <v>0.21659185256555796</v>
      </c>
      <c r="D5" s="221">
        <v>4.2679312099431273E-2</v>
      </c>
      <c r="E5" s="222">
        <v>64.856000545228397</v>
      </c>
      <c r="G5" s="214" t="s">
        <v>1056</v>
      </c>
      <c r="H5" s="176">
        <v>5.1332277866736976E-2</v>
      </c>
      <c r="I5" s="176">
        <v>0.14344391835136816</v>
      </c>
      <c r="J5" s="181">
        <v>1.5646969337170434E-2</v>
      </c>
      <c r="K5" s="196">
        <v>33.415018721983479</v>
      </c>
    </row>
    <row r="6" spans="1:11" x14ac:dyDescent="0.25">
      <c r="A6" s="205" t="s">
        <v>1057</v>
      </c>
      <c r="B6" s="220">
        <v>1.0713607727800186E-2</v>
      </c>
      <c r="C6" s="220">
        <v>3.6610705147062578E-2</v>
      </c>
      <c r="D6" s="221">
        <v>7.2141204419441194E-3</v>
      </c>
      <c r="E6" s="222">
        <v>10.962664961094955</v>
      </c>
      <c r="G6" s="214" t="s">
        <v>1057</v>
      </c>
      <c r="H6" s="176">
        <v>1.1201621377087072E-2</v>
      </c>
      <c r="I6" s="176">
        <v>3.1302029229819513E-2</v>
      </c>
      <c r="J6" s="181">
        <v>3.4144486373445964E-3</v>
      </c>
      <c r="K6" s="196">
        <v>7.2917548877074214</v>
      </c>
    </row>
    <row r="7" spans="1:11" ht="15.75" thickBot="1" x14ac:dyDescent="0.3">
      <c r="A7" s="209" t="s">
        <v>1058</v>
      </c>
      <c r="B7" s="223">
        <v>2.0998671146488367E-2</v>
      </c>
      <c r="C7" s="223">
        <v>7.1756982088242646E-2</v>
      </c>
      <c r="D7" s="224">
        <v>1.4139676066210473E-2</v>
      </c>
      <c r="E7" s="225">
        <v>21.486823323746112</v>
      </c>
      <c r="G7" s="215" t="s">
        <v>1058</v>
      </c>
      <c r="H7" s="198">
        <v>2.1955177899090659E-2</v>
      </c>
      <c r="I7" s="198">
        <v>6.1351977290446245E-2</v>
      </c>
      <c r="J7" s="199">
        <v>6.6923193291954092E-3</v>
      </c>
      <c r="K7" s="200">
        <v>14.291839579906545</v>
      </c>
    </row>
    <row r="8" spans="1:11" ht="15.75" thickBot="1" x14ac:dyDescent="0.3">
      <c r="A8" s="216" t="s">
        <v>1070</v>
      </c>
      <c r="B8" s="219">
        <v>35</v>
      </c>
      <c r="C8" s="206"/>
      <c r="D8" s="207"/>
      <c r="E8" s="218"/>
      <c r="G8" s="216" t="s">
        <v>1070</v>
      </c>
      <c r="H8" s="213">
        <v>21</v>
      </c>
    </row>
    <row r="9" spans="1:11" ht="15.75" thickBot="1" x14ac:dyDescent="0.3">
      <c r="A9" s="76"/>
      <c r="B9" s="76"/>
      <c r="C9" s="76"/>
      <c r="D9" s="76"/>
      <c r="E9" s="76"/>
    </row>
    <row r="10" spans="1:11" x14ac:dyDescent="0.25">
      <c r="A10" s="202" t="s">
        <v>1061</v>
      </c>
      <c r="B10" s="203" t="s">
        <v>1063</v>
      </c>
      <c r="C10" s="203" t="s">
        <v>278</v>
      </c>
      <c r="D10" s="193" t="s">
        <v>261</v>
      </c>
      <c r="E10" s="204" t="s">
        <v>1060</v>
      </c>
      <c r="G10" s="192" t="s">
        <v>1061</v>
      </c>
      <c r="H10" s="193" t="s">
        <v>1063</v>
      </c>
      <c r="I10" s="193" t="s">
        <v>278</v>
      </c>
      <c r="J10" s="193" t="s">
        <v>1062</v>
      </c>
      <c r="K10" s="194" t="s">
        <v>1060</v>
      </c>
    </row>
    <row r="11" spans="1:11" x14ac:dyDescent="0.25">
      <c r="A11" s="205" t="s">
        <v>1055</v>
      </c>
      <c r="B11" s="206">
        <v>4.7214648313096612</v>
      </c>
      <c r="C11" s="206">
        <v>-1.3409756927894378E-2</v>
      </c>
      <c r="D11" s="207">
        <v>0.6821186269124927</v>
      </c>
      <c r="E11" s="208">
        <v>28.313333333333333</v>
      </c>
      <c r="G11" s="214" t="s">
        <v>1055</v>
      </c>
      <c r="H11" s="176">
        <v>4.8848703578821162</v>
      </c>
      <c r="I11" s="176">
        <v>0.10493095545788449</v>
      </c>
      <c r="J11" s="181">
        <v>0.6841661206285885</v>
      </c>
      <c r="K11" s="196">
        <v>26.945</v>
      </c>
    </row>
    <row r="12" spans="1:11" x14ac:dyDescent="0.25">
      <c r="A12" s="205" t="s">
        <v>1056</v>
      </c>
      <c r="B12" s="206">
        <v>8.6622388027002076E-2</v>
      </c>
      <c r="C12" s="206">
        <v>0.15008192037106707</v>
      </c>
      <c r="D12" s="207">
        <v>3.802432677605689E-2</v>
      </c>
      <c r="E12" s="208">
        <v>14.568855144790376</v>
      </c>
      <c r="G12" s="214" t="s">
        <v>1056</v>
      </c>
      <c r="H12" s="176">
        <v>5.4307530999807813E-2</v>
      </c>
      <c r="I12" s="176">
        <v>0.15913146853276575</v>
      </c>
      <c r="J12" s="181">
        <v>2.2802851111462571E-2</v>
      </c>
      <c r="K12" s="196">
        <v>7.9401362178425483</v>
      </c>
    </row>
    <row r="13" spans="1:11" x14ac:dyDescent="0.25">
      <c r="A13" s="205" t="s">
        <v>1057</v>
      </c>
      <c r="B13" s="206">
        <v>1.5815011969118151E-2</v>
      </c>
      <c r="C13" s="206">
        <v>2.7401084420309182E-2</v>
      </c>
      <c r="D13" s="207">
        <v>6.9422605030646824E-3</v>
      </c>
      <c r="E13" s="208">
        <v>2.6598968666089609</v>
      </c>
      <c r="G13" s="214" t="s">
        <v>1057</v>
      </c>
      <c r="H13" s="176">
        <v>1.2143533100574738E-2</v>
      </c>
      <c r="I13" s="176">
        <v>3.558287809986329E-2</v>
      </c>
      <c r="J13" s="181">
        <v>5.0988725166036938E-3</v>
      </c>
      <c r="K13" s="196">
        <v>1.7754684333704016</v>
      </c>
    </row>
    <row r="14" spans="1:11" ht="15.75" thickBot="1" x14ac:dyDescent="0.3">
      <c r="A14" s="209" t="s">
        <v>1058</v>
      </c>
      <c r="B14" s="210">
        <v>3.0997423459471575E-2</v>
      </c>
      <c r="C14" s="210">
        <v>5.3706125463805994E-2</v>
      </c>
      <c r="D14" s="211">
        <v>1.3606830586006776E-2</v>
      </c>
      <c r="E14" s="212">
        <v>5.213397858553563</v>
      </c>
      <c r="G14" s="215" t="s">
        <v>1058</v>
      </c>
      <c r="H14" s="198">
        <v>2.3801324877126485E-2</v>
      </c>
      <c r="I14" s="198">
        <v>6.9742441075732048E-2</v>
      </c>
      <c r="J14" s="199">
        <v>9.9937901325432392E-3</v>
      </c>
      <c r="K14" s="200">
        <v>3.4799181294059869</v>
      </c>
    </row>
    <row r="15" spans="1:11" ht="15.75" thickBot="1" x14ac:dyDescent="0.3">
      <c r="A15" s="216" t="s">
        <v>1070</v>
      </c>
      <c r="B15" s="219">
        <v>30</v>
      </c>
      <c r="G15" s="216" t="s">
        <v>1070</v>
      </c>
      <c r="H15" s="213">
        <v>20</v>
      </c>
    </row>
    <row r="25" spans="1:6" ht="48" x14ac:dyDescent="0.25">
      <c r="C25" s="275" t="s">
        <v>1323</v>
      </c>
      <c r="D25" s="276" t="s">
        <v>1321</v>
      </c>
      <c r="E25" s="275" t="s">
        <v>1322</v>
      </c>
      <c r="F25" s="276" t="s">
        <v>1321</v>
      </c>
    </row>
    <row r="26" spans="1:6" x14ac:dyDescent="0.25">
      <c r="A26" s="400" t="s">
        <v>1078</v>
      </c>
      <c r="B26" s="254" t="s">
        <v>907</v>
      </c>
      <c r="C26" s="238">
        <f>D4</f>
        <v>0.40947094643289583</v>
      </c>
      <c r="D26" s="239">
        <f>D7</f>
        <v>1.4139676066210473E-2</v>
      </c>
      <c r="E26" s="240">
        <f>E4</f>
        <v>242.09142857142859</v>
      </c>
      <c r="F26" s="241">
        <f>E7</f>
        <v>21.486823323746112</v>
      </c>
    </row>
    <row r="27" spans="1:6" x14ac:dyDescent="0.25">
      <c r="A27" s="401"/>
      <c r="B27" s="255" t="s">
        <v>919</v>
      </c>
      <c r="C27" s="242">
        <f>D11</f>
        <v>0.6821186269124927</v>
      </c>
      <c r="D27" s="243">
        <f>D14</f>
        <v>1.3606830586006776E-2</v>
      </c>
      <c r="E27" s="244">
        <f>E11</f>
        <v>28.313333333333333</v>
      </c>
      <c r="F27" s="245">
        <f>E14</f>
        <v>5.213397858553563</v>
      </c>
    </row>
    <row r="28" spans="1:6" x14ac:dyDescent="0.25">
      <c r="A28" s="402" t="s">
        <v>290</v>
      </c>
      <c r="B28" s="256" t="s">
        <v>907</v>
      </c>
      <c r="C28" s="246">
        <f>J4</f>
        <v>0.39674560762714928</v>
      </c>
      <c r="D28" s="247">
        <f>J7</f>
        <v>6.6923193291954092E-3</v>
      </c>
      <c r="E28" s="248">
        <f>K4</f>
        <v>254.96190476190472</v>
      </c>
      <c r="F28" s="249">
        <f>K7</f>
        <v>14.291839579906545</v>
      </c>
    </row>
    <row r="29" spans="1:6" x14ac:dyDescent="0.25">
      <c r="A29" s="403"/>
      <c r="B29" s="257" t="s">
        <v>919</v>
      </c>
      <c r="C29" s="250">
        <f>J11</f>
        <v>0.6841661206285885</v>
      </c>
      <c r="D29" s="251">
        <f>J14</f>
        <v>9.9937901325432392E-3</v>
      </c>
      <c r="E29" s="252">
        <f>K11</f>
        <v>26.945</v>
      </c>
      <c r="F29" s="253">
        <f>K14</f>
        <v>3.4799181294059869</v>
      </c>
    </row>
  </sheetData>
  <mergeCells count="2">
    <mergeCell ref="A26:A27"/>
    <mergeCell ref="A28:A29"/>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592B0-20ED-4293-8D82-DDE4CE10683A}">
  <dimension ref="A1:AO219"/>
  <sheetViews>
    <sheetView zoomScale="60" zoomScaleNormal="60" workbookViewId="0">
      <selection activeCell="A27" sqref="A27"/>
    </sheetView>
  </sheetViews>
  <sheetFormatPr defaultRowHeight="15" x14ac:dyDescent="0.25"/>
  <cols>
    <col min="1" max="1" width="18.7109375" customWidth="1"/>
    <col min="2" max="2" width="18.140625" customWidth="1"/>
    <col min="3" max="3" width="18.42578125" customWidth="1"/>
    <col min="5" max="5" width="8.42578125" customWidth="1"/>
    <col min="6" max="6" width="8.85546875" customWidth="1"/>
    <col min="7" max="7" width="11.7109375" customWidth="1"/>
    <col min="8" max="8" width="11.85546875" customWidth="1"/>
    <col min="9" max="9" width="10.140625" customWidth="1"/>
    <col min="10" max="10" width="7.42578125" customWidth="1"/>
    <col min="11" max="11" width="10" customWidth="1"/>
    <col min="13" max="13" width="10.7109375" customWidth="1"/>
    <col min="14" max="14" width="10" customWidth="1"/>
    <col min="15" max="15" width="10.5703125" customWidth="1"/>
    <col min="16" max="16" width="10.85546875" customWidth="1"/>
    <col min="38" max="38" width="17.28515625" customWidth="1"/>
  </cols>
  <sheetData>
    <row r="1" spans="1:14" ht="26.25" x14ac:dyDescent="0.4">
      <c r="A1" s="266" t="s">
        <v>1372</v>
      </c>
    </row>
    <row r="2" spans="1:14" s="4" customFormat="1" ht="45" x14ac:dyDescent="0.25">
      <c r="A2" s="279" t="s">
        <v>1218</v>
      </c>
      <c r="B2" s="279" t="s">
        <v>1127</v>
      </c>
      <c r="C2" s="279" t="s">
        <v>121</v>
      </c>
      <c r="D2" s="279" t="s">
        <v>111</v>
      </c>
      <c r="E2" s="275" t="s">
        <v>1219</v>
      </c>
      <c r="F2" s="276" t="s">
        <v>1220</v>
      </c>
      <c r="G2" s="275" t="s">
        <v>1221</v>
      </c>
      <c r="H2" s="276" t="s">
        <v>1251</v>
      </c>
      <c r="I2" s="275" t="s">
        <v>1222</v>
      </c>
      <c r="J2" s="276" t="s">
        <v>1250</v>
      </c>
      <c r="K2" s="275" t="s">
        <v>1223</v>
      </c>
      <c r="L2" s="276" t="s">
        <v>1224</v>
      </c>
      <c r="M2" s="279" t="s">
        <v>1225</v>
      </c>
      <c r="N2" s="273" t="s">
        <v>1074</v>
      </c>
    </row>
    <row r="3" spans="1:14" x14ac:dyDescent="0.25">
      <c r="A3" s="284" t="s">
        <v>1213</v>
      </c>
      <c r="B3" s="284" t="s">
        <v>1153</v>
      </c>
      <c r="C3" s="284" t="s">
        <v>1226</v>
      </c>
      <c r="D3" s="288">
        <v>5</v>
      </c>
      <c r="E3" s="295">
        <v>67</v>
      </c>
      <c r="F3" s="109">
        <v>1</v>
      </c>
      <c r="G3" s="295">
        <v>22</v>
      </c>
      <c r="H3" s="290">
        <v>2.2000000000000002</v>
      </c>
      <c r="I3" s="289">
        <v>-8.4</v>
      </c>
      <c r="J3" s="290">
        <v>0.8</v>
      </c>
      <c r="K3" s="289">
        <v>49</v>
      </c>
      <c r="L3" s="290">
        <v>41</v>
      </c>
      <c r="M3" s="288" t="s">
        <v>1227</v>
      </c>
      <c r="N3" t="s">
        <v>1228</v>
      </c>
    </row>
    <row r="4" spans="1:14" x14ac:dyDescent="0.25">
      <c r="A4" s="280" t="s">
        <v>1213</v>
      </c>
      <c r="B4" s="280" t="s">
        <v>1229</v>
      </c>
      <c r="C4" s="280" t="s">
        <v>1226</v>
      </c>
      <c r="D4" s="141">
        <v>7</v>
      </c>
      <c r="E4" s="296">
        <v>67</v>
      </c>
      <c r="F4" s="114">
        <v>1</v>
      </c>
      <c r="G4" s="296">
        <v>14.5</v>
      </c>
      <c r="H4" s="292">
        <v>4.5</v>
      </c>
      <c r="I4" s="291">
        <v>-5.5</v>
      </c>
      <c r="J4" s="114">
        <v>1.96</v>
      </c>
      <c r="K4" s="291">
        <v>49</v>
      </c>
      <c r="L4" s="292">
        <v>45</v>
      </c>
      <c r="M4" s="141" t="s">
        <v>1227</v>
      </c>
      <c r="N4" t="s">
        <v>1230</v>
      </c>
    </row>
    <row r="5" spans="1:14" x14ac:dyDescent="0.25">
      <c r="A5" s="280" t="s">
        <v>1213</v>
      </c>
      <c r="B5" s="280" t="s">
        <v>1231</v>
      </c>
      <c r="C5" s="280" t="s">
        <v>1226</v>
      </c>
      <c r="D5" s="141">
        <v>9</v>
      </c>
      <c r="E5" s="296">
        <v>68.8</v>
      </c>
      <c r="F5" s="114">
        <v>0.7</v>
      </c>
      <c r="G5" s="296">
        <v>15.1</v>
      </c>
      <c r="H5" s="292">
        <v>1.6</v>
      </c>
      <c r="I5" s="291">
        <v>-3.4</v>
      </c>
      <c r="J5" s="292">
        <v>1.2</v>
      </c>
      <c r="K5" s="291">
        <v>47</v>
      </c>
      <c r="L5" s="292">
        <v>39</v>
      </c>
      <c r="M5" s="141" t="s">
        <v>1227</v>
      </c>
      <c r="N5" t="s">
        <v>1232</v>
      </c>
    </row>
    <row r="6" spans="1:14" s="9" customFormat="1" ht="45" x14ac:dyDescent="0.25">
      <c r="A6" s="330" t="s">
        <v>1233</v>
      </c>
      <c r="B6" s="330" t="s">
        <v>1194</v>
      </c>
      <c r="C6" s="331" t="s">
        <v>1234</v>
      </c>
      <c r="D6" s="332">
        <v>11</v>
      </c>
      <c r="E6" s="48">
        <v>69.5</v>
      </c>
      <c r="F6" s="333">
        <v>2.5</v>
      </c>
      <c r="G6" s="48">
        <v>21.1</v>
      </c>
      <c r="H6" s="334">
        <v>3.2</v>
      </c>
      <c r="I6" s="335">
        <v>0.6</v>
      </c>
      <c r="J6" s="334">
        <v>0.7</v>
      </c>
      <c r="K6" s="335">
        <v>33</v>
      </c>
      <c r="L6" s="334">
        <v>32</v>
      </c>
      <c r="M6" s="332" t="s">
        <v>1235</v>
      </c>
      <c r="N6" s="9" t="s">
        <v>1236</v>
      </c>
    </row>
    <row r="7" spans="1:14" s="9" customFormat="1" x14ac:dyDescent="0.25">
      <c r="A7" s="330" t="s">
        <v>1233</v>
      </c>
      <c r="B7" s="330" t="s">
        <v>1237</v>
      </c>
      <c r="C7" s="330" t="s">
        <v>1238</v>
      </c>
      <c r="D7" s="332">
        <v>4</v>
      </c>
      <c r="E7" s="48">
        <v>73</v>
      </c>
      <c r="F7" s="333">
        <v>1</v>
      </c>
      <c r="G7" s="48">
        <v>24.5</v>
      </c>
      <c r="H7" s="334">
        <v>7.3</v>
      </c>
      <c r="I7" s="335">
        <v>0.1</v>
      </c>
      <c r="J7" s="334">
        <v>1.6</v>
      </c>
      <c r="K7" s="335">
        <v>33</v>
      </c>
      <c r="L7" s="334">
        <v>32</v>
      </c>
      <c r="M7" s="332" t="s">
        <v>1235</v>
      </c>
      <c r="N7" s="9" t="s">
        <v>1239</v>
      </c>
    </row>
    <row r="8" spans="1:14" s="9" customFormat="1" ht="30" x14ac:dyDescent="0.25">
      <c r="A8" s="330" t="s">
        <v>1233</v>
      </c>
      <c r="B8" s="331" t="s">
        <v>1240</v>
      </c>
      <c r="C8" s="330" t="s">
        <v>1238</v>
      </c>
      <c r="D8" s="332">
        <v>9</v>
      </c>
      <c r="E8" s="48">
        <v>73.599999999999994</v>
      </c>
      <c r="F8" s="333">
        <v>1</v>
      </c>
      <c r="G8" s="48">
        <v>23.4</v>
      </c>
      <c r="H8" s="334">
        <v>2.2000000000000002</v>
      </c>
      <c r="I8" s="335">
        <v>0.8</v>
      </c>
      <c r="J8" s="334">
        <v>0.4</v>
      </c>
      <c r="K8" s="335">
        <v>35</v>
      </c>
      <c r="L8" s="334">
        <v>32</v>
      </c>
      <c r="M8" s="332" t="s">
        <v>1235</v>
      </c>
      <c r="N8" s="9" t="s">
        <v>1241</v>
      </c>
    </row>
    <row r="9" spans="1:14" x14ac:dyDescent="0.25">
      <c r="A9" s="280" t="s">
        <v>1242</v>
      </c>
      <c r="B9" s="280" t="s">
        <v>1189</v>
      </c>
      <c r="C9" s="280" t="s">
        <v>1238</v>
      </c>
      <c r="D9" s="141">
        <v>14</v>
      </c>
      <c r="E9" s="296">
        <v>74.5</v>
      </c>
      <c r="F9" s="114">
        <v>1</v>
      </c>
      <c r="G9" s="296">
        <v>23</v>
      </c>
      <c r="H9" s="292">
        <v>3.7</v>
      </c>
      <c r="I9" s="291">
        <v>-0.5</v>
      </c>
      <c r="J9" s="292">
        <v>0.9</v>
      </c>
      <c r="K9" s="291">
        <v>45</v>
      </c>
      <c r="L9" s="292">
        <v>43</v>
      </c>
      <c r="M9" s="141" t="s">
        <v>1227</v>
      </c>
      <c r="N9" t="s">
        <v>1243</v>
      </c>
    </row>
    <row r="10" spans="1:14" ht="30" x14ac:dyDescent="0.25">
      <c r="A10" s="280" t="s">
        <v>1213</v>
      </c>
      <c r="B10" s="282" t="s">
        <v>1244</v>
      </c>
      <c r="C10" s="280" t="s">
        <v>1238</v>
      </c>
      <c r="D10" s="141">
        <v>4</v>
      </c>
      <c r="E10" s="296">
        <v>74.900000000000006</v>
      </c>
      <c r="F10" s="114">
        <v>2.8</v>
      </c>
      <c r="G10" s="296">
        <v>22.1</v>
      </c>
      <c r="H10" s="292">
        <v>3.9</v>
      </c>
      <c r="I10" s="291">
        <v>-0.7</v>
      </c>
      <c r="J10" s="292">
        <v>0.8</v>
      </c>
      <c r="K10" s="291">
        <v>39</v>
      </c>
      <c r="L10" s="292">
        <v>36</v>
      </c>
      <c r="M10" s="141" t="s">
        <v>1227</v>
      </c>
      <c r="N10" t="s">
        <v>1245</v>
      </c>
    </row>
    <row r="11" spans="1:14" ht="30" x14ac:dyDescent="0.25">
      <c r="A11" s="280" t="s">
        <v>1246</v>
      </c>
      <c r="B11" s="282" t="s">
        <v>1247</v>
      </c>
      <c r="C11" s="280" t="s">
        <v>1248</v>
      </c>
      <c r="D11" s="141">
        <v>5</v>
      </c>
      <c r="E11" s="296">
        <v>94.05</v>
      </c>
      <c r="F11" s="114">
        <v>0.45</v>
      </c>
      <c r="G11" s="296">
        <v>31.1</v>
      </c>
      <c r="H11" s="292">
        <v>3.7</v>
      </c>
      <c r="I11" s="291">
        <v>-0.1</v>
      </c>
      <c r="J11" s="292">
        <v>0.8</v>
      </c>
      <c r="K11" s="291">
        <v>38</v>
      </c>
      <c r="L11" s="292">
        <v>36</v>
      </c>
      <c r="M11" s="141" t="s">
        <v>1227</v>
      </c>
      <c r="N11" t="s">
        <v>1318</v>
      </c>
    </row>
    <row r="12" spans="1:14" ht="45" x14ac:dyDescent="0.25">
      <c r="A12" s="281" t="s">
        <v>1246</v>
      </c>
      <c r="B12" s="287" t="s">
        <v>1252</v>
      </c>
      <c r="C12" s="283" t="s">
        <v>1249</v>
      </c>
      <c r="D12" s="286">
        <v>5</v>
      </c>
      <c r="E12" s="297">
        <v>95.2</v>
      </c>
      <c r="F12" s="119">
        <v>0.6</v>
      </c>
      <c r="G12" s="297">
        <v>30.8</v>
      </c>
      <c r="H12" s="294">
        <v>4.7</v>
      </c>
      <c r="I12" s="293">
        <v>-0.7</v>
      </c>
      <c r="J12" s="294">
        <v>0.2</v>
      </c>
      <c r="K12" s="293">
        <v>45</v>
      </c>
      <c r="L12" s="294">
        <v>43</v>
      </c>
      <c r="M12" s="286" t="s">
        <v>1227</v>
      </c>
      <c r="N12" t="s">
        <v>1317</v>
      </c>
    </row>
    <row r="13" spans="1:14" x14ac:dyDescent="0.25">
      <c r="G13" s="183"/>
    </row>
    <row r="14" spans="1:14" x14ac:dyDescent="0.25">
      <c r="G14" s="183"/>
    </row>
    <row r="16" spans="1:14" ht="26.25" x14ac:dyDescent="0.4">
      <c r="A16" s="266" t="s">
        <v>1214</v>
      </c>
    </row>
    <row r="17" spans="1:28" ht="60" x14ac:dyDescent="0.25">
      <c r="A17" s="4" t="s">
        <v>1128</v>
      </c>
      <c r="B17" s="273" t="s">
        <v>111</v>
      </c>
      <c r="C17" s="274" t="s">
        <v>1256</v>
      </c>
      <c r="D17" s="274" t="s">
        <v>1255</v>
      </c>
      <c r="E17" s="274" t="s">
        <v>1254</v>
      </c>
      <c r="F17" s="274" t="s">
        <v>1133</v>
      </c>
      <c r="G17" s="274" t="s">
        <v>1253</v>
      </c>
      <c r="H17" s="273" t="s">
        <v>1135</v>
      </c>
      <c r="I17" s="274" t="s">
        <v>1217</v>
      </c>
      <c r="J17" s="273" t="s">
        <v>1137</v>
      </c>
      <c r="K17" s="274" t="s">
        <v>1138</v>
      </c>
      <c r="L17" s="273" t="s">
        <v>1139</v>
      </c>
      <c r="M17" s="274" t="s">
        <v>1140</v>
      </c>
      <c r="N17" s="274" t="s">
        <v>1216</v>
      </c>
      <c r="O17" s="274" t="s">
        <v>1142</v>
      </c>
      <c r="P17" s="274" t="s">
        <v>1143</v>
      </c>
    </row>
    <row r="18" spans="1:28" x14ac:dyDescent="0.25">
      <c r="A18" t="s">
        <v>1150</v>
      </c>
      <c r="B18">
        <v>1</v>
      </c>
      <c r="C18" s="104">
        <v>-4.4000000000000004</v>
      </c>
      <c r="D18" t="s">
        <v>14</v>
      </c>
      <c r="E18">
        <v>-19.98</v>
      </c>
      <c r="F18" t="s">
        <v>14</v>
      </c>
      <c r="G18">
        <v>0.69799999999999995</v>
      </c>
      <c r="H18">
        <v>1.2E-2</v>
      </c>
      <c r="I18">
        <v>22</v>
      </c>
      <c r="J18" t="s">
        <v>14</v>
      </c>
      <c r="K18">
        <v>-19.899999999999999</v>
      </c>
      <c r="L18" t="s">
        <v>14</v>
      </c>
      <c r="M18">
        <v>19.7</v>
      </c>
      <c r="N18" t="s">
        <v>14</v>
      </c>
      <c r="O18">
        <v>-20.399999999999999</v>
      </c>
      <c r="P18" t="s">
        <v>14</v>
      </c>
    </row>
    <row r="19" spans="1:28" x14ac:dyDescent="0.25">
      <c r="A19" t="s">
        <v>1160</v>
      </c>
      <c r="B19">
        <v>3</v>
      </c>
      <c r="C19">
        <v>-6.04</v>
      </c>
      <c r="D19" s="104">
        <v>3.9</v>
      </c>
      <c r="E19">
        <v>-8.83</v>
      </c>
      <c r="F19">
        <v>0.28356999999999999</v>
      </c>
      <c r="G19">
        <v>0.66400000000000003</v>
      </c>
      <c r="H19">
        <v>1.2E-2</v>
      </c>
      <c r="I19">
        <v>34.6</v>
      </c>
      <c r="J19">
        <v>7.4</v>
      </c>
      <c r="K19">
        <v>-4.7</v>
      </c>
      <c r="L19">
        <v>1.1000000000000001</v>
      </c>
      <c r="M19">
        <v>31.8</v>
      </c>
      <c r="N19">
        <v>7.1</v>
      </c>
      <c r="O19">
        <v>-5.2</v>
      </c>
      <c r="P19">
        <v>1.1000000000000001</v>
      </c>
    </row>
    <row r="20" spans="1:28" x14ac:dyDescent="0.25">
      <c r="A20" t="s">
        <v>1154</v>
      </c>
      <c r="B20">
        <v>5</v>
      </c>
      <c r="C20" s="104">
        <v>-5</v>
      </c>
      <c r="D20">
        <v>0.53</v>
      </c>
      <c r="E20">
        <v>-8.4600000000000009</v>
      </c>
      <c r="F20">
        <v>0.34920000000000001</v>
      </c>
      <c r="G20">
        <v>0.69799999999999995</v>
      </c>
      <c r="H20">
        <v>1.2E-2</v>
      </c>
      <c r="I20">
        <v>22</v>
      </c>
      <c r="J20">
        <v>1.1000000000000001</v>
      </c>
      <c r="K20">
        <v>-8.4</v>
      </c>
      <c r="L20">
        <v>0.4</v>
      </c>
      <c r="M20">
        <v>19.8</v>
      </c>
      <c r="N20">
        <v>1.1000000000000001</v>
      </c>
      <c r="O20">
        <v>-8.9</v>
      </c>
      <c r="P20">
        <v>0.4</v>
      </c>
    </row>
    <row r="21" spans="1:28" x14ac:dyDescent="0.25">
      <c r="A21" t="s">
        <v>1164</v>
      </c>
      <c r="B21">
        <v>7</v>
      </c>
      <c r="C21">
        <v>0.99</v>
      </c>
      <c r="D21">
        <v>0.44</v>
      </c>
      <c r="E21">
        <v>-4.1900000000000004</v>
      </c>
      <c r="F21">
        <v>0.80617000000000005</v>
      </c>
      <c r="G21">
        <v>0.72199999999999998</v>
      </c>
      <c r="H21">
        <v>0.01</v>
      </c>
      <c r="I21">
        <v>14.5</v>
      </c>
      <c r="J21">
        <v>2.2999999999999998</v>
      </c>
      <c r="K21">
        <v>-5.5</v>
      </c>
      <c r="L21">
        <v>1</v>
      </c>
      <c r="M21">
        <v>12.6</v>
      </c>
      <c r="N21">
        <v>2.2000000000000002</v>
      </c>
      <c r="O21">
        <v>-5.9</v>
      </c>
      <c r="P21">
        <v>1</v>
      </c>
    </row>
    <row r="22" spans="1:28" x14ac:dyDescent="0.25">
      <c r="A22" t="s">
        <v>1173</v>
      </c>
      <c r="B22">
        <v>9</v>
      </c>
      <c r="C22">
        <v>0.49</v>
      </c>
      <c r="D22">
        <v>0.37</v>
      </c>
      <c r="E22">
        <v>-2.17</v>
      </c>
      <c r="F22">
        <v>0.61928000000000005</v>
      </c>
      <c r="G22">
        <v>0.71899999999999997</v>
      </c>
      <c r="H22">
        <v>8.9999999999999993E-3</v>
      </c>
      <c r="I22">
        <v>15.1</v>
      </c>
      <c r="J22">
        <v>0.8</v>
      </c>
      <c r="K22">
        <v>-3.4</v>
      </c>
      <c r="L22">
        <v>0.6</v>
      </c>
      <c r="M22">
        <v>13.2</v>
      </c>
      <c r="N22">
        <v>0.8</v>
      </c>
      <c r="O22">
        <v>-3.8</v>
      </c>
      <c r="P22">
        <v>0.6</v>
      </c>
    </row>
    <row r="23" spans="1:28" x14ac:dyDescent="0.25">
      <c r="A23" t="s">
        <v>1195</v>
      </c>
      <c r="B23">
        <v>8</v>
      </c>
      <c r="C23">
        <v>1.08</v>
      </c>
      <c r="D23">
        <v>0.11</v>
      </c>
      <c r="E23">
        <v>-1.3</v>
      </c>
      <c r="F23">
        <v>0.26556000000000002</v>
      </c>
      <c r="G23">
        <v>0.69499999999999995</v>
      </c>
      <c r="H23">
        <v>8.9999999999999993E-3</v>
      </c>
      <c r="I23">
        <v>23.1</v>
      </c>
      <c r="J23">
        <v>1.8</v>
      </c>
      <c r="K23">
        <v>-0.2</v>
      </c>
      <c r="L23">
        <v>0.6</v>
      </c>
      <c r="M23">
        <v>20.9</v>
      </c>
      <c r="N23">
        <v>1.7</v>
      </c>
      <c r="O23">
        <v>-0.7</v>
      </c>
      <c r="P23">
        <v>0.6</v>
      </c>
    </row>
    <row r="24" spans="1:28" x14ac:dyDescent="0.25">
      <c r="A24" t="s">
        <v>1187</v>
      </c>
      <c r="B24">
        <v>4</v>
      </c>
      <c r="C24">
        <v>0.15</v>
      </c>
      <c r="D24">
        <v>0.82</v>
      </c>
      <c r="E24">
        <v>-1.19</v>
      </c>
      <c r="F24">
        <v>0.43607000000000001</v>
      </c>
      <c r="G24">
        <v>0.69799999999999995</v>
      </c>
      <c r="H24">
        <v>0.01</v>
      </c>
      <c r="I24">
        <v>22.1</v>
      </c>
      <c r="J24">
        <v>2</v>
      </c>
      <c r="K24">
        <v>-0.7</v>
      </c>
      <c r="L24">
        <v>0.4</v>
      </c>
      <c r="M24">
        <v>19.899999999999999</v>
      </c>
      <c r="N24">
        <v>1.9</v>
      </c>
      <c r="O24">
        <v>-1.1000000000000001</v>
      </c>
      <c r="P24">
        <v>0.4</v>
      </c>
    </row>
    <row r="26" spans="1:28" ht="26.25" x14ac:dyDescent="0.4">
      <c r="A26" s="266" t="s">
        <v>1215</v>
      </c>
    </row>
    <row r="27" spans="1:28" s="4" customFormat="1" ht="30" x14ac:dyDescent="0.25">
      <c r="A27" s="4" t="s">
        <v>338</v>
      </c>
      <c r="B27" s="4" t="s">
        <v>1127</v>
      </c>
      <c r="C27" s="4" t="s">
        <v>1128</v>
      </c>
      <c r="D27" s="4" t="s">
        <v>1129</v>
      </c>
      <c r="E27" s="4" t="s">
        <v>111</v>
      </c>
      <c r="F27" s="272" t="s">
        <v>1130</v>
      </c>
      <c r="G27" s="272" t="s">
        <v>1131</v>
      </c>
      <c r="H27" s="272" t="s">
        <v>1132</v>
      </c>
      <c r="I27" s="4" t="s">
        <v>1133</v>
      </c>
      <c r="J27" s="4" t="s">
        <v>1134</v>
      </c>
      <c r="K27" s="4" t="s">
        <v>1135</v>
      </c>
      <c r="L27" s="4" t="s">
        <v>1136</v>
      </c>
      <c r="M27" s="4" t="s">
        <v>1137</v>
      </c>
      <c r="N27" s="4" t="s">
        <v>1138</v>
      </c>
      <c r="O27" s="4" t="s">
        <v>1139</v>
      </c>
      <c r="P27" s="4" t="s">
        <v>1140</v>
      </c>
      <c r="Q27" s="4" t="s">
        <v>1141</v>
      </c>
      <c r="R27" s="4" t="s">
        <v>1142</v>
      </c>
      <c r="S27" s="4" t="s">
        <v>1143</v>
      </c>
      <c r="U27" s="268" t="s">
        <v>338</v>
      </c>
      <c r="V27" s="269" t="s">
        <v>1144</v>
      </c>
      <c r="W27" s="269" t="s">
        <v>1145</v>
      </c>
      <c r="X27" s="270" t="s">
        <v>1146</v>
      </c>
      <c r="Y27" s="270" t="s">
        <v>1147</v>
      </c>
      <c r="Z27"/>
      <c r="AA27" s="4" t="s">
        <v>1144</v>
      </c>
      <c r="AB27" s="4" t="s">
        <v>1146</v>
      </c>
    </row>
    <row r="28" spans="1:28" x14ac:dyDescent="0.25">
      <c r="A28" t="s">
        <v>1148</v>
      </c>
      <c r="B28" t="s">
        <v>1149</v>
      </c>
      <c r="C28" t="s">
        <v>1150</v>
      </c>
      <c r="D28" t="s">
        <v>1151</v>
      </c>
      <c r="E28">
        <v>5</v>
      </c>
      <c r="F28">
        <v>-4.4000000000000004</v>
      </c>
      <c r="G28">
        <v>0.05</v>
      </c>
      <c r="H28">
        <v>-19.98</v>
      </c>
      <c r="I28" s="104">
        <v>0.12106</v>
      </c>
      <c r="J28">
        <v>0.69799999999999995</v>
      </c>
      <c r="K28">
        <v>1.0999999999999999E-2</v>
      </c>
      <c r="L28">
        <v>22</v>
      </c>
      <c r="M28">
        <v>2.5</v>
      </c>
      <c r="N28">
        <v>-19.899999999999999</v>
      </c>
      <c r="O28">
        <v>0.6</v>
      </c>
      <c r="P28">
        <v>19.7</v>
      </c>
      <c r="Q28">
        <v>2.4</v>
      </c>
      <c r="R28">
        <v>-20.399999999999999</v>
      </c>
      <c r="S28">
        <v>0.6</v>
      </c>
      <c r="U28" t="s">
        <v>1148</v>
      </c>
      <c r="V28" s="183">
        <v>12.933235166904831</v>
      </c>
      <c r="W28" s="183">
        <v>2.2190211878941981</v>
      </c>
      <c r="X28" s="104">
        <v>-21.119794700147985</v>
      </c>
      <c r="Y28" s="104">
        <v>0.55952087257446215</v>
      </c>
      <c r="AA28" s="183">
        <f>L28-V28</f>
        <v>9.0667648330951689</v>
      </c>
      <c r="AB28" s="183">
        <f>N28-X28</f>
        <v>1.2197947001479861</v>
      </c>
    </row>
    <row r="29" spans="1:28" x14ac:dyDescent="0.25">
      <c r="A29" t="s">
        <v>1152</v>
      </c>
      <c r="B29" t="s">
        <v>1153</v>
      </c>
      <c r="C29" t="s">
        <v>1154</v>
      </c>
      <c r="D29" t="s">
        <v>1151</v>
      </c>
      <c r="E29">
        <v>4</v>
      </c>
      <c r="F29">
        <v>-5.0199999999999996</v>
      </c>
      <c r="G29">
        <v>0.05</v>
      </c>
      <c r="H29">
        <v>-9.0399999999999991</v>
      </c>
      <c r="I29" s="104">
        <v>0.11722</v>
      </c>
      <c r="J29">
        <v>0.69599999999999995</v>
      </c>
      <c r="K29">
        <v>1.2999999999999999E-2</v>
      </c>
      <c r="L29">
        <v>22.8</v>
      </c>
      <c r="M29">
        <v>3.7</v>
      </c>
      <c r="N29">
        <v>-8.8000000000000007</v>
      </c>
      <c r="O29">
        <v>0.9</v>
      </c>
      <c r="P29">
        <v>20.6</v>
      </c>
      <c r="Q29">
        <v>3.5</v>
      </c>
      <c r="R29">
        <v>-9.3000000000000007</v>
      </c>
      <c r="S29">
        <v>0.9</v>
      </c>
      <c r="U29" t="s">
        <v>1152</v>
      </c>
      <c r="V29" s="183">
        <v>12.548913898996105</v>
      </c>
      <c r="W29" s="183">
        <v>2.0500160972135397</v>
      </c>
      <c r="X29" s="104">
        <v>-10.268686803264757</v>
      </c>
      <c r="Y29" s="104">
        <v>0.49910319993506397</v>
      </c>
      <c r="AA29" s="183">
        <f t="shared" ref="AA29:AA64" si="0">L29-V29</f>
        <v>10.251086101003896</v>
      </c>
      <c r="AB29" s="183">
        <f t="shared" ref="AB29:AB64" si="1">N29-X29</f>
        <v>1.468686803264756</v>
      </c>
    </row>
    <row r="30" spans="1:28" x14ac:dyDescent="0.25">
      <c r="A30" t="s">
        <v>1155</v>
      </c>
      <c r="B30" t="s">
        <v>1153</v>
      </c>
      <c r="C30" t="s">
        <v>1154</v>
      </c>
      <c r="D30" t="s">
        <v>1151</v>
      </c>
      <c r="E30">
        <v>3</v>
      </c>
      <c r="F30">
        <v>-3.72</v>
      </c>
      <c r="G30">
        <v>0.17</v>
      </c>
      <c r="H30">
        <v>-9.18</v>
      </c>
      <c r="I30" s="104">
        <v>6.1190000000000001E-2</v>
      </c>
      <c r="J30">
        <v>0.70099999999999996</v>
      </c>
      <c r="K30">
        <v>1.4999999999999999E-2</v>
      </c>
      <c r="L30">
        <v>21.1</v>
      </c>
      <c r="M30">
        <v>2.9</v>
      </c>
      <c r="N30">
        <v>-9.3000000000000007</v>
      </c>
      <c r="O30">
        <v>0.6</v>
      </c>
      <c r="P30">
        <v>19</v>
      </c>
      <c r="Q30">
        <v>2.8</v>
      </c>
      <c r="R30">
        <v>-9.8000000000000007</v>
      </c>
      <c r="S30">
        <v>0.6</v>
      </c>
      <c r="U30" t="s">
        <v>1155</v>
      </c>
      <c r="V30" s="183">
        <v>12.077572111299162</v>
      </c>
      <c r="W30" s="183">
        <v>2.7552927918752479</v>
      </c>
      <c r="X30" s="104">
        <v>-10.519399714005885</v>
      </c>
      <c r="Y30" s="104">
        <v>0.58365828714153045</v>
      </c>
      <c r="AA30" s="183">
        <f t="shared" si="0"/>
        <v>9.0224278887008396</v>
      </c>
      <c r="AB30" s="183">
        <f t="shared" si="1"/>
        <v>1.2193997140058848</v>
      </c>
    </row>
    <row r="31" spans="1:28" x14ac:dyDescent="0.25">
      <c r="A31" t="s">
        <v>1156</v>
      </c>
      <c r="B31" t="s">
        <v>1153</v>
      </c>
      <c r="C31" t="s">
        <v>1154</v>
      </c>
      <c r="D31" t="s">
        <v>1151</v>
      </c>
      <c r="E31">
        <v>3</v>
      </c>
      <c r="F31">
        <v>-4.54</v>
      </c>
      <c r="G31">
        <v>0.1</v>
      </c>
      <c r="H31">
        <v>-8.0500000000000007</v>
      </c>
      <c r="I31" s="104">
        <v>0.17458000000000001</v>
      </c>
      <c r="J31">
        <v>0.69</v>
      </c>
      <c r="K31">
        <v>1.4999999999999999E-2</v>
      </c>
      <c r="L31">
        <v>24.7</v>
      </c>
      <c r="M31">
        <v>4.3</v>
      </c>
      <c r="N31">
        <v>-7.4</v>
      </c>
      <c r="O31">
        <v>1.1000000000000001</v>
      </c>
      <c r="P31">
        <v>22.3</v>
      </c>
      <c r="Q31">
        <v>4.0999999999999996</v>
      </c>
      <c r="R31">
        <v>-7.9</v>
      </c>
      <c r="S31">
        <v>1</v>
      </c>
      <c r="U31" t="s">
        <v>1156</v>
      </c>
      <c r="V31" s="183">
        <v>13.970460620246323</v>
      </c>
      <c r="W31" s="183">
        <v>3.0080794531815327</v>
      </c>
      <c r="X31" s="104">
        <v>-8.9808844690555816</v>
      </c>
      <c r="Y31" s="104">
        <v>0.81444197298597587</v>
      </c>
      <c r="AA31" s="183">
        <f t="shared" si="0"/>
        <v>10.729539379753676</v>
      </c>
      <c r="AB31" s="183">
        <f t="shared" si="1"/>
        <v>1.5808844690555812</v>
      </c>
    </row>
    <row r="32" spans="1:28" x14ac:dyDescent="0.25">
      <c r="A32" t="s">
        <v>1157</v>
      </c>
      <c r="B32" t="s">
        <v>1153</v>
      </c>
      <c r="C32" t="s">
        <v>1154</v>
      </c>
      <c r="D32" t="s">
        <v>1151</v>
      </c>
      <c r="E32">
        <v>3</v>
      </c>
      <c r="F32">
        <v>-5.85</v>
      </c>
      <c r="G32">
        <v>0.05</v>
      </c>
      <c r="H32">
        <v>-7.89</v>
      </c>
      <c r="I32" s="104">
        <v>6.6919999999999993E-2</v>
      </c>
      <c r="J32">
        <v>0.69799999999999995</v>
      </c>
      <c r="K32">
        <v>1.4999999999999999E-2</v>
      </c>
      <c r="L32">
        <v>21.9</v>
      </c>
      <c r="M32">
        <v>2.6</v>
      </c>
      <c r="N32">
        <v>-7.9</v>
      </c>
      <c r="O32">
        <v>0.6</v>
      </c>
      <c r="P32">
        <v>19.600000000000001</v>
      </c>
      <c r="Q32">
        <v>2.5</v>
      </c>
      <c r="R32">
        <v>-8.3000000000000007</v>
      </c>
      <c r="S32">
        <v>0.6</v>
      </c>
      <c r="U32" t="s">
        <v>1157</v>
      </c>
      <c r="V32" s="183">
        <v>16.260257900762895</v>
      </c>
      <c r="W32" s="183">
        <v>1.3658787484924035</v>
      </c>
      <c r="X32" s="104">
        <v>-8.3250903416668507</v>
      </c>
      <c r="Y32" s="104">
        <v>0.35588698794188139</v>
      </c>
      <c r="AA32" s="183">
        <f t="shared" si="0"/>
        <v>5.6397420992371039</v>
      </c>
      <c r="AB32" s="183">
        <f t="shared" si="1"/>
        <v>0.42509034166685034</v>
      </c>
    </row>
    <row r="33" spans="1:28" x14ac:dyDescent="0.25">
      <c r="A33" t="s">
        <v>1158</v>
      </c>
      <c r="B33" t="s">
        <v>1153</v>
      </c>
      <c r="C33" t="s">
        <v>1154</v>
      </c>
      <c r="D33" t="s">
        <v>1151</v>
      </c>
      <c r="E33">
        <v>4</v>
      </c>
      <c r="F33">
        <v>-5.86</v>
      </c>
      <c r="G33">
        <v>0.01</v>
      </c>
      <c r="H33">
        <v>-8.1199999999999992</v>
      </c>
      <c r="I33" s="104">
        <v>0.11518</v>
      </c>
      <c r="J33">
        <v>0.70599999999999996</v>
      </c>
      <c r="K33">
        <v>1.2999999999999999E-2</v>
      </c>
      <c r="L33">
        <v>19.600000000000001</v>
      </c>
      <c r="M33">
        <v>3.5</v>
      </c>
      <c r="N33">
        <v>-8.6</v>
      </c>
      <c r="O33">
        <v>0.7</v>
      </c>
      <c r="P33">
        <v>17.399999999999999</v>
      </c>
      <c r="Q33">
        <v>3.3</v>
      </c>
      <c r="R33">
        <v>-9.1</v>
      </c>
      <c r="S33">
        <v>0.7</v>
      </c>
      <c r="U33" t="s">
        <v>1158</v>
      </c>
      <c r="V33" s="183">
        <v>15.231930072560473</v>
      </c>
      <c r="W33" s="183">
        <v>3.8108317326974714</v>
      </c>
      <c r="X33" s="104">
        <v>-8.8012230806743901</v>
      </c>
      <c r="Y33" s="104">
        <v>0.79409589555261506</v>
      </c>
      <c r="AA33" s="183">
        <f t="shared" si="0"/>
        <v>4.368069927439528</v>
      </c>
      <c r="AB33" s="183">
        <f t="shared" si="1"/>
        <v>0.20122308067439043</v>
      </c>
    </row>
    <row r="34" spans="1:28" x14ac:dyDescent="0.25">
      <c r="A34" t="s">
        <v>1159</v>
      </c>
      <c r="B34" t="s">
        <v>1149</v>
      </c>
      <c r="C34" t="s">
        <v>1160</v>
      </c>
      <c r="D34" t="s">
        <v>1161</v>
      </c>
      <c r="E34">
        <v>3</v>
      </c>
      <c r="F34">
        <v>-12.34</v>
      </c>
      <c r="G34">
        <v>0.08</v>
      </c>
      <c r="H34">
        <v>-8.57</v>
      </c>
      <c r="I34" s="104">
        <v>8.1920000000000007E-2</v>
      </c>
      <c r="J34">
        <v>0.68600000000000005</v>
      </c>
      <c r="K34">
        <v>1.4999999999999999E-2</v>
      </c>
      <c r="L34">
        <v>25.9</v>
      </c>
      <c r="M34">
        <v>0.7</v>
      </c>
      <c r="N34">
        <v>-6</v>
      </c>
      <c r="O34">
        <v>0.2</v>
      </c>
      <c r="P34">
        <v>23.5</v>
      </c>
      <c r="Q34">
        <v>0.7</v>
      </c>
      <c r="R34">
        <v>-6.5</v>
      </c>
      <c r="S34">
        <v>0.2</v>
      </c>
      <c r="U34" t="s">
        <v>1159</v>
      </c>
      <c r="V34" s="183">
        <v>23.374477068626959</v>
      </c>
      <c r="W34" s="183">
        <v>1.4262269071468445</v>
      </c>
      <c r="X34" s="104">
        <v>-6.5268925653128536</v>
      </c>
      <c r="Y34" s="104">
        <v>0.32645373115374787</v>
      </c>
      <c r="AA34" s="183">
        <f t="shared" si="0"/>
        <v>2.5255229313730396</v>
      </c>
      <c r="AB34" s="183">
        <f t="shared" si="1"/>
        <v>0.52689256531285356</v>
      </c>
    </row>
    <row r="35" spans="1:28" x14ac:dyDescent="0.25">
      <c r="A35" t="s">
        <v>1162</v>
      </c>
      <c r="B35" t="s">
        <v>1163</v>
      </c>
      <c r="C35" t="s">
        <v>1164</v>
      </c>
      <c r="D35" t="s">
        <v>1151</v>
      </c>
      <c r="E35">
        <v>4</v>
      </c>
      <c r="F35">
        <v>1.23</v>
      </c>
      <c r="G35">
        <v>0.04</v>
      </c>
      <c r="H35">
        <v>-5.85</v>
      </c>
      <c r="I35" s="104">
        <v>0.12625</v>
      </c>
      <c r="J35">
        <v>0.72299999999999998</v>
      </c>
      <c r="K35">
        <v>1.2999999999999999E-2</v>
      </c>
      <c r="L35">
        <v>13.9</v>
      </c>
      <c r="M35">
        <v>2.7</v>
      </c>
      <c r="N35">
        <v>-7.5</v>
      </c>
      <c r="O35">
        <v>0.6</v>
      </c>
      <c r="P35">
        <v>12</v>
      </c>
      <c r="Q35">
        <v>2.6</v>
      </c>
      <c r="R35">
        <v>-8</v>
      </c>
      <c r="S35">
        <v>0.6</v>
      </c>
      <c r="U35" t="s">
        <v>1162</v>
      </c>
      <c r="V35" s="183">
        <v>8.5134791775078469</v>
      </c>
      <c r="W35" s="183">
        <v>1.4504385090834062</v>
      </c>
      <c r="X35" s="104">
        <v>-7.9709921610250376</v>
      </c>
      <c r="Y35" s="104">
        <v>0.42754371329335089</v>
      </c>
      <c r="AA35" s="183">
        <f t="shared" si="0"/>
        <v>5.3865208224921535</v>
      </c>
      <c r="AB35" s="183">
        <f t="shared" si="1"/>
        <v>0.4709921610250376</v>
      </c>
    </row>
    <row r="36" spans="1:28" x14ac:dyDescent="0.25">
      <c r="A36" t="s">
        <v>1165</v>
      </c>
      <c r="B36" t="s">
        <v>1163</v>
      </c>
      <c r="C36" t="s">
        <v>1164</v>
      </c>
      <c r="D36" t="s">
        <v>1151</v>
      </c>
      <c r="E36">
        <v>3</v>
      </c>
      <c r="F36">
        <v>0.03</v>
      </c>
      <c r="G36">
        <v>0.05</v>
      </c>
      <c r="H36">
        <v>-5.01</v>
      </c>
      <c r="I36" s="104">
        <v>4.0410000000000001E-2</v>
      </c>
      <c r="J36">
        <v>0.72699999999999998</v>
      </c>
      <c r="K36">
        <v>1.4999999999999999E-2</v>
      </c>
      <c r="L36">
        <v>12.7</v>
      </c>
      <c r="M36">
        <v>1.7</v>
      </c>
      <c r="N36">
        <v>-6.9</v>
      </c>
      <c r="O36">
        <v>0.4</v>
      </c>
      <c r="P36">
        <v>10.8</v>
      </c>
      <c r="Q36">
        <v>1.6</v>
      </c>
      <c r="R36">
        <v>-7.3</v>
      </c>
      <c r="S36">
        <v>0.4</v>
      </c>
      <c r="U36" t="s">
        <v>1165</v>
      </c>
      <c r="V36" s="183">
        <v>6.8114455106208993</v>
      </c>
      <c r="W36" s="183">
        <v>0.46119483245962523</v>
      </c>
      <c r="X36" s="104">
        <v>-7.5151797340459252</v>
      </c>
      <c r="Y36" s="104">
        <v>0.14589197491242678</v>
      </c>
      <c r="AA36" s="183">
        <f t="shared" si="0"/>
        <v>5.8885544893791</v>
      </c>
      <c r="AB36" s="183">
        <f t="shared" si="1"/>
        <v>0.61517973404592485</v>
      </c>
    </row>
    <row r="37" spans="1:28" x14ac:dyDescent="0.25">
      <c r="A37" t="s">
        <v>1166</v>
      </c>
      <c r="B37" t="s">
        <v>1163</v>
      </c>
      <c r="C37" t="s">
        <v>1164</v>
      </c>
      <c r="D37" t="s">
        <v>1151</v>
      </c>
      <c r="E37">
        <v>3</v>
      </c>
      <c r="F37">
        <v>1.48</v>
      </c>
      <c r="G37">
        <v>0.02</v>
      </c>
      <c r="H37">
        <v>-5.99</v>
      </c>
      <c r="I37" s="104">
        <v>2.6030000000000001E-2</v>
      </c>
      <c r="J37">
        <v>0.72699999999999998</v>
      </c>
      <c r="K37">
        <v>1.4999999999999999E-2</v>
      </c>
      <c r="L37">
        <v>12.6</v>
      </c>
      <c r="M37">
        <v>3.2</v>
      </c>
      <c r="N37">
        <v>-8</v>
      </c>
      <c r="O37">
        <v>0.7</v>
      </c>
      <c r="P37">
        <v>10.7</v>
      </c>
      <c r="Q37">
        <v>3</v>
      </c>
      <c r="R37">
        <v>-8.4</v>
      </c>
      <c r="S37">
        <v>0.6</v>
      </c>
      <c r="U37" t="s">
        <v>1166</v>
      </c>
      <c r="V37" s="183">
        <v>9.9497955360683932</v>
      </c>
      <c r="W37" s="183">
        <v>3.2702926144058426</v>
      </c>
      <c r="X37" s="104">
        <v>-7.80857972826675</v>
      </c>
      <c r="Y37" s="104">
        <v>0.72266558725320607</v>
      </c>
      <c r="AA37" s="183">
        <f t="shared" si="0"/>
        <v>2.6502044639316065</v>
      </c>
      <c r="AB37" s="183">
        <f t="shared" si="1"/>
        <v>-0.19142027173325005</v>
      </c>
    </row>
    <row r="38" spans="1:28" x14ac:dyDescent="0.25">
      <c r="A38" t="s">
        <v>1167</v>
      </c>
      <c r="B38" t="s">
        <v>1163</v>
      </c>
      <c r="C38" t="s">
        <v>1164</v>
      </c>
      <c r="D38" t="s">
        <v>1151</v>
      </c>
      <c r="E38">
        <v>5</v>
      </c>
      <c r="F38">
        <v>0.93</v>
      </c>
      <c r="G38">
        <v>0.09</v>
      </c>
      <c r="H38">
        <v>-2.84</v>
      </c>
      <c r="I38" s="104">
        <v>0.13105</v>
      </c>
      <c r="J38">
        <v>0.72399999999999998</v>
      </c>
      <c r="K38">
        <v>1.0999999999999999E-2</v>
      </c>
      <c r="L38">
        <v>13.9</v>
      </c>
      <c r="M38">
        <v>4.0999999999999996</v>
      </c>
      <c r="N38">
        <v>-4.5</v>
      </c>
      <c r="O38">
        <v>0.9</v>
      </c>
      <c r="P38">
        <v>12</v>
      </c>
      <c r="Q38">
        <v>3.9</v>
      </c>
      <c r="R38">
        <v>-4.9000000000000004</v>
      </c>
      <c r="S38">
        <v>0.9</v>
      </c>
      <c r="U38" t="s">
        <v>1167</v>
      </c>
      <c r="V38" s="183">
        <v>7.7648687556136675</v>
      </c>
      <c r="W38" s="183">
        <v>3.5109349332357409</v>
      </c>
      <c r="X38" s="104">
        <v>-5.1755198821207156</v>
      </c>
      <c r="Y38" s="104">
        <v>0.83610072903056054</v>
      </c>
      <c r="AA38" s="183">
        <f t="shared" si="0"/>
        <v>6.1351312443863328</v>
      </c>
      <c r="AB38" s="183">
        <f t="shared" si="1"/>
        <v>0.67551988212071556</v>
      </c>
    </row>
    <row r="39" spans="1:28" x14ac:dyDescent="0.25">
      <c r="A39" t="s">
        <v>1168</v>
      </c>
      <c r="B39" t="s">
        <v>1163</v>
      </c>
      <c r="C39" t="s">
        <v>1164</v>
      </c>
      <c r="D39" t="s">
        <v>1161</v>
      </c>
      <c r="E39">
        <v>4</v>
      </c>
      <c r="F39">
        <v>0.51</v>
      </c>
      <c r="G39">
        <v>0.11</v>
      </c>
      <c r="H39">
        <v>-4.74</v>
      </c>
      <c r="I39" s="104">
        <v>0.16084999999999999</v>
      </c>
      <c r="J39">
        <v>0.73199999999999998</v>
      </c>
      <c r="K39">
        <v>1.2999999999999999E-2</v>
      </c>
      <c r="L39">
        <v>11.1</v>
      </c>
      <c r="M39">
        <v>2.4</v>
      </c>
      <c r="N39">
        <v>-5.3</v>
      </c>
      <c r="O39">
        <v>0.6</v>
      </c>
      <c r="P39">
        <v>9.3000000000000007</v>
      </c>
      <c r="Q39">
        <v>2.2999999999999998</v>
      </c>
      <c r="R39">
        <v>-5.7</v>
      </c>
      <c r="S39">
        <v>0.6</v>
      </c>
      <c r="U39" t="s">
        <v>1168</v>
      </c>
      <c r="V39" s="183">
        <v>7.353471758656994</v>
      </c>
      <c r="W39" s="183">
        <v>3.463089675312125</v>
      </c>
      <c r="X39" s="104">
        <v>-6.1756067901056326</v>
      </c>
      <c r="Y39" s="104">
        <v>0.8462741600504522</v>
      </c>
      <c r="AA39" s="183">
        <f t="shared" si="0"/>
        <v>3.7465282413430057</v>
      </c>
      <c r="AB39" s="183">
        <f t="shared" si="1"/>
        <v>0.8756067901056328</v>
      </c>
    </row>
    <row r="40" spans="1:28" x14ac:dyDescent="0.25">
      <c r="A40" t="s">
        <v>1169</v>
      </c>
      <c r="B40" t="s">
        <v>1163</v>
      </c>
      <c r="C40" t="s">
        <v>1164</v>
      </c>
      <c r="D40" t="s">
        <v>1151</v>
      </c>
      <c r="E40">
        <v>3</v>
      </c>
      <c r="F40">
        <v>0.17</v>
      </c>
      <c r="G40">
        <v>0.04</v>
      </c>
      <c r="H40">
        <v>-1.82</v>
      </c>
      <c r="I40" s="104">
        <v>0.16905000000000001</v>
      </c>
      <c r="J40">
        <v>0.72699999999999998</v>
      </c>
      <c r="K40">
        <v>1.4999999999999999E-2</v>
      </c>
      <c r="L40">
        <v>12.8</v>
      </c>
      <c r="M40">
        <v>3.8</v>
      </c>
      <c r="N40">
        <v>-3.7</v>
      </c>
      <c r="O40">
        <v>0.9</v>
      </c>
      <c r="P40">
        <v>11</v>
      </c>
      <c r="Q40">
        <v>3.7</v>
      </c>
      <c r="R40">
        <v>-4.0999999999999996</v>
      </c>
      <c r="S40">
        <v>0.9</v>
      </c>
      <c r="U40" t="s">
        <v>1169</v>
      </c>
      <c r="V40" s="183">
        <v>5.8024334161077604</v>
      </c>
      <c r="W40" s="183">
        <v>3.7081468599536458</v>
      </c>
      <c r="X40" s="104">
        <v>-4.5850098765866578</v>
      </c>
      <c r="Y40" s="104">
        <v>0.9622670687247763</v>
      </c>
      <c r="AA40" s="183">
        <f t="shared" si="0"/>
        <v>6.9975665838922403</v>
      </c>
      <c r="AB40" s="183">
        <f t="shared" si="1"/>
        <v>0.88500987658665764</v>
      </c>
    </row>
    <row r="41" spans="1:28" x14ac:dyDescent="0.25">
      <c r="A41" t="s">
        <v>1170</v>
      </c>
      <c r="B41" t="s">
        <v>1163</v>
      </c>
      <c r="C41" t="s">
        <v>1164</v>
      </c>
      <c r="D41" t="s">
        <v>1151</v>
      </c>
      <c r="E41">
        <v>5</v>
      </c>
      <c r="F41">
        <v>2.57</v>
      </c>
      <c r="G41">
        <v>0.05</v>
      </c>
      <c r="H41">
        <v>-3.1</v>
      </c>
      <c r="I41" s="104">
        <v>5.6439999999999997E-2</v>
      </c>
      <c r="J41">
        <v>0.69099999999999995</v>
      </c>
      <c r="K41">
        <v>1.0999999999999999E-2</v>
      </c>
      <c r="L41">
        <v>24.7</v>
      </c>
      <c r="M41">
        <v>3.7</v>
      </c>
      <c r="N41">
        <v>-2.5</v>
      </c>
      <c r="O41">
        <v>0.8</v>
      </c>
      <c r="P41">
        <v>22.3</v>
      </c>
      <c r="Q41">
        <v>3.5</v>
      </c>
      <c r="R41">
        <v>-3</v>
      </c>
      <c r="S41">
        <v>0.8</v>
      </c>
      <c r="U41" t="s">
        <v>1170</v>
      </c>
      <c r="V41" s="183">
        <v>15.853623187086361</v>
      </c>
      <c r="W41" s="183">
        <v>3.4730456079969039</v>
      </c>
      <c r="X41" s="104">
        <v>-3.6505926062290426</v>
      </c>
      <c r="Y41" s="104">
        <v>0.77270882374880268</v>
      </c>
      <c r="AA41" s="183">
        <f t="shared" si="0"/>
        <v>8.846376812913638</v>
      </c>
      <c r="AB41" s="183">
        <f t="shared" si="1"/>
        <v>1.1505926062290426</v>
      </c>
    </row>
    <row r="42" spans="1:28" x14ac:dyDescent="0.25">
      <c r="A42" t="s">
        <v>1171</v>
      </c>
      <c r="B42" t="s">
        <v>1172</v>
      </c>
      <c r="C42" t="s">
        <v>1173</v>
      </c>
      <c r="D42" t="s">
        <v>1151</v>
      </c>
      <c r="E42">
        <v>3</v>
      </c>
      <c r="F42">
        <v>-0.7</v>
      </c>
      <c r="G42">
        <v>0.01</v>
      </c>
      <c r="H42">
        <v>-0.9</v>
      </c>
      <c r="I42" s="104">
        <v>2.333E-2</v>
      </c>
      <c r="J42">
        <v>0.72299999999999998</v>
      </c>
      <c r="K42">
        <v>1.4999999999999999E-2</v>
      </c>
      <c r="L42">
        <v>13.9</v>
      </c>
      <c r="M42">
        <v>1.2</v>
      </c>
      <c r="N42">
        <v>-2.6</v>
      </c>
      <c r="O42">
        <v>0.3</v>
      </c>
      <c r="P42">
        <v>12.1</v>
      </c>
      <c r="Q42">
        <v>1.1000000000000001</v>
      </c>
      <c r="R42">
        <v>-3</v>
      </c>
      <c r="S42">
        <v>0.3</v>
      </c>
      <c r="U42" t="s">
        <v>1171</v>
      </c>
      <c r="V42" s="183">
        <v>9.354091459069215</v>
      </c>
      <c r="W42" s="183">
        <v>1.2239818362214236</v>
      </c>
      <c r="X42" s="104">
        <v>-2.8420262188598522</v>
      </c>
      <c r="Y42" s="104">
        <v>0.29437002131183948</v>
      </c>
      <c r="AA42" s="183">
        <f t="shared" si="0"/>
        <v>4.5459085409307853</v>
      </c>
      <c r="AB42" s="183">
        <f t="shared" si="1"/>
        <v>0.24202621885985209</v>
      </c>
    </row>
    <row r="43" spans="1:28" x14ac:dyDescent="0.25">
      <c r="A43" t="s">
        <v>1174</v>
      </c>
      <c r="B43" t="s">
        <v>1172</v>
      </c>
      <c r="C43" t="s">
        <v>1173</v>
      </c>
      <c r="D43" t="s">
        <v>1151</v>
      </c>
      <c r="E43">
        <v>3</v>
      </c>
      <c r="F43">
        <v>1.34</v>
      </c>
      <c r="G43">
        <v>0.02</v>
      </c>
      <c r="H43">
        <v>-2.35</v>
      </c>
      <c r="I43" s="104">
        <v>5.8590000000000003E-2</v>
      </c>
      <c r="J43">
        <v>0.73</v>
      </c>
      <c r="K43">
        <v>1.4999999999999999E-2</v>
      </c>
      <c r="L43">
        <v>11.7</v>
      </c>
      <c r="M43">
        <v>1.2</v>
      </c>
      <c r="N43">
        <v>-4.5</v>
      </c>
      <c r="O43">
        <v>0.3</v>
      </c>
      <c r="P43">
        <v>9.9</v>
      </c>
      <c r="Q43">
        <v>1.2</v>
      </c>
      <c r="R43">
        <v>-4.9000000000000004</v>
      </c>
      <c r="S43">
        <v>0.3</v>
      </c>
      <c r="U43" t="s">
        <v>1174</v>
      </c>
      <c r="V43" s="183">
        <v>4.8639361493760207</v>
      </c>
      <c r="W43" s="183">
        <v>2.0131475699873689</v>
      </c>
      <c r="X43" s="104">
        <v>-5.3144940610742424</v>
      </c>
      <c r="Y43" s="104">
        <v>0.51593905403442886</v>
      </c>
      <c r="AA43" s="183">
        <f t="shared" si="0"/>
        <v>6.8360638506239786</v>
      </c>
      <c r="AB43" s="183">
        <f t="shared" si="1"/>
        <v>0.81449406107424238</v>
      </c>
    </row>
    <row r="44" spans="1:28" x14ac:dyDescent="0.25">
      <c r="A44" t="s">
        <v>1175</v>
      </c>
      <c r="B44" t="s">
        <v>1172</v>
      </c>
      <c r="C44" t="s">
        <v>1173</v>
      </c>
      <c r="D44" t="s">
        <v>1161</v>
      </c>
      <c r="E44">
        <v>3</v>
      </c>
      <c r="F44">
        <v>0.9</v>
      </c>
      <c r="G44">
        <v>0.04</v>
      </c>
      <c r="H44">
        <v>-3.22</v>
      </c>
      <c r="I44" s="104">
        <v>6.6420000000000007E-2</v>
      </c>
      <c r="J44">
        <v>0.70899999999999996</v>
      </c>
      <c r="K44">
        <v>1.4999999999999999E-2</v>
      </c>
      <c r="L44">
        <v>18.3</v>
      </c>
      <c r="M44">
        <v>1.8</v>
      </c>
      <c r="N44">
        <v>-2.2000000000000002</v>
      </c>
      <c r="O44">
        <v>0.5</v>
      </c>
      <c r="P44">
        <v>16.3</v>
      </c>
      <c r="Q44">
        <v>1.7</v>
      </c>
      <c r="R44">
        <v>-2.6</v>
      </c>
      <c r="S44">
        <v>0.4</v>
      </c>
      <c r="U44" t="s">
        <v>1175</v>
      </c>
      <c r="V44" s="183">
        <v>12.135965245574008</v>
      </c>
      <c r="W44" s="183">
        <v>2.2729053603557614</v>
      </c>
      <c r="X44" s="104">
        <v>-3.5625981295600773</v>
      </c>
      <c r="Y44" s="104">
        <v>0.5450985611417164</v>
      </c>
      <c r="AA44" s="183">
        <f t="shared" si="0"/>
        <v>6.1640347544259928</v>
      </c>
      <c r="AB44" s="183">
        <f t="shared" si="1"/>
        <v>1.3625981295600771</v>
      </c>
    </row>
    <row r="45" spans="1:28" x14ac:dyDescent="0.25">
      <c r="A45" t="s">
        <v>1176</v>
      </c>
      <c r="B45" t="s">
        <v>1172</v>
      </c>
      <c r="C45" t="s">
        <v>1173</v>
      </c>
      <c r="D45" t="s">
        <v>1151</v>
      </c>
      <c r="E45">
        <v>4</v>
      </c>
      <c r="F45">
        <v>0.3</v>
      </c>
      <c r="G45">
        <v>0.05</v>
      </c>
      <c r="H45">
        <v>-1.77</v>
      </c>
      <c r="I45" s="104">
        <v>0.1255</v>
      </c>
      <c r="J45">
        <v>0.71499999999999997</v>
      </c>
      <c r="K45">
        <v>1.2999999999999999E-2</v>
      </c>
      <c r="L45">
        <v>16.600000000000001</v>
      </c>
      <c r="M45">
        <v>3.2</v>
      </c>
      <c r="N45">
        <v>-2.9</v>
      </c>
      <c r="O45">
        <v>0.8</v>
      </c>
      <c r="P45">
        <v>14.6</v>
      </c>
      <c r="Q45">
        <v>3.1</v>
      </c>
      <c r="R45">
        <v>-3.3</v>
      </c>
      <c r="S45">
        <v>0.8</v>
      </c>
      <c r="U45" t="s">
        <v>1176</v>
      </c>
      <c r="V45" s="183">
        <v>11.137915696708362</v>
      </c>
      <c r="W45" s="183">
        <v>3.6670955610244267</v>
      </c>
      <c r="X45" s="104">
        <v>-3.3450840117787095</v>
      </c>
      <c r="Y45" s="104">
        <v>0.90052342372825156</v>
      </c>
      <c r="AA45" s="183">
        <f t="shared" si="0"/>
        <v>5.4620843032916397</v>
      </c>
      <c r="AB45" s="183">
        <f t="shared" si="1"/>
        <v>0.4450840117787096</v>
      </c>
    </row>
    <row r="46" spans="1:28" x14ac:dyDescent="0.25">
      <c r="A46" t="s">
        <v>1177</v>
      </c>
      <c r="B46" t="s">
        <v>1172</v>
      </c>
      <c r="C46" t="s">
        <v>1173</v>
      </c>
      <c r="D46" t="s">
        <v>1151</v>
      </c>
      <c r="E46">
        <v>3</v>
      </c>
      <c r="F46">
        <v>-0.33</v>
      </c>
      <c r="G46">
        <v>0.06</v>
      </c>
      <c r="H46">
        <v>-0.85</v>
      </c>
      <c r="I46" s="104">
        <v>4.6309999999999997E-2</v>
      </c>
      <c r="J46">
        <v>0.71899999999999997</v>
      </c>
      <c r="K46">
        <v>1.4999999999999999E-2</v>
      </c>
      <c r="L46">
        <v>15.3</v>
      </c>
      <c r="M46">
        <v>1.7</v>
      </c>
      <c r="N46">
        <v>-2.2000000000000002</v>
      </c>
      <c r="O46">
        <v>0.4</v>
      </c>
      <c r="P46">
        <v>13.3</v>
      </c>
      <c r="Q46">
        <v>1.6</v>
      </c>
      <c r="R46">
        <v>-2.6</v>
      </c>
      <c r="S46">
        <v>0.4</v>
      </c>
      <c r="U46" t="s">
        <v>1177</v>
      </c>
      <c r="V46" s="183">
        <v>13.450734831134298</v>
      </c>
      <c r="W46" s="183">
        <v>1.8062860572785386</v>
      </c>
      <c r="X46" s="104">
        <v>-1.8881561304217485</v>
      </c>
      <c r="Y46" s="104">
        <v>0.39176970622720625</v>
      </c>
      <c r="AA46" s="183">
        <f t="shared" si="0"/>
        <v>1.8492651688657027</v>
      </c>
      <c r="AB46" s="183">
        <f t="shared" si="1"/>
        <v>-0.31184386957825172</v>
      </c>
    </row>
    <row r="47" spans="1:28" x14ac:dyDescent="0.25">
      <c r="A47" t="s">
        <v>1178</v>
      </c>
      <c r="B47" t="s">
        <v>1172</v>
      </c>
      <c r="C47" t="s">
        <v>1160</v>
      </c>
      <c r="D47" t="s">
        <v>1161</v>
      </c>
      <c r="E47">
        <v>4</v>
      </c>
      <c r="F47">
        <v>1.0900000000000001</v>
      </c>
      <c r="G47">
        <v>0.04</v>
      </c>
      <c r="H47">
        <v>-8.5299999999999994</v>
      </c>
      <c r="I47" s="104">
        <v>0.12288</v>
      </c>
      <c r="J47">
        <v>0.67900000000000005</v>
      </c>
      <c r="K47">
        <v>1.2999999999999999E-2</v>
      </c>
      <c r="L47">
        <v>28.5</v>
      </c>
      <c r="M47">
        <v>3.5</v>
      </c>
      <c r="N47">
        <v>-5.5</v>
      </c>
      <c r="O47">
        <v>0.8</v>
      </c>
      <c r="P47">
        <v>26</v>
      </c>
      <c r="Q47">
        <v>3.4</v>
      </c>
      <c r="R47">
        <v>-6</v>
      </c>
      <c r="S47">
        <v>0.8</v>
      </c>
      <c r="U47" t="s">
        <v>1178</v>
      </c>
      <c r="V47" s="183">
        <v>21.529415943534232</v>
      </c>
      <c r="W47" s="183">
        <v>3.2683182314357508</v>
      </c>
      <c r="X47" s="104">
        <v>-6.8850717607447791</v>
      </c>
      <c r="Y47" s="104">
        <v>0.76169158689405414</v>
      </c>
      <c r="AA47" s="183">
        <f t="shared" si="0"/>
        <v>6.9705840564657677</v>
      </c>
      <c r="AB47" s="183">
        <f t="shared" si="1"/>
        <v>1.3850717607447791</v>
      </c>
    </row>
    <row r="48" spans="1:28" x14ac:dyDescent="0.25">
      <c r="A48" t="s">
        <v>1179</v>
      </c>
      <c r="B48" t="s">
        <v>1180</v>
      </c>
      <c r="C48" t="s">
        <v>1173</v>
      </c>
      <c r="D48" t="s">
        <v>1151</v>
      </c>
      <c r="E48">
        <v>4</v>
      </c>
      <c r="F48">
        <v>-0.34</v>
      </c>
      <c r="G48">
        <v>0.03</v>
      </c>
      <c r="H48">
        <v>-4.0599999999999996</v>
      </c>
      <c r="I48" s="104">
        <v>8.5379999999999998E-2</v>
      </c>
      <c r="J48">
        <v>0.71599999999999997</v>
      </c>
      <c r="K48">
        <v>1.2999999999999999E-2</v>
      </c>
      <c r="L48">
        <v>16.399999999999999</v>
      </c>
      <c r="M48">
        <v>3.2</v>
      </c>
      <c r="N48">
        <v>-5.2</v>
      </c>
      <c r="O48">
        <v>0.8</v>
      </c>
      <c r="P48">
        <v>14.3</v>
      </c>
      <c r="Q48">
        <v>3</v>
      </c>
      <c r="R48">
        <v>-5.6</v>
      </c>
      <c r="S48">
        <v>0.7</v>
      </c>
      <c r="U48" t="s">
        <v>1179</v>
      </c>
      <c r="V48" s="183">
        <v>7.7378182223742726</v>
      </c>
      <c r="W48" s="183">
        <v>2.396063337759502</v>
      </c>
      <c r="X48" s="104">
        <v>-6.3686378638235794</v>
      </c>
      <c r="Y48" s="104">
        <v>0.59627176700533735</v>
      </c>
      <c r="AA48" s="183">
        <f t="shared" si="0"/>
        <v>8.6621817776257259</v>
      </c>
      <c r="AB48" s="183">
        <f t="shared" si="1"/>
        <v>1.1686378638235793</v>
      </c>
    </row>
    <row r="49" spans="1:28" x14ac:dyDescent="0.25">
      <c r="A49" t="s">
        <v>1181</v>
      </c>
      <c r="B49" t="s">
        <v>1180</v>
      </c>
      <c r="C49" t="s">
        <v>1173</v>
      </c>
      <c r="D49" t="s">
        <v>1151</v>
      </c>
      <c r="E49">
        <v>4</v>
      </c>
      <c r="F49">
        <v>1.04</v>
      </c>
      <c r="G49">
        <v>0.08</v>
      </c>
      <c r="H49">
        <v>-4.3</v>
      </c>
      <c r="I49" s="104">
        <v>0.14652000000000001</v>
      </c>
      <c r="J49">
        <v>0.72</v>
      </c>
      <c r="K49">
        <v>1.2999999999999999E-2</v>
      </c>
      <c r="L49">
        <v>14.9</v>
      </c>
      <c r="M49">
        <v>2.7</v>
      </c>
      <c r="N49">
        <v>-5.8</v>
      </c>
      <c r="O49">
        <v>0.4</v>
      </c>
      <c r="P49">
        <v>13</v>
      </c>
      <c r="Q49">
        <v>2.6</v>
      </c>
      <c r="R49">
        <v>-6.2</v>
      </c>
      <c r="S49">
        <v>0.4</v>
      </c>
      <c r="U49" t="s">
        <v>1181</v>
      </c>
      <c r="V49" s="183">
        <v>5.176704989860383</v>
      </c>
      <c r="W49" s="183">
        <v>3.425549929521142</v>
      </c>
      <c r="X49" s="104">
        <v>-7.2058322607045113</v>
      </c>
      <c r="Y49" s="104">
        <v>0.66489229885193124</v>
      </c>
      <c r="AA49" s="183">
        <f t="shared" si="0"/>
        <v>9.7232950101396174</v>
      </c>
      <c r="AB49" s="183">
        <f t="shared" si="1"/>
        <v>1.4058322607045115</v>
      </c>
    </row>
    <row r="50" spans="1:28" x14ac:dyDescent="0.25">
      <c r="A50" t="s">
        <v>1182</v>
      </c>
      <c r="B50" t="s">
        <v>1183</v>
      </c>
      <c r="C50" t="s">
        <v>1173</v>
      </c>
      <c r="D50" t="s">
        <v>1151</v>
      </c>
      <c r="E50">
        <v>3</v>
      </c>
      <c r="F50">
        <v>1.74</v>
      </c>
      <c r="G50">
        <v>0.06</v>
      </c>
      <c r="H50">
        <v>-1.24</v>
      </c>
      <c r="I50" s="104">
        <v>6.429E-2</v>
      </c>
      <c r="J50">
        <v>0.72099999999999997</v>
      </c>
      <c r="K50">
        <v>1.4999999999999999E-2</v>
      </c>
      <c r="L50">
        <v>14.4</v>
      </c>
      <c r="M50">
        <v>1.5</v>
      </c>
      <c r="N50">
        <v>-2.8</v>
      </c>
      <c r="O50">
        <v>0.4</v>
      </c>
      <c r="P50">
        <v>12.5</v>
      </c>
      <c r="Q50">
        <v>1.4</v>
      </c>
      <c r="R50">
        <v>-3.2</v>
      </c>
      <c r="S50">
        <v>0.3</v>
      </c>
      <c r="U50" t="s">
        <v>1182</v>
      </c>
      <c r="V50" s="183">
        <v>5.6475862332351312</v>
      </c>
      <c r="W50" s="183">
        <v>1.4248115979510809</v>
      </c>
      <c r="X50" s="104">
        <v>-4.0193718377152736</v>
      </c>
      <c r="Y50" s="104">
        <v>0.3648501059960762</v>
      </c>
      <c r="AA50" s="183">
        <f t="shared" si="0"/>
        <v>8.7524137667648692</v>
      </c>
      <c r="AB50" s="183">
        <f t="shared" si="1"/>
        <v>1.2193718377152738</v>
      </c>
    </row>
    <row r="51" spans="1:28" x14ac:dyDescent="0.25">
      <c r="A51" t="s">
        <v>1184</v>
      </c>
      <c r="B51" t="s">
        <v>1183</v>
      </c>
      <c r="C51" t="s">
        <v>1173</v>
      </c>
      <c r="D51" t="s">
        <v>1151</v>
      </c>
      <c r="E51">
        <v>3</v>
      </c>
      <c r="F51">
        <v>0.5</v>
      </c>
      <c r="G51">
        <v>0.03</v>
      </c>
      <c r="H51">
        <v>-0.86</v>
      </c>
      <c r="I51" s="104">
        <v>4.333E-2</v>
      </c>
      <c r="J51">
        <v>0.72099999999999997</v>
      </c>
      <c r="K51">
        <v>1.4999999999999999E-2</v>
      </c>
      <c r="L51">
        <v>14.5</v>
      </c>
      <c r="M51">
        <v>1.7</v>
      </c>
      <c r="N51">
        <v>-2.4</v>
      </c>
      <c r="O51">
        <v>0.4</v>
      </c>
      <c r="P51">
        <v>12.6</v>
      </c>
      <c r="Q51">
        <v>1.7</v>
      </c>
      <c r="R51">
        <v>-2.8</v>
      </c>
      <c r="S51">
        <v>0.4</v>
      </c>
      <c r="U51" t="s">
        <v>1184</v>
      </c>
      <c r="V51" s="183">
        <v>6.2359237793937536</v>
      </c>
      <c r="W51" s="183">
        <v>1.6146103595753287</v>
      </c>
      <c r="X51" s="104">
        <v>-3.5054151916223191</v>
      </c>
      <c r="Y51" s="104">
        <v>0.375845303487298</v>
      </c>
      <c r="AA51" s="183">
        <f t="shared" si="0"/>
        <v>8.2640762206062455</v>
      </c>
      <c r="AB51" s="183">
        <f t="shared" si="1"/>
        <v>1.1054151916223192</v>
      </c>
    </row>
    <row r="52" spans="1:28" x14ac:dyDescent="0.25">
      <c r="A52" t="s">
        <v>1185</v>
      </c>
      <c r="B52" t="s">
        <v>1186</v>
      </c>
      <c r="C52" t="s">
        <v>1187</v>
      </c>
      <c r="D52" t="s">
        <v>1161</v>
      </c>
      <c r="E52">
        <v>3</v>
      </c>
      <c r="F52">
        <v>2.36</v>
      </c>
      <c r="G52">
        <v>0.06</v>
      </c>
      <c r="H52">
        <v>-2.48</v>
      </c>
      <c r="I52" s="104">
        <v>7.9369999999999996E-2</v>
      </c>
      <c r="J52">
        <v>0.68400000000000005</v>
      </c>
      <c r="K52">
        <v>1.4999999999999999E-2</v>
      </c>
      <c r="L52">
        <v>26.7</v>
      </c>
      <c r="M52">
        <v>2</v>
      </c>
      <c r="N52">
        <v>0.3</v>
      </c>
      <c r="O52">
        <v>0.5</v>
      </c>
      <c r="P52">
        <v>24.3</v>
      </c>
      <c r="Q52">
        <v>1.9</v>
      </c>
      <c r="R52">
        <v>-0.2</v>
      </c>
      <c r="S52">
        <v>0.5</v>
      </c>
      <c r="U52" t="s">
        <v>1185</v>
      </c>
      <c r="V52" s="183">
        <v>20.671489662658434</v>
      </c>
      <c r="W52" s="183">
        <v>2.0081925931922968</v>
      </c>
      <c r="X52" s="104">
        <v>-0.98823650640527683</v>
      </c>
      <c r="Y52" s="104">
        <v>0.49012370705074249</v>
      </c>
      <c r="AA52" s="183">
        <f t="shared" si="0"/>
        <v>6.0285103373415652</v>
      </c>
      <c r="AB52" s="183">
        <f t="shared" si="1"/>
        <v>1.2882365064052768</v>
      </c>
    </row>
    <row r="53" spans="1:28" x14ac:dyDescent="0.25">
      <c r="A53" t="s">
        <v>1188</v>
      </c>
      <c r="B53" t="s">
        <v>1189</v>
      </c>
      <c r="C53" t="s">
        <v>1187</v>
      </c>
      <c r="D53" t="s">
        <v>1151</v>
      </c>
      <c r="E53">
        <v>3</v>
      </c>
      <c r="F53">
        <v>-1.56</v>
      </c>
      <c r="G53">
        <v>0.02</v>
      </c>
      <c r="H53">
        <v>-0.86</v>
      </c>
      <c r="I53" s="104">
        <v>1.856E-2</v>
      </c>
      <c r="J53">
        <v>0.69199999999999995</v>
      </c>
      <c r="K53">
        <v>1.4999999999999999E-2</v>
      </c>
      <c r="L53">
        <v>24</v>
      </c>
      <c r="M53">
        <v>1.1000000000000001</v>
      </c>
      <c r="N53">
        <v>-0.4</v>
      </c>
      <c r="O53">
        <v>0.2</v>
      </c>
      <c r="P53">
        <v>21.7</v>
      </c>
      <c r="Q53">
        <v>1.1000000000000001</v>
      </c>
      <c r="R53">
        <v>-0.9</v>
      </c>
      <c r="S53">
        <v>0.2</v>
      </c>
      <c r="U53" t="s">
        <v>1188</v>
      </c>
      <c r="V53" s="183">
        <v>15.827301200691389</v>
      </c>
      <c r="W53" s="183">
        <v>1.1186331387422068</v>
      </c>
      <c r="X53" s="104">
        <v>-1.387042143293608</v>
      </c>
      <c r="Y53" s="104">
        <v>0.25628128771918529</v>
      </c>
      <c r="AA53" s="183">
        <f t="shared" si="0"/>
        <v>8.1726987993086109</v>
      </c>
      <c r="AB53" s="183">
        <f t="shared" si="1"/>
        <v>0.98704214329360795</v>
      </c>
    </row>
    <row r="54" spans="1:28" ht="13.5" customHeight="1" x14ac:dyDescent="0.25">
      <c r="A54" t="s">
        <v>1190</v>
      </c>
      <c r="B54" t="s">
        <v>1189</v>
      </c>
      <c r="C54" t="s">
        <v>1187</v>
      </c>
      <c r="D54" t="s">
        <v>1151</v>
      </c>
      <c r="E54">
        <v>3</v>
      </c>
      <c r="F54">
        <v>-0.27</v>
      </c>
      <c r="G54">
        <v>0.04</v>
      </c>
      <c r="H54">
        <v>-0.57999999999999996</v>
      </c>
      <c r="I54" s="104">
        <v>3.5279999999999999E-2</v>
      </c>
      <c r="J54">
        <v>0.70599999999999996</v>
      </c>
      <c r="K54">
        <v>1.4999999999999999E-2</v>
      </c>
      <c r="L54">
        <v>19.5</v>
      </c>
      <c r="M54">
        <v>2.8</v>
      </c>
      <c r="N54">
        <v>-1.1000000000000001</v>
      </c>
      <c r="O54">
        <v>0.6</v>
      </c>
      <c r="P54">
        <v>17.399999999999999</v>
      </c>
      <c r="Q54">
        <v>2.7</v>
      </c>
      <c r="R54">
        <v>-1.5</v>
      </c>
      <c r="S54">
        <v>0.6</v>
      </c>
      <c r="U54" t="s">
        <v>1190</v>
      </c>
      <c r="V54" s="183">
        <v>11.204454939277658</v>
      </c>
      <c r="W54" s="183">
        <v>2.6429852267727543</v>
      </c>
      <c r="X54" s="104">
        <v>-2.124225741014925</v>
      </c>
      <c r="Y54" s="104">
        <v>0.60676261726832048</v>
      </c>
      <c r="AA54" s="183">
        <f t="shared" si="0"/>
        <v>8.2955450607223415</v>
      </c>
      <c r="AB54" s="183">
        <f t="shared" si="1"/>
        <v>1.0242257410149249</v>
      </c>
    </row>
    <row r="55" spans="1:28" x14ac:dyDescent="0.25">
      <c r="A55" t="s">
        <v>1191</v>
      </c>
      <c r="B55" t="s">
        <v>1189</v>
      </c>
      <c r="C55" t="s">
        <v>1187</v>
      </c>
      <c r="D55" t="s">
        <v>1151</v>
      </c>
      <c r="E55">
        <v>3</v>
      </c>
      <c r="F55">
        <v>0.06</v>
      </c>
      <c r="G55">
        <v>0.16</v>
      </c>
      <c r="H55">
        <v>-0.82</v>
      </c>
      <c r="I55" s="104">
        <v>0.19502</v>
      </c>
      <c r="J55">
        <v>0.70899999999999996</v>
      </c>
      <c r="K55">
        <v>1.4999999999999999E-2</v>
      </c>
      <c r="L55">
        <v>18.3</v>
      </c>
      <c r="M55">
        <v>3.1</v>
      </c>
      <c r="N55">
        <v>-1.5</v>
      </c>
      <c r="O55">
        <v>0.8</v>
      </c>
      <c r="P55">
        <v>16.3</v>
      </c>
      <c r="Q55">
        <v>3</v>
      </c>
      <c r="R55">
        <v>-2</v>
      </c>
      <c r="S55">
        <v>0.8</v>
      </c>
      <c r="U55" t="s">
        <v>1191</v>
      </c>
      <c r="V55" s="183">
        <v>10.085176339423848</v>
      </c>
      <c r="W55" s="183">
        <v>3.0001345052314785</v>
      </c>
      <c r="X55" s="104">
        <v>-2.6124334610639912</v>
      </c>
      <c r="Y55" s="104">
        <v>0.81617840739603353</v>
      </c>
      <c r="AA55" s="183">
        <f t="shared" si="0"/>
        <v>8.2148236605761529</v>
      </c>
      <c r="AB55" s="183">
        <f t="shared" si="1"/>
        <v>1.1124334610639912</v>
      </c>
    </row>
    <row r="56" spans="1:28" x14ac:dyDescent="0.25">
      <c r="A56" t="s">
        <v>1192</v>
      </c>
      <c r="B56" t="s">
        <v>1189</v>
      </c>
      <c r="C56" t="s">
        <v>1160</v>
      </c>
      <c r="D56" t="s">
        <v>1161</v>
      </c>
      <c r="E56">
        <v>4</v>
      </c>
      <c r="F56">
        <v>-6.88</v>
      </c>
      <c r="G56">
        <v>0.03</v>
      </c>
      <c r="H56">
        <v>-9.4</v>
      </c>
      <c r="I56" s="104">
        <v>4.9730000000000003E-2</v>
      </c>
      <c r="J56">
        <v>0.627</v>
      </c>
      <c r="K56">
        <v>1.2999999999999999E-2</v>
      </c>
      <c r="L56">
        <v>49.3</v>
      </c>
      <c r="M56">
        <v>3.5</v>
      </c>
      <c r="N56">
        <v>-2.5</v>
      </c>
      <c r="O56">
        <v>0.7</v>
      </c>
      <c r="P56">
        <v>45.8</v>
      </c>
      <c r="Q56">
        <v>3.3</v>
      </c>
      <c r="R56">
        <v>-3.1</v>
      </c>
      <c r="S56">
        <v>0.6</v>
      </c>
      <c r="U56" t="s">
        <v>1192</v>
      </c>
      <c r="V56" s="183">
        <v>43.280838529552</v>
      </c>
      <c r="W56" s="183">
        <v>3.4685208891478245</v>
      </c>
      <c r="X56" s="104">
        <v>-3.5720812704856542</v>
      </c>
      <c r="Y56" s="104">
        <v>0.67234071532495776</v>
      </c>
      <c r="AA56" s="183">
        <f t="shared" si="0"/>
        <v>6.0191614704479974</v>
      </c>
      <c r="AB56" s="183">
        <f t="shared" si="1"/>
        <v>1.0720812704856542</v>
      </c>
    </row>
    <row r="57" spans="1:28" x14ac:dyDescent="0.25">
      <c r="A57" t="s">
        <v>1193</v>
      </c>
      <c r="B57" t="s">
        <v>1194</v>
      </c>
      <c r="C57" t="s">
        <v>1195</v>
      </c>
      <c r="D57" t="s">
        <v>1161</v>
      </c>
      <c r="E57">
        <v>4</v>
      </c>
      <c r="F57">
        <v>0.91</v>
      </c>
      <c r="G57">
        <v>0.01</v>
      </c>
      <c r="H57">
        <v>-1.4</v>
      </c>
      <c r="I57" s="104">
        <v>4.7699999999999999E-2</v>
      </c>
      <c r="J57">
        <v>0.68100000000000005</v>
      </c>
      <c r="K57">
        <v>1.2999999999999999E-2</v>
      </c>
      <c r="L57">
        <v>27.9</v>
      </c>
      <c r="M57">
        <v>1.4</v>
      </c>
      <c r="N57">
        <v>1.6</v>
      </c>
      <c r="O57">
        <v>0.3</v>
      </c>
      <c r="P57">
        <v>25.5</v>
      </c>
      <c r="Q57">
        <v>1.3</v>
      </c>
      <c r="R57">
        <v>1.1000000000000001</v>
      </c>
      <c r="S57">
        <v>0.3</v>
      </c>
      <c r="U57" t="s">
        <v>1193</v>
      </c>
      <c r="V57" s="183">
        <v>22.190088260235385</v>
      </c>
      <c r="W57" s="183">
        <v>1.7858893585338087</v>
      </c>
      <c r="X57" s="104">
        <v>0.41252921920201402</v>
      </c>
      <c r="Y57" s="104">
        <v>0.39370957326800005</v>
      </c>
      <c r="AA57" s="183">
        <f t="shared" si="0"/>
        <v>5.709911739764614</v>
      </c>
      <c r="AB57" s="183">
        <f t="shared" si="1"/>
        <v>1.1874707807979861</v>
      </c>
    </row>
    <row r="58" spans="1:28" x14ac:dyDescent="0.25">
      <c r="A58" t="s">
        <v>1196</v>
      </c>
      <c r="B58" t="s">
        <v>1194</v>
      </c>
      <c r="C58" t="s">
        <v>1195</v>
      </c>
      <c r="D58" t="s">
        <v>1161</v>
      </c>
      <c r="E58">
        <v>4</v>
      </c>
      <c r="F58">
        <v>1.1100000000000001</v>
      </c>
      <c r="G58">
        <v>0.03</v>
      </c>
      <c r="H58">
        <v>-1.38</v>
      </c>
      <c r="I58" s="104">
        <v>3.884E-2</v>
      </c>
      <c r="J58">
        <v>0.68</v>
      </c>
      <c r="K58">
        <v>1.2999999999999999E-2</v>
      </c>
      <c r="L58">
        <v>28.1</v>
      </c>
      <c r="M58">
        <v>1.2</v>
      </c>
      <c r="N58">
        <v>1.6</v>
      </c>
      <c r="O58">
        <v>0.2</v>
      </c>
      <c r="P58">
        <v>25.7</v>
      </c>
      <c r="Q58">
        <v>1.2</v>
      </c>
      <c r="R58">
        <v>1.1000000000000001</v>
      </c>
      <c r="S58">
        <v>0.2</v>
      </c>
      <c r="U58" t="s">
        <v>1196</v>
      </c>
      <c r="V58" s="183">
        <v>22.874846685774045</v>
      </c>
      <c r="W58" s="183">
        <v>1.2783383057672404</v>
      </c>
      <c r="X58" s="104">
        <v>0.57676842968754727</v>
      </c>
      <c r="Y58" s="104">
        <v>0.25774412930362395</v>
      </c>
      <c r="AA58" s="183">
        <f t="shared" si="0"/>
        <v>5.2251533142259561</v>
      </c>
      <c r="AB58" s="183">
        <f t="shared" si="1"/>
        <v>1.0232315703124528</v>
      </c>
    </row>
    <row r="59" spans="1:28" x14ac:dyDescent="0.25">
      <c r="A59" t="s">
        <v>1197</v>
      </c>
      <c r="B59" t="s">
        <v>1198</v>
      </c>
      <c r="C59" t="s">
        <v>1195</v>
      </c>
      <c r="D59" t="s">
        <v>1151</v>
      </c>
      <c r="E59">
        <v>3</v>
      </c>
      <c r="F59">
        <v>1.21</v>
      </c>
      <c r="G59">
        <v>0.03</v>
      </c>
      <c r="H59">
        <v>-1.01</v>
      </c>
      <c r="I59" s="104">
        <v>4.163E-2</v>
      </c>
      <c r="J59">
        <v>0.69099999999999995</v>
      </c>
      <c r="K59">
        <v>1.4999999999999999E-2</v>
      </c>
      <c r="L59">
        <v>24.4</v>
      </c>
      <c r="M59">
        <v>1.9</v>
      </c>
      <c r="N59">
        <v>-0.4</v>
      </c>
      <c r="O59">
        <v>0.4</v>
      </c>
      <c r="P59">
        <v>22.1</v>
      </c>
      <c r="Q59">
        <v>1.8</v>
      </c>
      <c r="R59">
        <v>-1</v>
      </c>
      <c r="S59">
        <v>0.3</v>
      </c>
      <c r="U59" t="s">
        <v>1197</v>
      </c>
      <c r="V59" s="183">
        <v>19.170588517115903</v>
      </c>
      <c r="W59" s="183">
        <v>1.9769217106500443</v>
      </c>
      <c r="X59" s="104">
        <v>-0.83357000052641672</v>
      </c>
      <c r="Y59" s="104">
        <v>0.37778152660172271</v>
      </c>
      <c r="AA59" s="183">
        <f t="shared" si="0"/>
        <v>5.2294114828840961</v>
      </c>
      <c r="AB59" s="183">
        <f t="shared" si="1"/>
        <v>0.4335700005264167</v>
      </c>
    </row>
    <row r="60" spans="1:28" x14ac:dyDescent="0.25">
      <c r="A60" t="s">
        <v>1199</v>
      </c>
      <c r="B60" t="s">
        <v>1198</v>
      </c>
      <c r="C60" t="s">
        <v>1195</v>
      </c>
      <c r="D60" t="s">
        <v>1151</v>
      </c>
      <c r="E60">
        <v>4</v>
      </c>
      <c r="F60">
        <v>1.21</v>
      </c>
      <c r="G60">
        <v>0.03</v>
      </c>
      <c r="H60">
        <v>-0.52</v>
      </c>
      <c r="I60" s="104">
        <v>6.0600000000000001E-2</v>
      </c>
      <c r="J60">
        <v>0.70099999999999996</v>
      </c>
      <c r="K60">
        <v>1.2999999999999999E-2</v>
      </c>
      <c r="L60">
        <v>21.1</v>
      </c>
      <c r="M60">
        <v>3.8</v>
      </c>
      <c r="N60">
        <v>-0.6</v>
      </c>
      <c r="O60">
        <v>0.8</v>
      </c>
      <c r="P60">
        <v>19</v>
      </c>
      <c r="Q60">
        <v>3.6</v>
      </c>
      <c r="R60">
        <v>-1.1000000000000001</v>
      </c>
      <c r="S60">
        <v>0.8</v>
      </c>
      <c r="U60" t="s">
        <v>1199</v>
      </c>
      <c r="V60" s="183">
        <v>14.64868941531499</v>
      </c>
      <c r="W60" s="183">
        <v>3.8023163518851457</v>
      </c>
      <c r="X60" s="104">
        <v>-1.3369087365537382</v>
      </c>
      <c r="Y60" s="104">
        <v>0.83567708487615355</v>
      </c>
      <c r="AA60" s="183">
        <f t="shared" si="0"/>
        <v>6.451310584685011</v>
      </c>
      <c r="AB60" s="183">
        <f t="shared" si="1"/>
        <v>0.73690873655373823</v>
      </c>
    </row>
    <row r="61" spans="1:28" x14ac:dyDescent="0.25">
      <c r="A61" t="s">
        <v>1200</v>
      </c>
      <c r="B61" t="s">
        <v>1198</v>
      </c>
      <c r="C61" t="s">
        <v>1195</v>
      </c>
      <c r="D61" t="s">
        <v>1151</v>
      </c>
      <c r="E61">
        <v>3</v>
      </c>
      <c r="F61">
        <v>0.99</v>
      </c>
      <c r="G61">
        <v>7.0000000000000007E-2</v>
      </c>
      <c r="H61">
        <v>-1.1299999999999999</v>
      </c>
      <c r="I61" s="104">
        <v>6.8879999999999997E-2</v>
      </c>
      <c r="J61">
        <v>0.69799999999999995</v>
      </c>
      <c r="K61">
        <v>1.4999999999999999E-2</v>
      </c>
      <c r="L61">
        <v>21.9</v>
      </c>
      <c r="M61">
        <v>2.2000000000000002</v>
      </c>
      <c r="N61">
        <v>-1.1000000000000001</v>
      </c>
      <c r="O61">
        <v>0.5</v>
      </c>
      <c r="P61">
        <v>19.7</v>
      </c>
      <c r="Q61">
        <v>2.1</v>
      </c>
      <c r="R61">
        <v>-1.6</v>
      </c>
      <c r="S61">
        <v>0.5</v>
      </c>
      <c r="U61" t="s">
        <v>1200</v>
      </c>
      <c r="V61" s="183">
        <v>15.705141129640822</v>
      </c>
      <c r="W61" s="183">
        <v>1.3989603217207118</v>
      </c>
      <c r="X61" s="104">
        <v>-1.6808587837714033</v>
      </c>
      <c r="Y61" s="104">
        <v>0.36401543539785125</v>
      </c>
      <c r="AA61" s="183">
        <f t="shared" si="0"/>
        <v>6.1948588703591767</v>
      </c>
      <c r="AB61" s="183">
        <f t="shared" si="1"/>
        <v>0.58085878377140321</v>
      </c>
    </row>
    <row r="62" spans="1:28" x14ac:dyDescent="0.25">
      <c r="A62" t="s">
        <v>1201</v>
      </c>
      <c r="B62" t="s">
        <v>1198</v>
      </c>
      <c r="C62" t="s">
        <v>1195</v>
      </c>
      <c r="D62" t="s">
        <v>1151</v>
      </c>
      <c r="E62">
        <v>3</v>
      </c>
      <c r="F62">
        <v>1.54</v>
      </c>
      <c r="G62">
        <v>0.06</v>
      </c>
      <c r="H62">
        <v>-0.76</v>
      </c>
      <c r="I62" s="104">
        <v>5.1749999999999997E-2</v>
      </c>
      <c r="J62">
        <v>0.70199999999999996</v>
      </c>
      <c r="K62">
        <v>1.4999999999999999E-2</v>
      </c>
      <c r="L62">
        <v>20.6</v>
      </c>
      <c r="M62">
        <v>0.2</v>
      </c>
      <c r="N62">
        <v>-1</v>
      </c>
      <c r="O62">
        <v>0.1</v>
      </c>
      <c r="P62">
        <v>18.399999999999999</v>
      </c>
      <c r="Q62">
        <v>0.2</v>
      </c>
      <c r="R62">
        <v>-1.5</v>
      </c>
      <c r="S62">
        <v>0.1</v>
      </c>
      <c r="U62" t="s">
        <v>1201</v>
      </c>
      <c r="V62" s="183">
        <v>13.067963592445002</v>
      </c>
      <c r="W62" s="183">
        <v>0.55815483536732646</v>
      </c>
      <c r="X62" s="104">
        <v>-1.8802926134306592</v>
      </c>
      <c r="Y62" s="104">
        <v>0.15475628106226649</v>
      </c>
      <c r="AA62" s="183">
        <f t="shared" si="0"/>
        <v>7.5320364075549993</v>
      </c>
      <c r="AB62" s="183">
        <f t="shared" si="1"/>
        <v>0.88029261343065923</v>
      </c>
    </row>
    <row r="63" spans="1:28" x14ac:dyDescent="0.25">
      <c r="A63" t="s">
        <v>1202</v>
      </c>
      <c r="B63" t="s">
        <v>1198</v>
      </c>
      <c r="C63" t="s">
        <v>1195</v>
      </c>
      <c r="D63" t="s">
        <v>1161</v>
      </c>
      <c r="E63">
        <v>3</v>
      </c>
      <c r="F63">
        <v>0.89</v>
      </c>
      <c r="G63">
        <v>0.1</v>
      </c>
      <c r="H63">
        <v>-1.88</v>
      </c>
      <c r="I63" s="104">
        <v>0.22600000000000001</v>
      </c>
      <c r="J63">
        <v>0.69</v>
      </c>
      <c r="K63">
        <v>1.4999999999999999E-2</v>
      </c>
      <c r="L63">
        <v>24.6</v>
      </c>
      <c r="M63">
        <v>3.5</v>
      </c>
      <c r="N63">
        <v>0.4</v>
      </c>
      <c r="O63">
        <v>0.9</v>
      </c>
      <c r="P63">
        <v>22.3</v>
      </c>
      <c r="Q63">
        <v>3.4</v>
      </c>
      <c r="R63">
        <v>-0.1</v>
      </c>
      <c r="S63">
        <v>0.9</v>
      </c>
      <c r="U63" t="s">
        <v>1202</v>
      </c>
      <c r="V63" s="183">
        <v>19.181802492807588</v>
      </c>
      <c r="W63" s="183">
        <v>3.68847043488856</v>
      </c>
      <c r="X63" s="104">
        <v>-0.71766326125521118</v>
      </c>
      <c r="Y63" s="104">
        <v>1.0111311820240882</v>
      </c>
      <c r="AA63" s="183">
        <f t="shared" si="0"/>
        <v>5.4181975071924136</v>
      </c>
      <c r="AB63" s="183">
        <f t="shared" si="1"/>
        <v>1.1176632612552111</v>
      </c>
    </row>
    <row r="64" spans="1:28" x14ac:dyDescent="0.25">
      <c r="A64" t="s">
        <v>1203</v>
      </c>
      <c r="B64" t="s">
        <v>1198</v>
      </c>
      <c r="C64" t="s">
        <v>1195</v>
      </c>
      <c r="D64" t="s">
        <v>1161</v>
      </c>
      <c r="E64">
        <v>2</v>
      </c>
      <c r="F64">
        <v>0.78</v>
      </c>
      <c r="G64">
        <v>0.09</v>
      </c>
      <c r="H64">
        <v>-2.35</v>
      </c>
      <c r="I64" s="104">
        <v>0.105</v>
      </c>
      <c r="J64">
        <v>0.71599999999999997</v>
      </c>
      <c r="K64">
        <v>1.7999999999999999E-2</v>
      </c>
      <c r="L64">
        <v>16</v>
      </c>
      <c r="M64">
        <v>1.8</v>
      </c>
      <c r="N64">
        <v>-1.8</v>
      </c>
      <c r="O64">
        <v>0.5</v>
      </c>
      <c r="P64">
        <v>14.1</v>
      </c>
      <c r="Q64">
        <v>1.8</v>
      </c>
      <c r="R64">
        <v>-2.2999999999999998</v>
      </c>
      <c r="S64">
        <v>0.5</v>
      </c>
      <c r="U64" t="s">
        <v>1203</v>
      </c>
      <c r="V64" s="183">
        <v>10.301413782540948</v>
      </c>
      <c r="W64" s="183">
        <v>1.9236706168958617</v>
      </c>
      <c r="X64" s="104">
        <v>-3.0939530559945183</v>
      </c>
      <c r="Y64" s="104">
        <v>0.5346922273432142</v>
      </c>
      <c r="AA64" s="183">
        <f t="shared" si="0"/>
        <v>5.6985862174590522</v>
      </c>
      <c r="AB64" s="183">
        <f t="shared" si="1"/>
        <v>1.2939530559945183</v>
      </c>
    </row>
    <row r="66" spans="1:36" x14ac:dyDescent="0.25">
      <c r="A66" s="267" t="s">
        <v>1204</v>
      </c>
      <c r="B66" t="s">
        <v>1205</v>
      </c>
      <c r="Z66" s="271" t="s">
        <v>1206</v>
      </c>
      <c r="AA66" s="183">
        <f>AVERAGE(AA28:AA64)</f>
        <v>6.5587607762487474</v>
      </c>
      <c r="AB66" s="183">
        <f>AVERAGE(AB28:AB64)</f>
        <v>0.88373264442483768</v>
      </c>
    </row>
    <row r="67" spans="1:36" s="4" customFormat="1" x14ac:dyDescent="0.25">
      <c r="A67" s="4" t="s">
        <v>338</v>
      </c>
      <c r="B67" s="4" t="s">
        <v>1127</v>
      </c>
      <c r="C67" s="4" t="s">
        <v>1128</v>
      </c>
      <c r="D67" s="4" t="s">
        <v>1129</v>
      </c>
      <c r="E67" s="4" t="s">
        <v>111</v>
      </c>
      <c r="F67" s="4" t="s">
        <v>1130</v>
      </c>
      <c r="G67" s="4" t="s">
        <v>1131</v>
      </c>
      <c r="H67" s="4" t="s">
        <v>1132</v>
      </c>
      <c r="I67" s="4" t="s">
        <v>1133</v>
      </c>
      <c r="J67" s="4" t="s">
        <v>1134</v>
      </c>
      <c r="K67" s="4" t="s">
        <v>1135</v>
      </c>
      <c r="L67" s="4" t="s">
        <v>1136</v>
      </c>
      <c r="M67" s="4" t="s">
        <v>1137</v>
      </c>
      <c r="N67" s="4" t="s">
        <v>1138</v>
      </c>
      <c r="O67" s="4" t="s">
        <v>1139</v>
      </c>
      <c r="P67" s="4" t="s">
        <v>1140</v>
      </c>
      <c r="Q67" s="4" t="s">
        <v>1141</v>
      </c>
      <c r="R67" s="4" t="s">
        <v>1142</v>
      </c>
      <c r="S67" s="4" t="s">
        <v>1143</v>
      </c>
      <c r="Z67" s="271" t="s">
        <v>1207</v>
      </c>
      <c r="AA67" s="183">
        <f>STDEV(AA28:AA64)</f>
        <v>2.1229058327529597</v>
      </c>
      <c r="AB67" s="183">
        <f>STDEV(AB28:AB64)</f>
        <v>0.45146248377775211</v>
      </c>
    </row>
    <row r="68" spans="1:36" x14ac:dyDescent="0.25">
      <c r="A68" t="s">
        <v>1208</v>
      </c>
      <c r="B68" t="s">
        <v>1186</v>
      </c>
      <c r="C68" t="s">
        <v>1173</v>
      </c>
      <c r="D68" t="s">
        <v>1161</v>
      </c>
      <c r="E68">
        <v>3</v>
      </c>
      <c r="F68">
        <v>1.83</v>
      </c>
      <c r="G68">
        <v>7.0000000000000007E-2</v>
      </c>
      <c r="H68">
        <v>-4.6900000000000004</v>
      </c>
      <c r="I68">
        <v>0.16092999999999999</v>
      </c>
      <c r="J68" s="169">
        <v>0.67100000000000004</v>
      </c>
      <c r="K68" s="169">
        <v>1.4999999999999999E-2</v>
      </c>
      <c r="L68" s="169">
        <v>31.4</v>
      </c>
      <c r="M68" s="169">
        <v>1.6</v>
      </c>
      <c r="N68" s="169">
        <v>-1.1000000000000001</v>
      </c>
      <c r="O68" s="169">
        <v>0.2</v>
      </c>
      <c r="P68" s="169">
        <v>28.8</v>
      </c>
      <c r="Q68" s="169">
        <v>1.6</v>
      </c>
      <c r="R68" s="169">
        <v>-1.6</v>
      </c>
      <c r="S68" s="169">
        <v>0.2</v>
      </c>
    </row>
    <row r="69" spans="1:36" x14ac:dyDescent="0.25">
      <c r="A69" t="s">
        <v>1209</v>
      </c>
      <c r="B69" t="s">
        <v>1210</v>
      </c>
      <c r="C69" t="s">
        <v>1173</v>
      </c>
      <c r="D69" t="s">
        <v>1161</v>
      </c>
      <c r="E69">
        <v>2</v>
      </c>
      <c r="F69">
        <v>3.08</v>
      </c>
      <c r="G69">
        <v>0.06</v>
      </c>
      <c r="H69">
        <v>-7.87</v>
      </c>
      <c r="I69">
        <v>8.5000000000000006E-2</v>
      </c>
      <c r="J69" s="169">
        <v>0.66600000000000004</v>
      </c>
      <c r="K69" s="169">
        <v>1.7999999999999999E-2</v>
      </c>
      <c r="L69" s="169">
        <v>33.5</v>
      </c>
      <c r="M69" s="169">
        <v>2.2000000000000002</v>
      </c>
      <c r="N69" s="169">
        <v>-3.8</v>
      </c>
      <c r="O69" s="169">
        <v>0.4</v>
      </c>
      <c r="P69" s="169">
        <v>30.7</v>
      </c>
      <c r="Q69" s="169">
        <v>2.1</v>
      </c>
      <c r="R69" s="169">
        <v>-4.3</v>
      </c>
      <c r="S69" s="169">
        <v>0.4</v>
      </c>
    </row>
    <row r="70" spans="1:36" x14ac:dyDescent="0.25">
      <c r="A70" t="s">
        <v>1211</v>
      </c>
      <c r="B70" t="s">
        <v>1189</v>
      </c>
      <c r="C70" t="s">
        <v>1187</v>
      </c>
      <c r="D70" t="s">
        <v>1151</v>
      </c>
      <c r="E70">
        <v>1</v>
      </c>
      <c r="F70">
        <v>3.48</v>
      </c>
      <c r="G70" t="s">
        <v>14</v>
      </c>
      <c r="H70">
        <v>-1.94</v>
      </c>
      <c r="I70" t="s">
        <v>14</v>
      </c>
      <c r="J70" s="169">
        <v>0.71</v>
      </c>
      <c r="K70" s="169">
        <v>2.5999999999999999E-2</v>
      </c>
      <c r="L70" s="169">
        <v>17.8</v>
      </c>
      <c r="M70" s="169" t="s">
        <v>14</v>
      </c>
      <c r="N70" s="169">
        <v>-2.8</v>
      </c>
      <c r="O70" s="169" t="s">
        <v>14</v>
      </c>
      <c r="P70" s="169">
        <v>15.8</v>
      </c>
      <c r="Q70" s="169" t="s">
        <v>14</v>
      </c>
      <c r="R70" s="169">
        <v>-3.2</v>
      </c>
      <c r="S70" s="169" t="s">
        <v>14</v>
      </c>
    </row>
    <row r="72" spans="1:36" x14ac:dyDescent="0.25">
      <c r="A72" s="404" t="s">
        <v>1212</v>
      </c>
      <c r="B72" s="404"/>
      <c r="C72" s="404"/>
      <c r="D72" s="404"/>
      <c r="E72" s="404"/>
      <c r="F72" s="404"/>
      <c r="G72" s="404"/>
      <c r="H72" s="404"/>
      <c r="I72" s="404"/>
      <c r="J72" s="404"/>
      <c r="K72" s="404"/>
      <c r="L72" s="404"/>
      <c r="M72" s="404"/>
      <c r="N72" s="404"/>
      <c r="O72" s="404"/>
      <c r="P72" s="404"/>
      <c r="Q72" s="404"/>
      <c r="R72" s="404"/>
    </row>
    <row r="76" spans="1:36" ht="26.25" x14ac:dyDescent="0.4">
      <c r="A76" s="266" t="s">
        <v>1289</v>
      </c>
    </row>
    <row r="77" spans="1:36" s="268" customFormat="1" ht="15.75" x14ac:dyDescent="0.25">
      <c r="A77" s="268" t="s">
        <v>338</v>
      </c>
      <c r="B77" s="268" t="s">
        <v>1257</v>
      </c>
      <c r="C77" s="268" t="s">
        <v>1258</v>
      </c>
      <c r="D77" s="268" t="s">
        <v>246</v>
      </c>
      <c r="E77" s="268" t="s">
        <v>247</v>
      </c>
      <c r="F77" s="268" t="s">
        <v>248</v>
      </c>
      <c r="G77" s="268" t="s">
        <v>249</v>
      </c>
      <c r="H77" s="268" t="s">
        <v>250</v>
      </c>
      <c r="I77" s="268" t="s">
        <v>291</v>
      </c>
      <c r="J77" s="268" t="s">
        <v>377</v>
      </c>
      <c r="K77" s="268" t="s">
        <v>380</v>
      </c>
      <c r="L77"/>
      <c r="M77" s="268" t="s">
        <v>1259</v>
      </c>
      <c r="N77" s="268" t="s">
        <v>1260</v>
      </c>
      <c r="O77" s="268" t="s">
        <v>1261</v>
      </c>
      <c r="P77" s="268" t="s">
        <v>1262</v>
      </c>
      <c r="Q77" s="298" t="s">
        <v>1263</v>
      </c>
      <c r="T77" s="268" t="s">
        <v>1264</v>
      </c>
      <c r="U77" s="268" t="s">
        <v>1265</v>
      </c>
      <c r="V77" s="268" t="s">
        <v>1266</v>
      </c>
      <c r="W77" s="268" t="s">
        <v>1267</v>
      </c>
      <c r="X77" s="268" t="s">
        <v>1268</v>
      </c>
      <c r="Y77" s="299" t="s">
        <v>261</v>
      </c>
      <c r="Z77" s="299" t="s">
        <v>1269</v>
      </c>
      <c r="AA77" s="268" t="s">
        <v>1281</v>
      </c>
      <c r="AB77" s="268" t="s">
        <v>1145</v>
      </c>
      <c r="AD77" s="268" t="s">
        <v>1270</v>
      </c>
      <c r="AE77" s="268" t="s">
        <v>1271</v>
      </c>
      <c r="AF77" s="268" t="s">
        <v>1272</v>
      </c>
      <c r="AG77" s="268" t="s">
        <v>1273</v>
      </c>
      <c r="AH77" s="268" t="s">
        <v>1282</v>
      </c>
      <c r="AI77" s="268" t="s">
        <v>1283</v>
      </c>
      <c r="AJ77" s="268" t="s">
        <v>127</v>
      </c>
    </row>
    <row r="78" spans="1:36" s="300" customFormat="1" ht="15.75" x14ac:dyDescent="0.25">
      <c r="A78" s="300" t="s">
        <v>1274</v>
      </c>
      <c r="B78" s="304">
        <v>1.75266375873196</v>
      </c>
      <c r="C78" s="304">
        <v>37.538237511987703</v>
      </c>
      <c r="D78" s="301">
        <v>5.18950483232096</v>
      </c>
      <c r="E78" s="301">
        <v>2.4807594675314801</v>
      </c>
      <c r="F78" s="301">
        <v>7.5686191360238704</v>
      </c>
      <c r="G78" s="301">
        <v>4.62623713385761</v>
      </c>
      <c r="H78" s="301">
        <v>10.4586371961141</v>
      </c>
      <c r="I78" s="301">
        <v>-0.23594825172467501</v>
      </c>
      <c r="J78" s="301">
        <v>-0.33972631886594101</v>
      </c>
      <c r="K78" s="301">
        <v>1.9051440368805801E-2</v>
      </c>
      <c r="M78" s="300">
        <v>1.6198750000000001E-2</v>
      </c>
      <c r="N78" s="300">
        <v>1.066865</v>
      </c>
      <c r="O78" s="300">
        <v>0.98578270000000001</v>
      </c>
      <c r="P78" s="300">
        <v>6.7000000000000004E-2</v>
      </c>
      <c r="Q78" s="301">
        <v>0.67025780514854616</v>
      </c>
      <c r="R78" s="302"/>
      <c r="T78" s="301">
        <v>-0.89906661105200758</v>
      </c>
      <c r="U78" s="300">
        <v>-5.6785722654693886E-2</v>
      </c>
      <c r="V78" s="300">
        <v>1.0604538370799019</v>
      </c>
      <c r="W78" s="300">
        <v>0.9800186374805252</v>
      </c>
      <c r="X78" s="300">
        <v>7.1999999999999995E-2</v>
      </c>
      <c r="Y78" s="303">
        <v>0.67179246779287938</v>
      </c>
      <c r="Z78" s="320">
        <v>31.084244487086437</v>
      </c>
      <c r="AA78" s="302"/>
      <c r="AD78" s="304">
        <f>(C78+1000)/1.008122-1000</f>
        <v>29.17924369469938</v>
      </c>
      <c r="AE78" s="304">
        <f>(AD78-30.91)/1.03091</f>
        <v>-1.6788626604656274</v>
      </c>
      <c r="AF78" s="301">
        <f>EXP((18.03*10^3/(Z78+273.15)-32.42)/1000)</f>
        <v>1.0272070790518961</v>
      </c>
      <c r="AG78" s="302">
        <f>(AD78+1000)/AF78-1000</f>
        <v>1.9199289831838087</v>
      </c>
      <c r="AH78" s="302"/>
    </row>
    <row r="79" spans="1:36" s="300" customFormat="1" ht="15.75" x14ac:dyDescent="0.25">
      <c r="A79" s="300" t="s">
        <v>1274</v>
      </c>
      <c r="B79" s="304">
        <v>1.9085708410695901</v>
      </c>
      <c r="C79" s="304">
        <v>37.853892167119703</v>
      </c>
      <c r="D79" s="301">
        <v>5.3462751911563204</v>
      </c>
      <c r="E79" s="301">
        <v>2.7857717642309501</v>
      </c>
      <c r="F79" s="301">
        <v>8.0226258495814005</v>
      </c>
      <c r="G79" s="301">
        <v>5.0441195114216697</v>
      </c>
      <c r="H79" s="301">
        <v>8.3090181512720296</v>
      </c>
      <c r="I79" s="301">
        <v>-0.24542834390743701</v>
      </c>
      <c r="J79" s="301">
        <v>-0.53218559602452997</v>
      </c>
      <c r="K79" s="301">
        <v>-2.8705006229491898</v>
      </c>
      <c r="M79" s="300">
        <v>1.7922839999999999E-2</v>
      </c>
      <c r="N79" s="300">
        <v>1.0576810000000001</v>
      </c>
      <c r="O79" s="300">
        <v>0.99585860000000004</v>
      </c>
      <c r="P79" s="300">
        <v>6.7000000000000004E-2</v>
      </c>
      <c r="Q79" s="301">
        <v>0.65119161486417054</v>
      </c>
      <c r="R79" s="302"/>
      <c r="T79" s="301">
        <v>-0.91639974623728704</v>
      </c>
      <c r="U79" s="300">
        <v>-6.6805208753868139E-2</v>
      </c>
      <c r="V79" s="300">
        <v>1.0513250269307812</v>
      </c>
      <c r="W79" s="300">
        <v>0.99003398789227681</v>
      </c>
      <c r="X79" s="300">
        <v>7.1999999999999995E-2</v>
      </c>
      <c r="Y79" s="303">
        <v>0.6528408528785633</v>
      </c>
      <c r="Z79" s="320">
        <v>38.300007964090128</v>
      </c>
      <c r="AA79" s="302">
        <f>AVERAGE(Z78:Z79)</f>
        <v>34.692126225588282</v>
      </c>
      <c r="AB79" s="302">
        <f>STDEV(Z78:Z79)/SQRT(COUNT(Z78:Z79))</f>
        <v>3.6078817385018525</v>
      </c>
      <c r="AD79" s="304">
        <f>(C79+1000)/1.008122-1000</f>
        <v>29.492355257716554</v>
      </c>
      <c r="AE79" s="304">
        <f>(AD79-30.91)/1.03091</f>
        <v>-1.3751391899229286</v>
      </c>
      <c r="AF79" s="301">
        <f>EXP((18.03*10^3/(Z79+273.15)-32.42)/1000)</f>
        <v>1.0257976557084729</v>
      </c>
      <c r="AG79" s="302">
        <f>(AD79+1000)/AF79-1000</f>
        <v>3.601782016836296</v>
      </c>
      <c r="AH79" s="302">
        <f>AVERAGE(AG78:AG79)</f>
        <v>2.7608555000100523</v>
      </c>
      <c r="AI79" s="302">
        <f>STDEV(AG78:AG79)/SQRT(COUNT(AG78:AG79))</f>
        <v>0.84092651682624342</v>
      </c>
      <c r="AJ79" s="300" t="s">
        <v>1287</v>
      </c>
    </row>
    <row r="80" spans="1:36" s="300" customFormat="1" ht="15.75" x14ac:dyDescent="0.25">
      <c r="B80" s="304"/>
      <c r="C80" s="304"/>
      <c r="D80" s="301"/>
      <c r="E80" s="301"/>
      <c r="F80" s="301"/>
      <c r="G80" s="301"/>
      <c r="H80" s="301"/>
      <c r="I80" s="301"/>
      <c r="J80" s="301"/>
      <c r="K80" s="301"/>
      <c r="Q80" s="301"/>
      <c r="R80" s="302"/>
      <c r="T80" s="301"/>
      <c r="Y80" s="303"/>
      <c r="Z80" s="320"/>
      <c r="AA80" s="302"/>
      <c r="AD80" s="304"/>
      <c r="AE80" s="304"/>
      <c r="AF80" s="301"/>
      <c r="AG80" s="302"/>
      <c r="AH80" s="302"/>
    </row>
    <row r="81" spans="1:36" x14ac:dyDescent="0.25">
      <c r="A81" t="s">
        <v>1275</v>
      </c>
      <c r="B81" s="104">
        <v>1.5417741621271901</v>
      </c>
      <c r="C81" s="104">
        <v>36.716614562731898</v>
      </c>
      <c r="D81" s="178">
        <v>4.9642241960683897</v>
      </c>
      <c r="E81" s="178">
        <v>1.68724909976343</v>
      </c>
      <c r="F81" s="178">
        <v>6.5408296372203099</v>
      </c>
      <c r="G81" s="178">
        <v>2.8633391291028301</v>
      </c>
      <c r="H81" s="178">
        <v>6.1508053877137296</v>
      </c>
      <c r="I81" s="178">
        <v>-0.24675808390812601</v>
      </c>
      <c r="J81" s="178">
        <v>-0.51224219588025599</v>
      </c>
      <c r="K81" s="178">
        <v>-2.4553578978269699</v>
      </c>
      <c r="M81">
        <v>1.6198750000000001E-2</v>
      </c>
      <c r="N81">
        <v>1.066865</v>
      </c>
      <c r="O81">
        <v>0.98578270000000001</v>
      </c>
      <c r="P81">
        <v>6.7000000000000004E-2</v>
      </c>
      <c r="Q81" s="178">
        <v>0.67648730772232946</v>
      </c>
      <c r="R81" s="183"/>
      <c r="T81" s="178">
        <v>-0.89906661105200758</v>
      </c>
      <c r="U81">
        <v>-5.6785722654693886E-2</v>
      </c>
      <c r="V81">
        <v>1.0604538370799019</v>
      </c>
      <c r="W81">
        <v>0.9800186374805252</v>
      </c>
      <c r="X81">
        <v>7.1999999999999995E-2</v>
      </c>
      <c r="Y81" s="305">
        <v>0.6779845351186119</v>
      </c>
      <c r="Z81" s="321">
        <v>28.833168491174206</v>
      </c>
      <c r="AD81" s="104">
        <f>(C81+1000)/1.008122-1000</f>
        <v>28.364240203796726</v>
      </c>
      <c r="AE81" s="104">
        <f>(AD81-30.91)/1.03091</f>
        <v>-2.469429723451392</v>
      </c>
      <c r="AF81" s="178">
        <f>EXP((18.03*10^3/(Z81+273.15)-32.42)/1000)</f>
        <v>1.0276609673495871</v>
      </c>
      <c r="AG81" s="183">
        <f>(AD81+1000)/AF81-1000</f>
        <v>0.68434325770238047</v>
      </c>
    </row>
    <row r="82" spans="1:36" x14ac:dyDescent="0.25">
      <c r="A82" t="s">
        <v>1275</v>
      </c>
      <c r="B82" s="104">
        <v>1.6618836672306501</v>
      </c>
      <c r="C82" s="104">
        <v>36.814582318894203</v>
      </c>
      <c r="D82" s="178">
        <v>5.0801372852866802</v>
      </c>
      <c r="E82" s="178">
        <v>1.78206496850153</v>
      </c>
      <c r="F82" s="178">
        <v>6.7543491425306001</v>
      </c>
      <c r="G82" s="178">
        <v>3.2644762778221601</v>
      </c>
      <c r="H82" s="178">
        <v>8.6321094918522405</v>
      </c>
      <c r="I82" s="178">
        <v>-0.246689728651208</v>
      </c>
      <c r="J82" s="178">
        <v>-0.30172034809762499</v>
      </c>
      <c r="K82" s="178">
        <v>-0.30414843208151499</v>
      </c>
      <c r="M82">
        <v>1.6198750000000001E-2</v>
      </c>
      <c r="N82">
        <v>1.066865</v>
      </c>
      <c r="O82">
        <v>0.98578270000000001</v>
      </c>
      <c r="P82">
        <v>6.7000000000000004E-2</v>
      </c>
      <c r="Q82" s="178">
        <v>0.67287021520917767</v>
      </c>
      <c r="R82" s="183"/>
      <c r="T82" s="178">
        <v>-0.89906661105200758</v>
      </c>
      <c r="U82">
        <v>-5.6785722654693886E-2</v>
      </c>
      <c r="V82">
        <v>1.0604538370799019</v>
      </c>
      <c r="W82">
        <v>0.9800186374805252</v>
      </c>
      <c r="X82">
        <v>7.1999999999999995E-2</v>
      </c>
      <c r="Y82" s="305">
        <v>0.67438917897266581</v>
      </c>
      <c r="Z82" s="321">
        <v>30.13411893869096</v>
      </c>
      <c r="AD82" s="104">
        <f t="shared" ref="AD82:AD98" si="2">(C82+1000)/1.008122-1000</f>
        <v>28.461418676404492</v>
      </c>
      <c r="AE82" s="104">
        <f t="shared" ref="AE82:AE98" si="3">(AD82-30.91)/1.03091</f>
        <v>-2.3751649742416978</v>
      </c>
      <c r="AF82" s="178">
        <f t="shared" ref="AF82:AF98" si="4">EXP((18.03*10^3/(Z82+273.15)-32.42)/1000)</f>
        <v>1.0273978082912252</v>
      </c>
      <c r="AG82" s="183">
        <f t="shared" ref="AG82:AG98" si="5">(AD82+1000)/AF82-1000</f>
        <v>1.035246889370228</v>
      </c>
    </row>
    <row r="83" spans="1:36" ht="15.75" x14ac:dyDescent="0.25">
      <c r="A83" s="306" t="s">
        <v>1275</v>
      </c>
      <c r="B83" s="104">
        <v>1.78343866629765</v>
      </c>
      <c r="C83" s="104">
        <v>36.930406097926102</v>
      </c>
      <c r="D83" s="178">
        <v>5.1980039012854098</v>
      </c>
      <c r="E83" s="178">
        <v>1.8941193119802999</v>
      </c>
      <c r="F83" s="178">
        <v>6.9743234292568896</v>
      </c>
      <c r="G83" s="178">
        <v>3.1383635435367601</v>
      </c>
      <c r="H83" s="178">
        <v>8.1518954207704404</v>
      </c>
      <c r="I83" s="178">
        <v>-0.25915192290656802</v>
      </c>
      <c r="J83" s="178">
        <v>-0.650972906979151</v>
      </c>
      <c r="K83" s="178">
        <v>-1.1245604997801399</v>
      </c>
      <c r="M83">
        <v>1.7922839999999999E-2</v>
      </c>
      <c r="N83">
        <v>1.0576810000000001</v>
      </c>
      <c r="O83">
        <v>0.99585860000000004</v>
      </c>
      <c r="P83">
        <v>6.7000000000000004E-2</v>
      </c>
      <c r="Q83" s="178">
        <v>0.65654874538630281</v>
      </c>
      <c r="R83" s="183"/>
      <c r="T83" s="178">
        <v>-0.91639974623728704</v>
      </c>
      <c r="U83">
        <v>-6.6805208753868139E-2</v>
      </c>
      <c r="V83">
        <v>1.0513250269307812</v>
      </c>
      <c r="W83">
        <v>0.99003398789227681</v>
      </c>
      <c r="X83">
        <v>7.1999999999999995E-2</v>
      </c>
      <c r="Y83" s="305">
        <v>0.65816579053977931</v>
      </c>
      <c r="Z83" s="321">
        <v>36.220862124537575</v>
      </c>
      <c r="AD83" s="104">
        <f t="shared" si="2"/>
        <v>28.57630931368044</v>
      </c>
      <c r="AE83" s="104">
        <f t="shared" si="3"/>
        <v>-2.263719128070889</v>
      </c>
      <c r="AF83" s="178">
        <f t="shared" si="4"/>
        <v>1.0261968268297164</v>
      </c>
      <c r="AG83" s="183">
        <f t="shared" si="5"/>
        <v>2.3187388829832116</v>
      </c>
      <c r="AH83" s="183"/>
    </row>
    <row r="84" spans="1:36" ht="15.75" x14ac:dyDescent="0.25">
      <c r="A84" t="s">
        <v>1275</v>
      </c>
      <c r="B84" s="104">
        <v>1.9714748627523</v>
      </c>
      <c r="C84" s="104">
        <v>37.354531255236402</v>
      </c>
      <c r="D84" s="178">
        <v>5.3885389555228302</v>
      </c>
      <c r="E84" s="178">
        <v>2.3038996767665298</v>
      </c>
      <c r="F84" s="178">
        <v>7.5823128117946599</v>
      </c>
      <c r="G84" s="178">
        <v>4.2934655752916697</v>
      </c>
      <c r="H84" s="178">
        <v>5.8764601742219904</v>
      </c>
      <c r="I84" s="178">
        <v>-0.25312968328573898</v>
      </c>
      <c r="J84" s="178">
        <v>-0.31813300952366302</v>
      </c>
      <c r="K84" s="178">
        <v>-4.3806677206601803</v>
      </c>
      <c r="M84">
        <v>1.7922839999999999E-2</v>
      </c>
      <c r="N84">
        <v>1.0576810000000001</v>
      </c>
      <c r="O84">
        <v>0.99585860000000004</v>
      </c>
      <c r="P84">
        <v>6.7000000000000004E-2</v>
      </c>
      <c r="Q84" s="178">
        <v>0.65139291350309181</v>
      </c>
      <c r="R84" s="183"/>
      <c r="T84" s="178">
        <v>-0.91639974623728704</v>
      </c>
      <c r="U84">
        <v>-6.6805208753868139E-2</v>
      </c>
      <c r="V84">
        <v>1.0513250269307812</v>
      </c>
      <c r="W84">
        <v>0.99003398789227681</v>
      </c>
      <c r="X84">
        <v>7.1999999999999995E-2</v>
      </c>
      <c r="Y84" s="305">
        <v>0.65304094184393657</v>
      </c>
      <c r="Z84" s="321">
        <v>38.221122972352475</v>
      </c>
      <c r="AA84" s="183">
        <f>AVERAGE(Z81:Z84)</f>
        <v>33.352318131688804</v>
      </c>
      <c r="AB84" s="319">
        <f>STDEV(Z81:Z84)/SQRT(COUNT(Z81:Z84))</f>
        <v>2.286068764177084</v>
      </c>
      <c r="AD84" s="104">
        <f t="shared" si="2"/>
        <v>28.997017479269971</v>
      </c>
      <c r="AE84" s="104">
        <f t="shared" si="3"/>
        <v>-1.8556251474231789</v>
      </c>
      <c r="AF84" s="178">
        <f t="shared" si="4"/>
        <v>1.0258127005742943</v>
      </c>
      <c r="AG84" s="183">
        <f t="shared" si="5"/>
        <v>3.1041893936319411</v>
      </c>
      <c r="AH84" s="183">
        <f>AVERAGE(AG81:AG84)</f>
        <v>1.7856296059219403</v>
      </c>
      <c r="AI84" s="319">
        <f>STDEV(AG81:AG84)/SQRT(COUNT(AG81:AG84))</f>
        <v>0.56263600260506907</v>
      </c>
    </row>
    <row r="85" spans="1:36" x14ac:dyDescent="0.25">
      <c r="B85" s="104"/>
      <c r="C85" s="104"/>
      <c r="D85" s="178"/>
      <c r="E85" s="178"/>
      <c r="F85" s="178"/>
      <c r="G85" s="178"/>
      <c r="H85" s="178"/>
      <c r="I85" s="178"/>
      <c r="J85" s="178"/>
      <c r="K85" s="178"/>
      <c r="Q85" s="178"/>
      <c r="R85" s="183"/>
      <c r="T85" s="178"/>
      <c r="Y85" s="305"/>
      <c r="Z85" s="321"/>
      <c r="AA85" s="183"/>
      <c r="AD85" s="104"/>
      <c r="AE85" s="104"/>
      <c r="AF85" s="178"/>
      <c r="AG85" s="183"/>
      <c r="AH85" s="183"/>
    </row>
    <row r="86" spans="1:36" x14ac:dyDescent="0.25">
      <c r="A86" t="s">
        <v>1276</v>
      </c>
      <c r="B86" s="104">
        <v>1.13170545153888</v>
      </c>
      <c r="C86" s="104">
        <v>36.859563394301901</v>
      </c>
      <c r="D86" s="178">
        <v>4.5844774673271802</v>
      </c>
      <c r="E86" s="178">
        <v>1.8243649556900801</v>
      </c>
      <c r="F86" s="178">
        <v>6.2589243301442101</v>
      </c>
      <c r="G86" s="178">
        <v>3.65821964653174</v>
      </c>
      <c r="H86" s="178">
        <v>9.7091809095221695</v>
      </c>
      <c r="I86" s="178">
        <v>-0.27154173191319603</v>
      </c>
      <c r="J86" s="178">
        <v>6.1680715090051104E-3</v>
      </c>
      <c r="K86" s="178">
        <v>1.20649367347025</v>
      </c>
      <c r="M86">
        <v>1.6198750000000001E-2</v>
      </c>
      <c r="N86">
        <v>1.066865</v>
      </c>
      <c r="O86">
        <v>0.98578270000000001</v>
      </c>
      <c r="P86">
        <v>6.7000000000000004E-2</v>
      </c>
      <c r="Q86" s="178">
        <v>0.65491835461779524</v>
      </c>
      <c r="R86" s="183"/>
      <c r="T86" s="178">
        <v>-0.89906661105200758</v>
      </c>
      <c r="U86">
        <v>-5.6785722654693886E-2</v>
      </c>
      <c r="V86">
        <v>1.0604538370799019</v>
      </c>
      <c r="W86">
        <v>0.9800186374805252</v>
      </c>
      <c r="X86">
        <v>7.1999999999999995E-2</v>
      </c>
      <c r="Y86" s="305">
        <v>0.65654519735657102</v>
      </c>
      <c r="Z86" s="321">
        <v>36.849217046705064</v>
      </c>
      <c r="AA86" s="183"/>
      <c r="AD86" s="104">
        <f t="shared" si="2"/>
        <v>28.506037358873073</v>
      </c>
      <c r="AE86" s="104">
        <f t="shared" si="3"/>
        <v>-2.3318841034881101</v>
      </c>
      <c r="AF86" s="178">
        <f t="shared" si="4"/>
        <v>1.0260756092077925</v>
      </c>
      <c r="AG86" s="183">
        <f t="shared" si="5"/>
        <v>2.3686637995001547</v>
      </c>
      <c r="AH86" s="183"/>
    </row>
    <row r="87" spans="1:36" x14ac:dyDescent="0.25">
      <c r="A87" t="s">
        <v>1276</v>
      </c>
      <c r="B87" s="104">
        <v>1.31789703829109</v>
      </c>
      <c r="C87" s="104">
        <v>36.797678825177897</v>
      </c>
      <c r="D87" s="178">
        <v>4.75700262591499</v>
      </c>
      <c r="E87" s="178">
        <v>1.7650238499334701</v>
      </c>
      <c r="F87" s="178">
        <v>6.4607760422497904</v>
      </c>
      <c r="G87" s="178">
        <v>3.28959847910077</v>
      </c>
      <c r="H87" s="178">
        <v>6.7252706163415601</v>
      </c>
      <c r="I87" s="178">
        <v>-0.189901335392895</v>
      </c>
      <c r="J87" s="178">
        <v>-0.24267185532506799</v>
      </c>
      <c r="K87" s="178">
        <v>-1.81877140570639</v>
      </c>
      <c r="M87">
        <v>1.6198750000000001E-2</v>
      </c>
      <c r="N87">
        <v>1.066865</v>
      </c>
      <c r="O87">
        <v>0.98578270000000001</v>
      </c>
      <c r="P87">
        <v>6.7000000000000004E-2</v>
      </c>
      <c r="Q87" s="178">
        <v>0.73852925930234936</v>
      </c>
      <c r="R87" s="183"/>
      <c r="T87" s="178">
        <v>-0.89906661105200758</v>
      </c>
      <c r="U87">
        <v>-5.6785722654693886E-2</v>
      </c>
      <c r="V87">
        <v>1.0604538370799019</v>
      </c>
      <c r="W87">
        <v>0.9800186374805252</v>
      </c>
      <c r="X87">
        <v>7.1999999999999995E-2</v>
      </c>
      <c r="Y87" s="305">
        <v>0.73965365502877634</v>
      </c>
      <c r="Z87" s="321">
        <v>8.838863270360207</v>
      </c>
      <c r="AD87" s="104">
        <f t="shared" si="2"/>
        <v>28.444651366776952</v>
      </c>
      <c r="AE87" s="104">
        <f t="shared" si="3"/>
        <v>-2.3914295459575015</v>
      </c>
      <c r="AF87" s="178">
        <f t="shared" si="4"/>
        <v>1.032020669327024</v>
      </c>
      <c r="AG87" s="183">
        <f t="shared" si="5"/>
        <v>-3.4650642826552485</v>
      </c>
      <c r="AH87" s="183"/>
    </row>
    <row r="88" spans="1:36" x14ac:dyDescent="0.25">
      <c r="A88" t="s">
        <v>1276</v>
      </c>
      <c r="B88" s="104">
        <v>1.42604393066935</v>
      </c>
      <c r="C88" s="104">
        <v>36.949265978081399</v>
      </c>
      <c r="D88" s="178">
        <v>4.8634940984340203</v>
      </c>
      <c r="E88" s="178">
        <v>1.91157021652855</v>
      </c>
      <c r="F88" s="178">
        <v>6.64616344592645</v>
      </c>
      <c r="G88" s="178">
        <v>4.3622983800484203</v>
      </c>
      <c r="H88" s="178">
        <v>4.3124162085159901</v>
      </c>
      <c r="I88" s="178">
        <v>-0.258856913543696</v>
      </c>
      <c r="J88" s="178">
        <v>0.53349750703485099</v>
      </c>
      <c r="K88" s="178">
        <v>-4.6097452925306301</v>
      </c>
      <c r="M88">
        <v>1.6198750000000001E-2</v>
      </c>
      <c r="N88">
        <v>1.066865</v>
      </c>
      <c r="O88">
        <v>0.98578270000000001</v>
      </c>
      <c r="P88">
        <v>6.7000000000000004E-2</v>
      </c>
      <c r="Q88" s="178">
        <v>0.66175912366239986</v>
      </c>
      <c r="R88" s="183"/>
      <c r="T88" s="178">
        <v>-0.89906661105200758</v>
      </c>
      <c r="U88">
        <v>-5.6785722654693886E-2</v>
      </c>
      <c r="V88">
        <v>1.0604538370799019</v>
      </c>
      <c r="W88">
        <v>0.9800186374805252</v>
      </c>
      <c r="X88">
        <v>7.1999999999999995E-2</v>
      </c>
      <c r="Y88" s="305">
        <v>0.66334485784025765</v>
      </c>
      <c r="Z88" s="321">
        <v>34.23810174710087</v>
      </c>
      <c r="AA88" s="183"/>
      <c r="AD88" s="104">
        <f t="shared" si="2"/>
        <v>28.595017247993383</v>
      </c>
      <c r="AE88" s="104">
        <f t="shared" si="3"/>
        <v>-2.2455721178440577</v>
      </c>
      <c r="AF88" s="178">
        <f t="shared" si="4"/>
        <v>1.0265826708716874</v>
      </c>
      <c r="AG88" s="183">
        <f t="shared" si="5"/>
        <v>1.9602380143405753</v>
      </c>
      <c r="AH88" s="183"/>
    </row>
    <row r="89" spans="1:36" ht="15.75" x14ac:dyDescent="0.25">
      <c r="A89" t="s">
        <v>1276</v>
      </c>
      <c r="B89" s="104">
        <v>1.5124327414509</v>
      </c>
      <c r="C89" s="104">
        <v>37.137023574257803</v>
      </c>
      <c r="D89" s="178">
        <v>4.9507935142353299</v>
      </c>
      <c r="E89" s="178">
        <v>2.0929840036200398</v>
      </c>
      <c r="F89" s="178">
        <v>6.9327622836537799</v>
      </c>
      <c r="G89" s="178">
        <v>3.7668213237141699</v>
      </c>
      <c r="H89" s="178">
        <v>11.066707925295599</v>
      </c>
      <c r="I89" s="178">
        <v>-0.24182235676560701</v>
      </c>
      <c r="J89" s="178">
        <v>-0.42172836074834702</v>
      </c>
      <c r="K89" s="178">
        <v>1.63532258270499</v>
      </c>
      <c r="M89">
        <v>1.6198750000000001E-2</v>
      </c>
      <c r="N89">
        <v>1.066865</v>
      </c>
      <c r="O89">
        <v>0.98578270000000001</v>
      </c>
      <c r="P89">
        <v>6.7000000000000004E-2</v>
      </c>
      <c r="Q89" s="178">
        <v>0.67497972952429808</v>
      </c>
      <c r="R89" s="183"/>
      <c r="T89" s="178">
        <v>-0.89906661105200758</v>
      </c>
      <c r="U89">
        <v>-5.6785722654693886E-2</v>
      </c>
      <c r="V89">
        <v>1.0604538370799019</v>
      </c>
      <c r="W89">
        <v>0.9800186374805252</v>
      </c>
      <c r="X89">
        <v>7.1999999999999995E-2</v>
      </c>
      <c r="Y89" s="305">
        <v>0.67648601648242057</v>
      </c>
      <c r="Z89" s="321">
        <v>29.373357419935076</v>
      </c>
      <c r="AA89" s="183">
        <f>AVERAGE(Z86:Z89)</f>
        <v>27.324884871025304</v>
      </c>
      <c r="AB89" s="319">
        <f>STDEV(Z86:Z89)/SQRT(COUNT(Z86:Z89))</f>
        <v>6.3537043353479898</v>
      </c>
      <c r="AD89" s="104">
        <f t="shared" si="2"/>
        <v>28.781262162970279</v>
      </c>
      <c r="AE89" s="104">
        <f t="shared" si="3"/>
        <v>-2.0649114248864802</v>
      </c>
      <c r="AF89" s="178">
        <f t="shared" si="4"/>
        <v>1.0275514137963035</v>
      </c>
      <c r="AG89" s="183">
        <f t="shared" si="5"/>
        <v>1.1968728281177619</v>
      </c>
      <c r="AH89" s="183">
        <f>AVERAGE(AG86:AG89)</f>
        <v>0.51517758982581086</v>
      </c>
      <c r="AI89" s="319">
        <f>STDEV(AG86:AG89)/SQRT(COUNT(AG86:AG89))</f>
        <v>1.3487847777818744</v>
      </c>
      <c r="AJ89" t="s">
        <v>1288</v>
      </c>
    </row>
    <row r="90" spans="1:36" x14ac:dyDescent="0.25">
      <c r="B90" s="104"/>
      <c r="C90" s="104"/>
      <c r="D90" s="178"/>
      <c r="E90" s="178"/>
      <c r="F90" s="178"/>
      <c r="G90" s="178"/>
      <c r="H90" s="178"/>
      <c r="I90" s="178"/>
      <c r="J90" s="178"/>
      <c r="K90" s="178"/>
      <c r="Q90" s="178"/>
      <c r="R90" s="183"/>
      <c r="T90" s="178"/>
      <c r="Y90" s="305"/>
      <c r="Z90" s="321"/>
      <c r="AD90" s="104"/>
      <c r="AE90" s="104"/>
      <c r="AF90" s="178"/>
      <c r="AG90" s="183"/>
      <c r="AH90" s="183"/>
    </row>
    <row r="91" spans="1:36" x14ac:dyDescent="0.25">
      <c r="A91" t="s">
        <v>1277</v>
      </c>
      <c r="B91" s="104">
        <v>2.4105796803208799</v>
      </c>
      <c r="C91" s="104">
        <v>37.844402767028697</v>
      </c>
      <c r="D91" s="178">
        <v>5.8167087630025804</v>
      </c>
      <c r="E91" s="178">
        <v>2.7776710044687301</v>
      </c>
      <c r="F91" s="178">
        <v>8.6239324924738892</v>
      </c>
      <c r="G91" s="178">
        <v>3.6904729026449599</v>
      </c>
      <c r="H91" s="178">
        <v>2.0643999389346201</v>
      </c>
      <c r="I91" s="178">
        <v>-0.123780124642087</v>
      </c>
      <c r="J91" s="178">
        <v>-1.86229849338077</v>
      </c>
      <c r="K91" s="178">
        <v>-9.5240157760427007</v>
      </c>
      <c r="M91">
        <v>2.5836359999999999E-2</v>
      </c>
      <c r="N91">
        <v>1.07263</v>
      </c>
      <c r="O91">
        <v>0.98676090000000005</v>
      </c>
      <c r="P91">
        <v>6.7000000000000004E-2</v>
      </c>
      <c r="Q91" s="178">
        <v>0.68199683570510583</v>
      </c>
      <c r="T91" s="178">
        <v>-0.89514641581906162</v>
      </c>
      <c r="U91">
        <v>-5.7392483894726079E-2</v>
      </c>
      <c r="V91">
        <v>1.0661841931894056</v>
      </c>
      <c r="W91">
        <v>0.9809909591364343</v>
      </c>
      <c r="X91">
        <v>7.1999999999999995E-2</v>
      </c>
      <c r="Y91" s="305">
        <v>0.68346095443111554</v>
      </c>
      <c r="Z91" s="321">
        <v>26.883350604352529</v>
      </c>
      <c r="AD91" s="104">
        <f t="shared" si="2"/>
        <v>29.482942309590271</v>
      </c>
      <c r="AE91" s="104">
        <f t="shared" si="3"/>
        <v>-1.3842699075668381</v>
      </c>
      <c r="AF91" s="178">
        <f t="shared" si="4"/>
        <v>1.0280597824793971</v>
      </c>
      <c r="AG91" s="183">
        <f t="shared" si="5"/>
        <v>1.3843162182270135</v>
      </c>
      <c r="AH91" s="183"/>
    </row>
    <row r="92" spans="1:36" x14ac:dyDescent="0.25">
      <c r="A92" t="s">
        <v>1277</v>
      </c>
      <c r="B92" s="104">
        <v>2.35052151784507</v>
      </c>
      <c r="C92" s="104">
        <v>37.846788838953003</v>
      </c>
      <c r="D92" s="178">
        <v>5.7604700218145002</v>
      </c>
      <c r="E92" s="178">
        <v>2.7798474728098101</v>
      </c>
      <c r="F92" s="178">
        <v>8.5828447289451404</v>
      </c>
      <c r="G92" s="178">
        <v>2.0695819998878702</v>
      </c>
      <c r="H92" s="178">
        <v>7.0666847454404396</v>
      </c>
      <c r="I92" s="178">
        <v>-0.108969952239185</v>
      </c>
      <c r="J92" s="178">
        <v>-3.47842930450568</v>
      </c>
      <c r="K92" s="178">
        <v>-4.5245316676942799</v>
      </c>
      <c r="M92">
        <v>2.5836359999999999E-2</v>
      </c>
      <c r="N92">
        <v>1.07263</v>
      </c>
      <c r="O92">
        <v>0.98676090000000005</v>
      </c>
      <c r="P92">
        <v>6.7000000000000004E-2</v>
      </c>
      <c r="Q92" s="178">
        <v>0.69902133015546086</v>
      </c>
      <c r="T92" s="178">
        <v>-0.89514641581906162</v>
      </c>
      <c r="U92">
        <v>-5.7392483894726079E-2</v>
      </c>
      <c r="V92">
        <v>1.0661841931894056</v>
      </c>
      <c r="W92">
        <v>0.9809909591364343</v>
      </c>
      <c r="X92">
        <v>7.1999999999999995E-2</v>
      </c>
      <c r="Y92" s="305">
        <v>0.70038314277193126</v>
      </c>
      <c r="Z92" s="321">
        <v>21.088909401233366</v>
      </c>
      <c r="AD92" s="104">
        <f t="shared" si="2"/>
        <v>29.485309157971869</v>
      </c>
      <c r="AE92" s="104">
        <f t="shared" si="3"/>
        <v>-1.381974024917918</v>
      </c>
      <c r="AF92" s="178">
        <f t="shared" si="4"/>
        <v>1.0292771256506459</v>
      </c>
      <c r="AG92" s="183">
        <f t="shared" si="5"/>
        <v>0.20226186139552738</v>
      </c>
      <c r="AH92" s="183"/>
    </row>
    <row r="93" spans="1:36" ht="15.75" x14ac:dyDescent="0.25">
      <c r="A93" t="s">
        <v>1277</v>
      </c>
      <c r="B93" s="104">
        <v>2.4347730203274001</v>
      </c>
      <c r="C93" s="104">
        <v>37.905150145716803</v>
      </c>
      <c r="D93" s="178">
        <v>5.8414298921503196</v>
      </c>
      <c r="E93" s="178">
        <v>2.8363580617542898</v>
      </c>
      <c r="F93" s="178">
        <v>8.7407050925041005</v>
      </c>
      <c r="G93" s="178">
        <v>2.7989887013674899</v>
      </c>
      <c r="H93" s="178">
        <v>5.55889391259179</v>
      </c>
      <c r="I93" s="178">
        <v>-9.0909435237281497E-2</v>
      </c>
      <c r="J93" s="178">
        <v>-2.8654527406536499</v>
      </c>
      <c r="K93" s="178">
        <v>-6.2102572921485502</v>
      </c>
      <c r="M93">
        <v>2.5836359999999999E-2</v>
      </c>
      <c r="N93">
        <v>1.07263</v>
      </c>
      <c r="O93">
        <v>0.98676090000000005</v>
      </c>
      <c r="P93">
        <v>6.7000000000000004E-2</v>
      </c>
      <c r="Q93" s="178">
        <v>0.71401882116899706</v>
      </c>
      <c r="T93" s="178">
        <v>-0.89514641581906162</v>
      </c>
      <c r="U93">
        <v>-5.7392483894726079E-2</v>
      </c>
      <c r="V93">
        <v>1.0661841931894056</v>
      </c>
      <c r="W93">
        <v>0.9809909591364343</v>
      </c>
      <c r="X93">
        <v>7.1999999999999995E-2</v>
      </c>
      <c r="Y93" s="305">
        <v>0.71529050864472299</v>
      </c>
      <c r="Z93" s="321">
        <v>16.253176256597101</v>
      </c>
      <c r="AA93" s="183">
        <f>AVERAGE(Z91:Z93)</f>
        <v>21.408478754060997</v>
      </c>
      <c r="AB93" s="319">
        <f>STDEV(Z91:Z93)/SQRT(COUNT(Z91:Z93))</f>
        <v>3.0728241675679699</v>
      </c>
      <c r="AD93" s="104">
        <f t="shared" si="2"/>
        <v>29.543200273098819</v>
      </c>
      <c r="AE93" s="104">
        <f t="shared" si="3"/>
        <v>-1.3258186717571674</v>
      </c>
      <c r="AF93" s="178">
        <f t="shared" si="4"/>
        <v>1.0303315352079998</v>
      </c>
      <c r="AG93" s="183">
        <f t="shared" si="5"/>
        <v>-0.76512744486831252</v>
      </c>
      <c r="AH93" s="183">
        <f>AVERAGE(AG91:AG93)</f>
        <v>0.27381687825140943</v>
      </c>
      <c r="AI93" s="319">
        <f>STDEV(AG91:AG93)/SQRT(COUNT(AG91:AG93))</f>
        <v>0.62152154844196605</v>
      </c>
    </row>
    <row r="94" spans="1:36" x14ac:dyDescent="0.25">
      <c r="B94" s="104"/>
      <c r="C94" s="104"/>
      <c r="D94" s="178"/>
      <c r="E94" s="178"/>
      <c r="F94" s="178"/>
      <c r="G94" s="178"/>
      <c r="H94" s="178"/>
      <c r="I94" s="178"/>
      <c r="J94" s="178"/>
      <c r="K94" s="178"/>
      <c r="Q94" s="178"/>
      <c r="T94" s="178"/>
      <c r="Y94" s="305"/>
      <c r="Z94" s="321"/>
      <c r="AD94" s="104"/>
      <c r="AE94" s="104"/>
      <c r="AF94" s="178"/>
      <c r="AG94" s="183"/>
      <c r="AH94" s="183"/>
    </row>
    <row r="95" spans="1:36" x14ac:dyDescent="0.25">
      <c r="A95" t="s">
        <v>1278</v>
      </c>
      <c r="B95" s="104">
        <v>1.51061216450214</v>
      </c>
      <c r="C95" s="104">
        <v>36.841064847725498</v>
      </c>
      <c r="D95" s="178">
        <v>4.9391718889865297</v>
      </c>
      <c r="E95" s="178">
        <v>1.8073081469341199</v>
      </c>
      <c r="F95" s="178">
        <v>6.7408067629702497</v>
      </c>
      <c r="G95" s="178">
        <v>0.66196223757387096</v>
      </c>
      <c r="H95" s="178">
        <v>6.1805865172146799</v>
      </c>
      <c r="I95" s="178">
        <v>-0.14023840632597501</v>
      </c>
      <c r="J95" s="178">
        <v>-2.9452444947743901</v>
      </c>
      <c r="K95" s="178">
        <v>-2.63426129018475</v>
      </c>
      <c r="M95">
        <v>2.7053710000000002E-2</v>
      </c>
      <c r="N95">
        <v>1.0560309999999999</v>
      </c>
      <c r="O95">
        <v>0.98725649999999998</v>
      </c>
      <c r="P95">
        <v>6.7000000000000004E-2</v>
      </c>
      <c r="Q95" s="178">
        <v>0.71357853636440671</v>
      </c>
      <c r="T95" s="178">
        <v>-0.90968588990285326</v>
      </c>
      <c r="U95">
        <v>-5.8763899923392364E-2</v>
      </c>
      <c r="V95">
        <v>1.0496849423547741</v>
      </c>
      <c r="W95">
        <v>0.98148358090362786</v>
      </c>
      <c r="X95">
        <v>7.1999999999999995E-2</v>
      </c>
      <c r="Y95" s="305">
        <v>0.71485286966468731</v>
      </c>
      <c r="Z95" s="321">
        <v>16.391758940378395</v>
      </c>
      <c r="AD95" s="104">
        <f t="shared" si="2"/>
        <v>28.487687847031793</v>
      </c>
      <c r="AE95" s="104">
        <f t="shared" si="3"/>
        <v>-2.3496834379026361</v>
      </c>
      <c r="AF95" s="178">
        <f t="shared" si="4"/>
        <v>1.0303008124139181</v>
      </c>
      <c r="AG95" s="183">
        <f t="shared" si="5"/>
        <v>-1.7598011619910494</v>
      </c>
      <c r="AH95" s="183"/>
    </row>
    <row r="96" spans="1:36" x14ac:dyDescent="0.25">
      <c r="A96" t="s">
        <v>1278</v>
      </c>
      <c r="B96" s="104">
        <v>1.3184700659506601</v>
      </c>
      <c r="C96" s="104">
        <v>36.375410506165203</v>
      </c>
      <c r="D96" s="178">
        <v>4.74339169476435</v>
      </c>
      <c r="E96" s="178">
        <v>1.3574337135372501</v>
      </c>
      <c r="F96" s="178">
        <v>6.0755946550739504</v>
      </c>
      <c r="G96" s="178">
        <v>-0.72486868000871096</v>
      </c>
      <c r="H96" s="178">
        <v>5.7914560557405004</v>
      </c>
      <c r="I96" s="178">
        <v>-0.15860213695432601</v>
      </c>
      <c r="J96" s="178">
        <v>-3.4322238211267702</v>
      </c>
      <c r="K96" s="178">
        <v>-1.9324092588858901</v>
      </c>
      <c r="M96">
        <v>2.7053710000000002E-2</v>
      </c>
      <c r="N96">
        <v>1.0560309999999999</v>
      </c>
      <c r="O96">
        <v>0.98725649999999998</v>
      </c>
      <c r="P96">
        <v>6.7000000000000004E-2</v>
      </c>
      <c r="Q96" s="178">
        <v>0.71319068239636185</v>
      </c>
      <c r="T96" s="178">
        <v>-0.90968588990285326</v>
      </c>
      <c r="U96">
        <v>-5.8763899923392364E-2</v>
      </c>
      <c r="V96">
        <v>1.0496849423547741</v>
      </c>
      <c r="W96">
        <v>0.98148358090362786</v>
      </c>
      <c r="X96">
        <v>7.1999999999999995E-2</v>
      </c>
      <c r="Y96" s="305">
        <v>0.71446734644606091</v>
      </c>
      <c r="Z96" s="321">
        <v>16.514003732446042</v>
      </c>
      <c r="AD96" s="104">
        <f t="shared" si="2"/>
        <v>28.02578507974772</v>
      </c>
      <c r="AE96" s="104">
        <f t="shared" si="3"/>
        <v>-2.7977368734926227</v>
      </c>
      <c r="AF96" s="178">
        <f t="shared" si="4"/>
        <v>1.0302737367764123</v>
      </c>
      <c r="AG96" s="183">
        <f t="shared" si="5"/>
        <v>-2.1818975058979504</v>
      </c>
      <c r="AH96" s="183"/>
    </row>
    <row r="97" spans="1:36" x14ac:dyDescent="0.25">
      <c r="A97" t="s">
        <v>1278</v>
      </c>
      <c r="B97" s="104">
        <v>1.42245436529878</v>
      </c>
      <c r="C97" s="104">
        <v>36.610801490758497</v>
      </c>
      <c r="D97" s="178">
        <v>4.8487886387480703</v>
      </c>
      <c r="E97" s="178">
        <v>1.5848622876339999</v>
      </c>
      <c r="F97" s="178">
        <v>6.4094291318707999</v>
      </c>
      <c r="G97" s="178">
        <v>0.78162914401640105</v>
      </c>
      <c r="H97" s="178">
        <v>6.55194453539234</v>
      </c>
      <c r="I97" s="178">
        <v>-0.15832560384729399</v>
      </c>
      <c r="J97" s="178">
        <v>-2.3830177346782402</v>
      </c>
      <c r="K97" s="178">
        <v>-1.7349938375056999</v>
      </c>
      <c r="M97">
        <v>2.7053710000000002E-2</v>
      </c>
      <c r="N97">
        <v>1.0560309999999999</v>
      </c>
      <c r="O97">
        <v>0.98725649999999998</v>
      </c>
      <c r="P97">
        <v>6.7000000000000004E-2</v>
      </c>
      <c r="Q97" s="178">
        <v>0.70394520700845264</v>
      </c>
      <c r="T97" s="178">
        <v>-0.90968588990285326</v>
      </c>
      <c r="U97">
        <v>-5.8763899923392364E-2</v>
      </c>
      <c r="V97">
        <v>1.0496849423547741</v>
      </c>
      <c r="W97">
        <v>0.98148358090362786</v>
      </c>
      <c r="X97">
        <v>7.1999999999999995E-2</v>
      </c>
      <c r="Y97" s="305">
        <v>0.70527743033602253</v>
      </c>
      <c r="Z97" s="321">
        <v>19.47464166877927</v>
      </c>
      <c r="AD97" s="104">
        <f t="shared" si="2"/>
        <v>28.25927962167134</v>
      </c>
      <c r="AE97" s="104">
        <f t="shared" si="3"/>
        <v>-2.5712432494870168</v>
      </c>
      <c r="AF97" s="178">
        <f t="shared" si="4"/>
        <v>1.0296251150559519</v>
      </c>
      <c r="AG97" s="183">
        <f t="shared" si="5"/>
        <v>-1.3265366338760032</v>
      </c>
      <c r="AH97" s="183"/>
    </row>
    <row r="98" spans="1:36" ht="15.75" x14ac:dyDescent="0.25">
      <c r="A98" t="s">
        <v>1278</v>
      </c>
      <c r="B98" s="104">
        <v>1.50635404782125</v>
      </c>
      <c r="C98" s="104">
        <v>36.7380337888032</v>
      </c>
      <c r="D98" s="178">
        <v>4.9317271227625801</v>
      </c>
      <c r="E98" s="178">
        <v>1.7078491880114901</v>
      </c>
      <c r="F98" s="178">
        <v>6.6472062703894403</v>
      </c>
      <c r="G98" s="178">
        <v>-0.31992906004238802</v>
      </c>
      <c r="H98" s="178">
        <v>7.0769993870094101</v>
      </c>
      <c r="I98" s="178">
        <v>-0.12796047909224101</v>
      </c>
      <c r="J98" s="178">
        <v>-3.7257808700271502</v>
      </c>
      <c r="K98" s="178">
        <v>-1.5430574313119201</v>
      </c>
      <c r="M98">
        <v>2.7053710000000002E-2</v>
      </c>
      <c r="N98">
        <v>1.0560309999999999</v>
      </c>
      <c r="O98">
        <v>0.98725649999999998</v>
      </c>
      <c r="P98">
        <v>6.7000000000000004E-2</v>
      </c>
      <c r="Q98" s="178">
        <v>0.72921853269317016</v>
      </c>
      <c r="T98" s="178">
        <v>-0.90968588990285326</v>
      </c>
      <c r="U98">
        <v>-5.8763899923392364E-2</v>
      </c>
      <c r="V98">
        <v>1.0496849423547741</v>
      </c>
      <c r="W98">
        <v>0.98148358090362786</v>
      </c>
      <c r="X98">
        <v>7.1999999999999995E-2</v>
      </c>
      <c r="Y98" s="305">
        <v>0.73039887981475593</v>
      </c>
      <c r="Z98" s="321">
        <v>11.587690016762622</v>
      </c>
      <c r="AA98" s="183">
        <f>AVERAGE(Z95:Z98)</f>
        <v>15.992023589591582</v>
      </c>
      <c r="AB98" s="319">
        <f>STDEV(Z95:Z98)/SQRT(COUNT(Z95:Z98))</f>
        <v>1.6319475718303713</v>
      </c>
      <c r="AD98" s="104">
        <f t="shared" si="2"/>
        <v>28.385486864489849</v>
      </c>
      <c r="AE98" s="104">
        <f t="shared" si="3"/>
        <v>-2.4488201060326813</v>
      </c>
      <c r="AF98" s="178">
        <f t="shared" si="4"/>
        <v>1.0313838436778566</v>
      </c>
      <c r="AG98" s="183">
        <f t="shared" si="5"/>
        <v>-2.9071202072303777</v>
      </c>
      <c r="AH98" s="183">
        <f>AVERAGE(AG95:AG98)</f>
        <v>-2.0438388772488452</v>
      </c>
      <c r="AI98" s="319">
        <f>STDEV(AG95:AG98)/SQRT(COUNT(AG95:AG98))</f>
        <v>0.33659010330020817</v>
      </c>
    </row>
    <row r="99" spans="1:36" ht="15.75" x14ac:dyDescent="0.25">
      <c r="AA99" s="309" t="s">
        <v>1286</v>
      </c>
    </row>
    <row r="100" spans="1:36" ht="15.75" x14ac:dyDescent="0.25">
      <c r="AA100" s="307" t="s">
        <v>1279</v>
      </c>
      <c r="AB100" s="308">
        <f>AVERAGE(AA84:AA98)</f>
        <v>24.519426336591671</v>
      </c>
      <c r="AD100" s="310"/>
      <c r="AE100" s="310"/>
      <c r="AF100" s="310"/>
      <c r="AG100" s="310"/>
      <c r="AH100" s="311" t="s">
        <v>1285</v>
      </c>
      <c r="AI100" s="312">
        <f>AVERAGE(AH84:AH98)</f>
        <v>0.13269629918757886</v>
      </c>
    </row>
    <row r="101" spans="1:36" ht="15.75" x14ac:dyDescent="0.25">
      <c r="AA101" s="313" t="s">
        <v>1284</v>
      </c>
      <c r="AB101" s="269">
        <f>1.96*STDEV(AA84:AA98)/SQRT(COUNT(AA84:AA98))</f>
        <v>7.339870000874301</v>
      </c>
      <c r="AH101" s="313" t="s">
        <v>1284</v>
      </c>
      <c r="AI101" s="315">
        <f>1.96*STDEV(AH84:AH98)/SQRT(COUNT(AH84:AH98))</f>
        <v>1.5634712546965299</v>
      </c>
    </row>
    <row r="103" spans="1:36" ht="26.25" x14ac:dyDescent="0.4">
      <c r="A103" s="266" t="s">
        <v>1302</v>
      </c>
    </row>
    <row r="104" spans="1:36" ht="15.75" x14ac:dyDescent="0.25">
      <c r="A104" s="268" t="s">
        <v>338</v>
      </c>
      <c r="B104" s="268" t="s">
        <v>1257</v>
      </c>
      <c r="C104" s="268" t="s">
        <v>1258</v>
      </c>
      <c r="D104" s="268" t="s">
        <v>246</v>
      </c>
      <c r="E104" s="268" t="s">
        <v>247</v>
      </c>
      <c r="F104" s="268" t="s">
        <v>248</v>
      </c>
      <c r="G104" s="268" t="s">
        <v>249</v>
      </c>
      <c r="H104" s="268" t="s">
        <v>250</v>
      </c>
      <c r="I104" s="268" t="s">
        <v>291</v>
      </c>
      <c r="J104" s="268" t="s">
        <v>377</v>
      </c>
      <c r="K104" s="268" t="s">
        <v>380</v>
      </c>
      <c r="M104" s="268" t="s">
        <v>1259</v>
      </c>
      <c r="N104" s="268" t="s">
        <v>1260</v>
      </c>
      <c r="O104" s="268" t="s">
        <v>1261</v>
      </c>
      <c r="P104" s="268" t="s">
        <v>1262</v>
      </c>
      <c r="Q104" s="298" t="s">
        <v>1263</v>
      </c>
      <c r="T104" s="268" t="s">
        <v>1264</v>
      </c>
      <c r="U104" s="268" t="s">
        <v>1265</v>
      </c>
      <c r="V104" s="268" t="s">
        <v>1266</v>
      </c>
      <c r="W104" s="268" t="s">
        <v>1267</v>
      </c>
      <c r="X104" s="268" t="s">
        <v>1268</v>
      </c>
      <c r="Y104" s="299" t="s">
        <v>261</v>
      </c>
      <c r="Z104" s="299" t="s">
        <v>1269</v>
      </c>
      <c r="AA104" s="268" t="s">
        <v>1281</v>
      </c>
      <c r="AB104" s="268" t="s">
        <v>1145</v>
      </c>
      <c r="AC104" s="268"/>
      <c r="AD104" s="268" t="s">
        <v>1270</v>
      </c>
      <c r="AE104" s="268" t="s">
        <v>1271</v>
      </c>
      <c r="AF104" s="268" t="s">
        <v>1272</v>
      </c>
      <c r="AG104" s="268" t="s">
        <v>1273</v>
      </c>
      <c r="AH104" s="268" t="s">
        <v>1282</v>
      </c>
      <c r="AI104" s="268" t="s">
        <v>1283</v>
      </c>
      <c r="AJ104" s="268" t="s">
        <v>127</v>
      </c>
    </row>
    <row r="105" spans="1:36" x14ac:dyDescent="0.25">
      <c r="A105" t="s">
        <v>1193</v>
      </c>
      <c r="B105" s="178">
        <v>0.88804613975501301</v>
      </c>
      <c r="C105" s="178">
        <v>37.9433002257461</v>
      </c>
      <c r="D105" s="178">
        <v>4.3922871576411699</v>
      </c>
      <c r="E105" s="178">
        <v>2.8699197244868899</v>
      </c>
      <c r="F105" s="178">
        <v>7.1965965034375596</v>
      </c>
      <c r="G105" s="178">
        <v>10.472221112734101</v>
      </c>
      <c r="H105" s="178">
        <v>2.74594149705363</v>
      </c>
      <c r="I105" s="178">
        <v>-0.16832488451993599</v>
      </c>
      <c r="J105" s="178">
        <v>4.69714878711462</v>
      </c>
      <c r="K105" s="178">
        <v>-7.5317984631167896</v>
      </c>
      <c r="M105">
        <v>2.7053710000000002E-2</v>
      </c>
      <c r="N105">
        <v>1.0560309999999999</v>
      </c>
      <c r="O105">
        <v>0.98725649999999998</v>
      </c>
      <c r="P105">
        <v>6.7000000000000004E-2</v>
      </c>
      <c r="Q105" s="178">
        <f t="shared" ref="Q105:Q158" si="6">(I105-F105*M105)*N105+O105+P105</f>
        <v>0.67089663400253841</v>
      </c>
      <c r="T105" s="178">
        <f t="shared" ref="T105:T158" si="7">(0.0266-O105)/N105</f>
        <v>-0.90968588990285326</v>
      </c>
      <c r="U105">
        <f t="shared" ref="U105:U158" si="8">(0.9252-O105)/N105</f>
        <v>-5.8763899923392364E-2</v>
      </c>
      <c r="V105">
        <f t="shared" ref="V105:V158" si="9">(0.0266-0.9198)/(T105-U105)</f>
        <v>1.0496849423547741</v>
      </c>
      <c r="W105">
        <f t="shared" ref="W105:W158" si="10">0.0266-T105*V105</f>
        <v>0.98148358090362786</v>
      </c>
      <c r="X105">
        <v>7.1999999999999995E-2</v>
      </c>
      <c r="Y105" s="305">
        <f t="shared" ref="Y105:Y158" si="11">(I105-M105*F105)*V105+W105+X105</f>
        <v>0.6724274577020557</v>
      </c>
      <c r="Z105" s="321">
        <f t="shared" ref="Z105:Z158" si="12">SQRT(38300/(Y105-0.258))-273.15</f>
        <v>30.851079757424657</v>
      </c>
      <c r="AA105" s="183"/>
      <c r="AD105" s="104">
        <f t="shared" ref="AD105:AD113" si="13">(C105+1000)/1.008122-1000</f>
        <v>29.581042994544305</v>
      </c>
      <c r="AE105" s="104">
        <f t="shared" ref="AE105:AE158" si="14">(AD105-30.91)/1.03091</f>
        <v>-1.2891105969053509</v>
      </c>
      <c r="AF105" s="178">
        <f t="shared" ref="AF105:AF113" si="15">EXP((18.03*10^3/(Z105+273.15)-32.42)/1000)</f>
        <v>1.0272537711333369</v>
      </c>
      <c r="AG105" s="183">
        <f t="shared" ref="AG105:AG113" si="16">(AD105+1000)/AF105-1000</f>
        <v>2.2655276880996098</v>
      </c>
    </row>
    <row r="106" spans="1:36" x14ac:dyDescent="0.25">
      <c r="A106" t="s">
        <v>1193</v>
      </c>
      <c r="B106" s="178">
        <v>0.886795883710364</v>
      </c>
      <c r="C106" s="178">
        <v>37.706069622962197</v>
      </c>
      <c r="D106" s="178">
        <v>4.3831707113104397</v>
      </c>
      <c r="E106" s="178">
        <v>2.64093211480977</v>
      </c>
      <c r="F106" s="178">
        <v>6.9679564214048</v>
      </c>
      <c r="G106" s="178">
        <v>6.3542830543250597</v>
      </c>
      <c r="H106" s="178">
        <v>8.0297455517918905</v>
      </c>
      <c r="I106" s="178">
        <v>-0.16148009653586001</v>
      </c>
      <c r="J106" s="178">
        <v>1.0597814432857</v>
      </c>
      <c r="K106" s="178">
        <v>-1.8446834148973501</v>
      </c>
      <c r="M106">
        <v>2.7053710000000002E-2</v>
      </c>
      <c r="N106">
        <v>1.0560309999999999</v>
      </c>
      <c r="O106">
        <v>0.98725649999999998</v>
      </c>
      <c r="P106">
        <v>6.7000000000000004E-2</v>
      </c>
      <c r="Q106" s="178">
        <f t="shared" si="6"/>
        <v>0.68465708802680392</v>
      </c>
      <c r="T106" s="178">
        <f t="shared" si="7"/>
        <v>-0.90968588990285326</v>
      </c>
      <c r="U106">
        <f t="shared" si="8"/>
        <v>-5.8763899923392364E-2</v>
      </c>
      <c r="V106">
        <f t="shared" si="9"/>
        <v>1.0496849423547741</v>
      </c>
      <c r="W106">
        <f t="shared" si="10"/>
        <v>0.98148358090362786</v>
      </c>
      <c r="X106">
        <v>7.1999999999999995E-2</v>
      </c>
      <c r="Y106" s="305">
        <f t="shared" si="11"/>
        <v>0.68610522037117894</v>
      </c>
      <c r="Z106" s="321">
        <f t="shared" si="12"/>
        <v>25.955311393582917</v>
      </c>
      <c r="AA106" s="183"/>
      <c r="AD106" s="104">
        <f t="shared" si="13"/>
        <v>29.345723655432721</v>
      </c>
      <c r="AE106" s="104">
        <f t="shared" si="14"/>
        <v>-1.517374304805734</v>
      </c>
      <c r="AF106" s="178">
        <f t="shared" si="15"/>
        <v>1.0282514847486997</v>
      </c>
      <c r="AG106" s="183">
        <f t="shared" si="16"/>
        <v>1.0641743999042319</v>
      </c>
    </row>
    <row r="107" spans="1:36" x14ac:dyDescent="0.25">
      <c r="A107" t="s">
        <v>1193</v>
      </c>
      <c r="B107" s="178">
        <v>0.93709326138405102</v>
      </c>
      <c r="C107" s="178">
        <v>37.826320022539498</v>
      </c>
      <c r="D107" s="178">
        <v>4.4343632095260102</v>
      </c>
      <c r="E107" s="178">
        <v>2.7571089509661899</v>
      </c>
      <c r="F107" s="178">
        <v>7.1291287702114596</v>
      </c>
      <c r="G107" s="178">
        <v>6.5265837668429798</v>
      </c>
      <c r="H107" s="178">
        <v>7.2475206307134803</v>
      </c>
      <c r="I107" s="178">
        <v>-0.167930071352375</v>
      </c>
      <c r="J107" s="178">
        <v>0.99917769373739296</v>
      </c>
      <c r="K107" s="178">
        <v>-2.9004605299197799</v>
      </c>
      <c r="M107">
        <v>2.7053710000000002E-2</v>
      </c>
      <c r="N107">
        <v>1.0560309999999999</v>
      </c>
      <c r="O107">
        <v>0.98725649999999998</v>
      </c>
      <c r="P107">
        <v>6.7000000000000004E-2</v>
      </c>
      <c r="Q107" s="178">
        <f t="shared" si="6"/>
        <v>0.67324109215796146</v>
      </c>
      <c r="T107" s="178">
        <f t="shared" si="7"/>
        <v>-0.90968588990285326</v>
      </c>
      <c r="U107">
        <f t="shared" si="8"/>
        <v>-5.8763899923392364E-2</v>
      </c>
      <c r="V107">
        <f t="shared" si="9"/>
        <v>1.0496849423547741</v>
      </c>
      <c r="W107">
        <f t="shared" si="10"/>
        <v>0.98148358090362786</v>
      </c>
      <c r="X107">
        <v>7.1999999999999995E-2</v>
      </c>
      <c r="Y107" s="305">
        <f t="shared" si="11"/>
        <v>0.67475782719284583</v>
      </c>
      <c r="Z107" s="321">
        <f t="shared" si="12"/>
        <v>29.999952428846825</v>
      </c>
      <c r="AA107" s="183"/>
      <c r="AD107" s="104">
        <f t="shared" si="13"/>
        <v>29.465005249899832</v>
      </c>
      <c r="AE107" s="104">
        <f t="shared" si="14"/>
        <v>-1.4016691564735702</v>
      </c>
      <c r="AF107" s="178">
        <f t="shared" si="15"/>
        <v>1.0274248402193005</v>
      </c>
      <c r="AG107" s="183">
        <f t="shared" si="16"/>
        <v>1.9857073245025276</v>
      </c>
    </row>
    <row r="108" spans="1:36" ht="15.75" x14ac:dyDescent="0.25">
      <c r="A108" t="s">
        <v>1193</v>
      </c>
      <c r="B108" s="178">
        <v>0.92527729067060405</v>
      </c>
      <c r="C108" s="178">
        <v>37.854214026403902</v>
      </c>
      <c r="D108" s="178">
        <v>4.4242170284295401</v>
      </c>
      <c r="E108" s="178">
        <v>2.7840084982410298</v>
      </c>
      <c r="F108" s="178">
        <v>7.0394497613059697</v>
      </c>
      <c r="G108" s="178">
        <v>6.0513653960558402</v>
      </c>
      <c r="H108" s="178">
        <v>13.6627237104284</v>
      </c>
      <c r="I108" s="178">
        <v>-0.27290692192440003</v>
      </c>
      <c r="J108" s="178">
        <v>0.47298536193802398</v>
      </c>
      <c r="K108" s="178">
        <v>3.40800913725765</v>
      </c>
      <c r="M108">
        <v>1.9396730000000001E-2</v>
      </c>
      <c r="N108">
        <v>1.050915</v>
      </c>
      <c r="O108">
        <v>1.0495099999999999</v>
      </c>
      <c r="P108">
        <v>6.7000000000000004E-2</v>
      </c>
      <c r="Q108" s="178">
        <f t="shared" si="6"/>
        <v>0.68621366424844465</v>
      </c>
      <c r="R108" s="183"/>
      <c r="T108" s="178">
        <f t="shared" si="7"/>
        <v>-0.97335179343714762</v>
      </c>
      <c r="U108">
        <f t="shared" si="8"/>
        <v>-0.11828739717293969</v>
      </c>
      <c r="V108">
        <f t="shared" si="9"/>
        <v>1.0445996861784999</v>
      </c>
      <c r="W108">
        <f t="shared" si="10"/>
        <v>1.0433629779657243</v>
      </c>
      <c r="X108">
        <v>7.1999999999999995E-2</v>
      </c>
      <c r="Y108" s="305">
        <f t="shared" si="11"/>
        <v>0.6876524425848104</v>
      </c>
      <c r="Z108" s="321">
        <f t="shared" si="12"/>
        <v>25.416271323542958</v>
      </c>
      <c r="AA108" s="183">
        <f>AVERAGE(Z105:Z108)</f>
        <v>28.055653725849339</v>
      </c>
      <c r="AB108" s="319">
        <f>STDEV(Z105:Z108)/SQRT(COUNT(Z105:Z108))</f>
        <v>1.3836088537709874</v>
      </c>
      <c r="AD108" s="104">
        <f t="shared" si="13"/>
        <v>29.492674523920641</v>
      </c>
      <c r="AE108" s="104">
        <f t="shared" si="14"/>
        <v>-1.3748294963472651</v>
      </c>
      <c r="AF108" s="178">
        <f t="shared" si="15"/>
        <v>1.0283633962920473</v>
      </c>
      <c r="AG108" s="183">
        <f t="shared" si="16"/>
        <v>1.0981314931523229</v>
      </c>
      <c r="AH108" s="183">
        <f>AVERAGE(AG105:AG108)</f>
        <v>1.6033852264146731</v>
      </c>
      <c r="AI108" s="319">
        <f>STDEV(AG105:AG108)/SQRT(COUNT(AG105:AG108))</f>
        <v>0.30695174385318064</v>
      </c>
    </row>
    <row r="109" spans="1:36" x14ac:dyDescent="0.25">
      <c r="B109" s="178"/>
      <c r="C109" s="178"/>
      <c r="D109" s="178"/>
      <c r="E109" s="178"/>
      <c r="F109" s="178"/>
      <c r="G109" s="178"/>
      <c r="H109" s="178"/>
      <c r="I109" s="178"/>
      <c r="J109" s="178"/>
      <c r="K109" s="178"/>
      <c r="Q109" s="178"/>
      <c r="R109" s="183"/>
      <c r="T109" s="178"/>
      <c r="Y109" s="305"/>
      <c r="Z109" s="321"/>
      <c r="AA109" s="183"/>
      <c r="AD109" s="104"/>
      <c r="AE109" s="104"/>
      <c r="AF109" s="178"/>
      <c r="AG109" s="183"/>
      <c r="AH109" s="183"/>
    </row>
    <row r="110" spans="1:36" x14ac:dyDescent="0.25">
      <c r="A110" t="s">
        <v>1196</v>
      </c>
      <c r="B110" s="178">
        <v>1.1691316658708999</v>
      </c>
      <c r="C110" s="178">
        <v>37.948751160905303</v>
      </c>
      <c r="D110" s="178">
        <v>4.6560534608997299</v>
      </c>
      <c r="E110" s="178">
        <v>2.8757740837732499</v>
      </c>
      <c r="F110" s="178">
        <v>7.4935771017830701</v>
      </c>
      <c r="G110" s="178">
        <v>8.7850345790608397</v>
      </c>
      <c r="H110" s="178">
        <v>5.6701754652757899</v>
      </c>
      <c r="I110" s="178">
        <v>-0.15014375067163899</v>
      </c>
      <c r="J110" s="178">
        <v>3.0078533109635601</v>
      </c>
      <c r="K110" s="178">
        <v>-4.9274287131572096</v>
      </c>
      <c r="M110">
        <v>2.7053710000000002E-2</v>
      </c>
      <c r="N110">
        <v>1.0560309999999999</v>
      </c>
      <c r="O110">
        <v>0.98725649999999998</v>
      </c>
      <c r="P110">
        <v>6.7000000000000004E-2</v>
      </c>
      <c r="Q110" s="178">
        <f t="shared" si="6"/>
        <v>0.68161187099992393</v>
      </c>
      <c r="T110" s="178">
        <f t="shared" si="7"/>
        <v>-0.90968588990285326</v>
      </c>
      <c r="U110">
        <f t="shared" si="8"/>
        <v>-5.8763899923392364E-2</v>
      </c>
      <c r="V110">
        <f t="shared" si="9"/>
        <v>1.0496849423547741</v>
      </c>
      <c r="W110">
        <f t="shared" si="10"/>
        <v>0.98148358090362786</v>
      </c>
      <c r="X110">
        <v>7.1999999999999995E-2</v>
      </c>
      <c r="Y110" s="305">
        <f t="shared" si="11"/>
        <v>0.68307830311276663</v>
      </c>
      <c r="Z110" s="321">
        <f t="shared" si="12"/>
        <v>27.018363766216339</v>
      </c>
      <c r="AA110" s="183"/>
      <c r="AD110" s="104">
        <f t="shared" si="13"/>
        <v>29.586450013892318</v>
      </c>
      <c r="AE110" s="104">
        <f t="shared" si="14"/>
        <v>-1.283865697401017</v>
      </c>
      <c r="AF110" s="178">
        <f t="shared" si="15"/>
        <v>1.0280319949531729</v>
      </c>
      <c r="AG110" s="183">
        <f t="shared" si="16"/>
        <v>1.5120687569556139</v>
      </c>
      <c r="AH110" s="183"/>
    </row>
    <row r="111" spans="1:36" x14ac:dyDescent="0.25">
      <c r="A111" t="s">
        <v>1196</v>
      </c>
      <c r="B111" s="178">
        <v>1.0775431843554499</v>
      </c>
      <c r="C111" s="178">
        <v>37.860507345582398</v>
      </c>
      <c r="D111" s="178">
        <v>4.5672128427705196</v>
      </c>
      <c r="E111" s="178">
        <v>2.7904042319097702</v>
      </c>
      <c r="F111" s="178">
        <v>7.2998490406176604</v>
      </c>
      <c r="G111" s="178">
        <v>11.4994211753542</v>
      </c>
      <c r="H111" s="178">
        <v>3.6771573784503602</v>
      </c>
      <c r="I111" s="178">
        <v>-0.16751857030042899</v>
      </c>
      <c r="J111" s="178">
        <v>5.8779008283069798</v>
      </c>
      <c r="K111" s="178">
        <v>-6.6397078665695197</v>
      </c>
      <c r="M111">
        <v>2.7053710000000002E-2</v>
      </c>
      <c r="N111">
        <v>1.0560309999999999</v>
      </c>
      <c r="O111">
        <v>0.98725649999999998</v>
      </c>
      <c r="P111">
        <v>6.7000000000000004E-2</v>
      </c>
      <c r="Q111" s="178">
        <f t="shared" si="6"/>
        <v>0.6687982476270864</v>
      </c>
      <c r="T111" s="178">
        <f t="shared" si="7"/>
        <v>-0.90968588990285326</v>
      </c>
      <c r="U111">
        <f t="shared" si="8"/>
        <v>-5.8763899923392364E-2</v>
      </c>
      <c r="V111">
        <f t="shared" si="9"/>
        <v>1.0496849423547741</v>
      </c>
      <c r="W111">
        <f t="shared" si="10"/>
        <v>0.98148358090362786</v>
      </c>
      <c r="X111">
        <v>7.1999999999999995E-2</v>
      </c>
      <c r="Y111" s="305">
        <f t="shared" si="11"/>
        <v>0.6703416812603088</v>
      </c>
      <c r="Z111" s="321">
        <f t="shared" si="12"/>
        <v>31.618984738083611</v>
      </c>
      <c r="AA111" s="183"/>
      <c r="AD111" s="104">
        <f t="shared" si="13"/>
        <v>29.498917140566846</v>
      </c>
      <c r="AE111" s="104">
        <f t="shared" si="14"/>
        <v>-1.3687740534412842</v>
      </c>
      <c r="AF111" s="178">
        <f t="shared" si="15"/>
        <v>1.0271002731720726</v>
      </c>
      <c r="AG111" s="183">
        <f t="shared" si="16"/>
        <v>2.3353552044984554</v>
      </c>
      <c r="AH111" s="183"/>
    </row>
    <row r="112" spans="1:36" x14ac:dyDescent="0.25">
      <c r="A112" t="s">
        <v>1196</v>
      </c>
      <c r="B112" s="178">
        <v>1.14363649049093</v>
      </c>
      <c r="C112" s="178">
        <v>37.844897249713704</v>
      </c>
      <c r="D112" s="178">
        <v>4.6286681435075696</v>
      </c>
      <c r="E112" s="178">
        <v>2.7754761081484398</v>
      </c>
      <c r="F112" s="178">
        <v>7.3658456166238002</v>
      </c>
      <c r="G112" s="178">
        <v>5.8257415043926501</v>
      </c>
      <c r="H112" s="178">
        <v>5.4988790530516303</v>
      </c>
      <c r="I112" s="178">
        <v>-0.150479208545092</v>
      </c>
      <c r="J112" s="178">
        <v>0.26557490707738202</v>
      </c>
      <c r="K112" s="178">
        <v>-4.8724560419731304</v>
      </c>
      <c r="M112">
        <v>2.7053710000000002E-2</v>
      </c>
      <c r="N112">
        <v>1.0560309999999999</v>
      </c>
      <c r="O112">
        <v>0.98725649999999998</v>
      </c>
      <c r="P112">
        <v>6.7000000000000004E-2</v>
      </c>
      <c r="Q112" s="178">
        <f t="shared" si="6"/>
        <v>0.68490684895887166</v>
      </c>
      <c r="T112" s="178">
        <f t="shared" si="7"/>
        <v>-0.90968588990285326</v>
      </c>
      <c r="U112">
        <f t="shared" si="8"/>
        <v>-5.8763899923392364E-2</v>
      </c>
      <c r="V112">
        <f t="shared" si="9"/>
        <v>1.0496849423547741</v>
      </c>
      <c r="W112">
        <f t="shared" si="10"/>
        <v>0.98148358090362786</v>
      </c>
      <c r="X112">
        <v>7.1999999999999995E-2</v>
      </c>
      <c r="Y112" s="305">
        <f t="shared" si="11"/>
        <v>0.68635348040292021</v>
      </c>
      <c r="Z112" s="321">
        <f t="shared" si="12"/>
        <v>25.868622876149459</v>
      </c>
      <c r="AA112" s="183"/>
      <c r="AD112" s="104">
        <f t="shared" si="13"/>
        <v>29.483432808443695</v>
      </c>
      <c r="AE112" s="104">
        <f t="shared" si="14"/>
        <v>-1.3837941154478135</v>
      </c>
      <c r="AF112" s="178">
        <f t="shared" si="15"/>
        <v>1.028269454335061</v>
      </c>
      <c r="AG112" s="183">
        <f t="shared" si="16"/>
        <v>1.1806034578434037</v>
      </c>
      <c r="AH112" s="183"/>
    </row>
    <row r="113" spans="1:36" ht="15.75" x14ac:dyDescent="0.25">
      <c r="A113" s="329" t="s">
        <v>1196</v>
      </c>
      <c r="B113" s="178">
        <v>1.0479215067641099</v>
      </c>
      <c r="C113" s="178">
        <v>37.757115418235998</v>
      </c>
      <c r="D113" s="178">
        <v>4.5359732873326903</v>
      </c>
      <c r="E113" s="178">
        <v>2.6905434924221501</v>
      </c>
      <c r="F113" s="178">
        <v>7.1735611025372101</v>
      </c>
      <c r="G113" s="178">
        <v>6.2425946632285001</v>
      </c>
      <c r="H113" s="178">
        <v>6.9218727005126803</v>
      </c>
      <c r="I113" s="178">
        <v>-0.16290581953939401</v>
      </c>
      <c r="J113" s="178">
        <v>0.84960629105061403</v>
      </c>
      <c r="K113" s="178">
        <v>-3.20028315496966</v>
      </c>
      <c r="M113">
        <v>2.7053710000000002E-2</v>
      </c>
      <c r="N113">
        <v>1.0560309999999999</v>
      </c>
      <c r="O113">
        <v>0.98725649999999998</v>
      </c>
      <c r="P113">
        <v>6.7000000000000004E-2</v>
      </c>
      <c r="Q113" s="178">
        <f t="shared" si="6"/>
        <v>0.67727744579880045</v>
      </c>
      <c r="T113" s="178">
        <f t="shared" si="7"/>
        <v>-0.90968588990285326</v>
      </c>
      <c r="U113">
        <f t="shared" si="8"/>
        <v>-5.8763899923392364E-2</v>
      </c>
      <c r="V113">
        <f t="shared" si="9"/>
        <v>1.0496849423547741</v>
      </c>
      <c r="W113">
        <f t="shared" si="10"/>
        <v>0.98148358090362786</v>
      </c>
      <c r="X113">
        <v>7.1999999999999995E-2</v>
      </c>
      <c r="Y113" s="305">
        <f t="shared" si="11"/>
        <v>0.67876992498051247</v>
      </c>
      <c r="Z113" s="321">
        <f t="shared" si="12"/>
        <v>28.551202881118002</v>
      </c>
      <c r="AA113" s="183">
        <f>AVERAGE(Z110:Z113)</f>
        <v>28.264293565391853</v>
      </c>
      <c r="AB113" s="319">
        <f>STDEV(Z110:Z113)/SQRT(COUNT(Z110:Z113))</f>
        <v>1.2459216446522334</v>
      </c>
      <c r="AD113" s="104">
        <f t="shared" si="13"/>
        <v>29.396358196960364</v>
      </c>
      <c r="AE113" s="104">
        <f t="shared" si="14"/>
        <v>-1.4682579498109789</v>
      </c>
      <c r="AF113" s="178">
        <f t="shared" si="15"/>
        <v>1.02771831215304</v>
      </c>
      <c r="AG113" s="183">
        <f t="shared" si="16"/>
        <v>1.6327879187098233</v>
      </c>
      <c r="AH113" s="183">
        <f>AVERAGE(AG110:AG113)</f>
        <v>1.6652038345018241</v>
      </c>
      <c r="AI113" s="319">
        <f>STDEV(AG110:AG113)/SQRT(COUNT(AG110:AG113))</f>
        <v>0.24297488336203987</v>
      </c>
    </row>
    <row r="114" spans="1:36" ht="15.75" x14ac:dyDescent="0.25">
      <c r="A114" s="328"/>
      <c r="B114" s="178"/>
      <c r="C114" s="178"/>
      <c r="D114" s="178"/>
      <c r="E114" s="178"/>
      <c r="F114" s="178"/>
      <c r="G114" s="178"/>
      <c r="H114" s="178"/>
      <c r="I114" s="178"/>
      <c r="J114" s="178"/>
      <c r="K114" s="178"/>
      <c r="Q114" s="178"/>
      <c r="T114" s="178"/>
      <c r="Y114" s="305"/>
      <c r="Z114" s="321"/>
      <c r="AA114" s="314" t="s">
        <v>1279</v>
      </c>
      <c r="AB114" s="269">
        <f>AVERAGE(AA108:AA113)</f>
        <v>28.159973645620596</v>
      </c>
      <c r="AC114" t="s">
        <v>1305</v>
      </c>
      <c r="AD114" s="104"/>
      <c r="AE114" s="104"/>
      <c r="AF114" s="178"/>
      <c r="AG114" s="183"/>
      <c r="AH114" s="314" t="s">
        <v>1279</v>
      </c>
      <c r="AI114" s="269">
        <f>AVERAGE(AH108:AH113)</f>
        <v>1.6342945304582486</v>
      </c>
    </row>
    <row r="115" spans="1:36" ht="15.75" x14ac:dyDescent="0.25">
      <c r="A115" s="328"/>
      <c r="B115" s="178"/>
      <c r="C115" s="178"/>
      <c r="D115" s="178"/>
      <c r="E115" s="178"/>
      <c r="F115" s="178"/>
      <c r="G115" s="178"/>
      <c r="H115" s="178"/>
      <c r="I115" s="178"/>
      <c r="J115" s="178"/>
      <c r="K115" s="178"/>
      <c r="Q115" s="178"/>
      <c r="T115" s="178"/>
      <c r="Y115" s="305"/>
      <c r="Z115" s="321"/>
      <c r="AA115" s="314" t="s">
        <v>1306</v>
      </c>
      <c r="AB115" s="269">
        <f>1.96*STDEV(AA108:AA113)/SQRT(COUNT(AA108:AA113))</f>
        <v>0.20446704275166325</v>
      </c>
      <c r="AD115" s="104"/>
      <c r="AE115" s="104"/>
      <c r="AF115" s="178"/>
      <c r="AG115" s="183"/>
      <c r="AH115" s="314" t="s">
        <v>1306</v>
      </c>
      <c r="AI115" s="269">
        <f>1.96*STDEV(AH108:AH113)/SQRT(COUNT(AH108:AH113))</f>
        <v>6.0582235925407985E-2</v>
      </c>
    </row>
    <row r="116" spans="1:36" ht="15.75" x14ac:dyDescent="0.25">
      <c r="AA116" s="314" t="s">
        <v>111</v>
      </c>
      <c r="AB116" s="325">
        <f>COUNT(AA108:AA113)</f>
        <v>2</v>
      </c>
      <c r="AH116" s="314" t="s">
        <v>111</v>
      </c>
      <c r="AI116" s="325">
        <f>COUNT(AH108:AH113)</f>
        <v>2</v>
      </c>
    </row>
    <row r="117" spans="1:36" ht="15.75" x14ac:dyDescent="0.25">
      <c r="AA117" s="183"/>
      <c r="AB117" s="183"/>
      <c r="AH117" s="314"/>
      <c r="AI117" s="325"/>
    </row>
    <row r="118" spans="1:36" x14ac:dyDescent="0.25">
      <c r="A118" t="s">
        <v>1290</v>
      </c>
      <c r="B118" s="178">
        <v>1.4432006680679099</v>
      </c>
      <c r="C118" s="178">
        <v>38.179057244225298</v>
      </c>
      <c r="D118" s="178">
        <v>4.9207689187579504</v>
      </c>
      <c r="E118" s="178">
        <v>3.0986534444371201</v>
      </c>
      <c r="F118" s="178">
        <v>7.8750675774654804</v>
      </c>
      <c r="G118" s="178">
        <v>6.2359323356370897</v>
      </c>
      <c r="H118" s="178">
        <v>7.7254028927719496</v>
      </c>
      <c r="I118" s="178">
        <v>-0.261808182447125</v>
      </c>
      <c r="J118" s="178">
        <v>2.88407676893347E-2</v>
      </c>
      <c r="K118" s="178">
        <v>-3.60897400287107</v>
      </c>
      <c r="M118">
        <v>1.884516E-2</v>
      </c>
      <c r="N118">
        <v>1.0231589999999999</v>
      </c>
      <c r="O118">
        <v>1.0046930000000001</v>
      </c>
      <c r="P118">
        <v>6.7000000000000004E-2</v>
      </c>
      <c r="Q118" s="178">
        <f t="shared" si="6"/>
        <v>0.65197773775329249</v>
      </c>
      <c r="T118" s="178">
        <f t="shared" si="7"/>
        <v>-0.95595405992617</v>
      </c>
      <c r="U118">
        <f t="shared" si="8"/>
        <v>-7.769369179179389E-2</v>
      </c>
      <c r="V118">
        <f t="shared" si="9"/>
        <v>1.0170104816381036</v>
      </c>
      <c r="W118">
        <f t="shared" si="10"/>
        <v>0.99881529890941467</v>
      </c>
      <c r="X118">
        <v>7.1999999999999995E-2</v>
      </c>
      <c r="Y118" s="305">
        <f t="shared" si="11"/>
        <v>0.65362225168177257</v>
      </c>
      <c r="Z118" s="321">
        <f t="shared" si="12"/>
        <v>37.99228140111677</v>
      </c>
      <c r="AA118" s="183"/>
      <c r="AC118" s="76"/>
      <c r="AD118" s="104">
        <f t="shared" ref="AD118:AD158" si="17">(C118+1000)/1.008122-1000</f>
        <v>29.814900621378456</v>
      </c>
      <c r="AE118" s="104">
        <f t="shared" si="14"/>
        <v>-1.0622647744434957</v>
      </c>
      <c r="AF118" s="178">
        <f t="shared" ref="AF118:AF158" si="18">EXP((18.03*10^3/(Z118+273.15)-32.42)/1000)</f>
        <v>1.025856389423248</v>
      </c>
      <c r="AG118" s="183">
        <f t="shared" ref="AG118:AG158" si="19">(AD118+1000)/AF118-1000</f>
        <v>3.8587381615433287</v>
      </c>
    </row>
    <row r="119" spans="1:36" x14ac:dyDescent="0.25">
      <c r="A119" t="s">
        <v>1290</v>
      </c>
      <c r="B119" s="178">
        <v>1.4578911145345701</v>
      </c>
      <c r="C119" s="178">
        <v>38.414770941365902</v>
      </c>
      <c r="D119" s="178">
        <v>4.9424362128103896</v>
      </c>
      <c r="E119" s="178">
        <v>3.3262053735366202</v>
      </c>
      <c r="F119" s="178">
        <v>8.1723541551338492</v>
      </c>
      <c r="G119" s="178">
        <v>7.7856707188422103</v>
      </c>
      <c r="H119" s="178">
        <v>8.0229456601261901</v>
      </c>
      <c r="I119" s="178">
        <v>-0.21214923762259999</v>
      </c>
      <c r="J119" s="178">
        <v>1.1147761140068599</v>
      </c>
      <c r="K119" s="178">
        <v>-3.7818132876527302</v>
      </c>
      <c r="M119">
        <v>2.1154510000000001E-2</v>
      </c>
      <c r="N119">
        <v>1.0857250000000001</v>
      </c>
      <c r="O119">
        <v>1.038465</v>
      </c>
      <c r="P119">
        <v>6.7000000000000004E-2</v>
      </c>
      <c r="Q119" s="178">
        <f t="shared" si="6"/>
        <v>0.68742679917244343</v>
      </c>
      <c r="T119" s="178">
        <f t="shared" si="7"/>
        <v>-0.93197172396325034</v>
      </c>
      <c r="U119">
        <f t="shared" si="8"/>
        <v>-0.10432199682239973</v>
      </c>
      <c r="V119">
        <f t="shared" si="9"/>
        <v>1.0792005007789895</v>
      </c>
      <c r="W119">
        <f t="shared" si="10"/>
        <v>1.032384351212998</v>
      </c>
      <c r="X119">
        <v>7.1999999999999995E-2</v>
      </c>
      <c r="Y119" s="305">
        <f t="shared" si="11"/>
        <v>0.68885828735903243</v>
      </c>
      <c r="Z119" s="321">
        <f t="shared" si="12"/>
        <v>24.998179293902751</v>
      </c>
      <c r="AA119" s="183"/>
      <c r="AC119" s="76"/>
      <c r="AD119" s="104">
        <f t="shared" si="17"/>
        <v>30.04871527589512</v>
      </c>
      <c r="AE119" s="104">
        <f t="shared" si="14"/>
        <v>-0.83546063585073427</v>
      </c>
      <c r="AF119" s="178">
        <f t="shared" si="18"/>
        <v>1.028450484570939</v>
      </c>
      <c r="AG119" s="183">
        <f t="shared" si="19"/>
        <v>1.5540181359560847</v>
      </c>
    </row>
    <row r="120" spans="1:36" x14ac:dyDescent="0.25">
      <c r="A120" t="s">
        <v>1290</v>
      </c>
      <c r="B120" s="178">
        <v>1.4489782822098001</v>
      </c>
      <c r="C120" s="178">
        <v>38.3820368911706</v>
      </c>
      <c r="D120" s="178">
        <v>4.9329824648360399</v>
      </c>
      <c r="E120" s="178">
        <v>3.29459026484226</v>
      </c>
      <c r="F120" s="178">
        <v>8.1851488415445193</v>
      </c>
      <c r="G120" s="178">
        <v>8.4377115618242904</v>
      </c>
      <c r="H120" s="178">
        <v>-0.90534313416414403</v>
      </c>
      <c r="I120" s="178">
        <v>-0.15878353254493</v>
      </c>
      <c r="J120" s="178">
        <v>1.8256143668648599</v>
      </c>
      <c r="K120" s="178">
        <v>-12.5345206200427</v>
      </c>
      <c r="M120">
        <v>2.1154510000000001E-2</v>
      </c>
      <c r="N120">
        <v>1.0857250000000001</v>
      </c>
      <c r="O120">
        <v>1.038465</v>
      </c>
      <c r="P120">
        <v>6.7000000000000004E-2</v>
      </c>
      <c r="Q120" s="178">
        <f t="shared" si="6"/>
        <v>0.74507341121157933</v>
      </c>
      <c r="T120" s="178">
        <f t="shared" si="7"/>
        <v>-0.93197172396325034</v>
      </c>
      <c r="U120">
        <f t="shared" si="8"/>
        <v>-0.10432199682239973</v>
      </c>
      <c r="V120">
        <f t="shared" si="9"/>
        <v>1.0792005007789895</v>
      </c>
      <c r="W120">
        <f t="shared" si="10"/>
        <v>1.032384351212998</v>
      </c>
      <c r="X120">
        <v>7.1999999999999995E-2</v>
      </c>
      <c r="Y120" s="305">
        <f t="shared" si="11"/>
        <v>0.74615848085264036</v>
      </c>
      <c r="Z120" s="321">
        <f t="shared" si="12"/>
        <v>6.9537786643707022</v>
      </c>
      <c r="AA120" s="183"/>
      <c r="AC120" s="76"/>
      <c r="AD120" s="104">
        <f t="shared" si="17"/>
        <v>30.01624494968928</v>
      </c>
      <c r="AE120" s="104">
        <f t="shared" si="14"/>
        <v>-0.86695739716436904</v>
      </c>
      <c r="AF120" s="178">
        <f t="shared" si="18"/>
        <v>1.0324648477801834</v>
      </c>
      <c r="AG120" s="183">
        <f t="shared" si="19"/>
        <v>-2.3716089082922736</v>
      </c>
    </row>
    <row r="121" spans="1:36" ht="15.75" x14ac:dyDescent="0.25">
      <c r="A121" t="s">
        <v>1290</v>
      </c>
      <c r="B121" s="178">
        <v>1.5210342964839001</v>
      </c>
      <c r="C121" s="178">
        <v>38.1512798411406</v>
      </c>
      <c r="D121" s="178">
        <v>4.9928262175332403</v>
      </c>
      <c r="E121" s="178">
        <v>3.0720056972354901</v>
      </c>
      <c r="F121" s="178">
        <v>7.9866474003179899</v>
      </c>
      <c r="G121" s="178">
        <v>6.0085906672084199</v>
      </c>
      <c r="H121" s="178">
        <v>4.98837374617157</v>
      </c>
      <c r="I121" s="178">
        <v>-0.19897395070328699</v>
      </c>
      <c r="J121" s="178">
        <v>-0.144004978470687</v>
      </c>
      <c r="K121" s="178">
        <v>-6.3392430865738296</v>
      </c>
      <c r="M121">
        <v>2.1947979999999999E-2</v>
      </c>
      <c r="N121">
        <v>1.0490250000000001</v>
      </c>
      <c r="O121">
        <v>1.0469520000000001</v>
      </c>
      <c r="P121">
        <v>6.7000000000000004E-2</v>
      </c>
      <c r="Q121" s="178">
        <f t="shared" si="6"/>
        <v>0.72133894359176565</v>
      </c>
      <c r="T121" s="178">
        <f t="shared" si="7"/>
        <v>-0.97266700030981157</v>
      </c>
      <c r="U121">
        <f t="shared" si="8"/>
        <v>-0.11606205762493751</v>
      </c>
      <c r="V121">
        <f t="shared" si="9"/>
        <v>1.0427210438459826</v>
      </c>
      <c r="W121">
        <f t="shared" si="10"/>
        <v>1.0408203498775874</v>
      </c>
      <c r="X121">
        <v>7.1999999999999995E-2</v>
      </c>
      <c r="Y121" s="305">
        <f t="shared" si="11"/>
        <v>0.72256664190536946</v>
      </c>
      <c r="Z121" s="321">
        <f t="shared" si="12"/>
        <v>13.977887627023108</v>
      </c>
      <c r="AA121" s="183">
        <f>AVERAGE(Z118:Z121)</f>
        <v>20.980531746603333</v>
      </c>
      <c r="AB121" s="319">
        <f>STDEV(Z118:Z121)/SQRT(COUNT(Z118:Z121))</f>
        <v>6.7782000119105712</v>
      </c>
      <c r="AC121" s="76"/>
      <c r="AD121" s="104">
        <f t="shared" si="17"/>
        <v>29.787347008735651</v>
      </c>
      <c r="AE121" s="104">
        <f t="shared" si="14"/>
        <v>-1.0889922410921897</v>
      </c>
      <c r="AF121" s="178">
        <f t="shared" si="18"/>
        <v>1.0308403242557946</v>
      </c>
      <c r="AG121" s="183">
        <f t="shared" si="19"/>
        <v>-1.0214746380038378</v>
      </c>
      <c r="AH121" s="183">
        <f>AVERAGE(AG118:AG121)</f>
        <v>0.50491818780082554</v>
      </c>
      <c r="AI121" s="319">
        <f>STDEV(AG118:AG121)/SQRT(COUNT(AG118:AG121))</f>
        <v>1.3830221229466793</v>
      </c>
      <c r="AJ121" t="s">
        <v>1304</v>
      </c>
    </row>
    <row r="122" spans="1:36" x14ac:dyDescent="0.25">
      <c r="B122" s="178"/>
      <c r="C122" s="178"/>
      <c r="D122" s="178"/>
      <c r="E122" s="178"/>
      <c r="F122" s="178"/>
      <c r="G122" s="178"/>
      <c r="H122" s="178"/>
      <c r="I122" s="178"/>
      <c r="J122" s="178"/>
      <c r="K122" s="178"/>
      <c r="Q122" s="178"/>
      <c r="T122" s="178"/>
      <c r="Y122" s="305"/>
      <c r="Z122" s="321"/>
      <c r="AA122" s="183"/>
      <c r="AC122" s="76"/>
      <c r="AD122" s="104"/>
      <c r="AE122" s="104"/>
      <c r="AF122" s="178"/>
      <c r="AG122" s="183"/>
      <c r="AH122" s="183"/>
    </row>
    <row r="123" spans="1:36" x14ac:dyDescent="0.25">
      <c r="A123" t="s">
        <v>1292</v>
      </c>
      <c r="B123" s="178">
        <v>7.1685872197772393E-2</v>
      </c>
      <c r="C123" s="178">
        <v>38.786572295657301</v>
      </c>
      <c r="D123" s="178">
        <v>3.6549887659108098</v>
      </c>
      <c r="E123" s="178">
        <v>3.6821588168858299</v>
      </c>
      <c r="F123" s="178">
        <v>7.16668002585289</v>
      </c>
      <c r="G123" s="178">
        <v>6.4459358269419402</v>
      </c>
      <c r="H123" s="178">
        <v>11.2858270518407</v>
      </c>
      <c r="I123" s="178">
        <v>-0.236349771589319</v>
      </c>
      <c r="J123" s="178">
        <v>-0.92508982652592897</v>
      </c>
      <c r="K123" s="178">
        <v>0.111883164647349</v>
      </c>
      <c r="M123">
        <v>2.2366339999999998E-2</v>
      </c>
      <c r="N123">
        <v>1.042014</v>
      </c>
      <c r="O123">
        <v>1.055553</v>
      </c>
      <c r="P123">
        <v>6.7000000000000004E-2</v>
      </c>
      <c r="Q123" s="178">
        <f t="shared" si="6"/>
        <v>0.70924630199462668</v>
      </c>
      <c r="R123" s="183"/>
      <c r="T123" s="178">
        <f t="shared" si="7"/>
        <v>-0.98746561946384603</v>
      </c>
      <c r="U123">
        <f t="shared" si="8"/>
        <v>-0.12509716760043527</v>
      </c>
      <c r="V123">
        <f t="shared" si="9"/>
        <v>1.0357521753839305</v>
      </c>
      <c r="W123">
        <f t="shared" si="10"/>
        <v>1.0493696634765191</v>
      </c>
      <c r="X123">
        <v>7.1999999999999995E-2</v>
      </c>
      <c r="Y123" s="305">
        <f t="shared" si="11"/>
        <v>0.71054666919830922</v>
      </c>
      <c r="Z123" s="321">
        <f t="shared" si="12"/>
        <v>17.766062338125096</v>
      </c>
      <c r="AA123" s="183"/>
      <c r="AC123" s="76"/>
      <c r="AD123" s="104">
        <f t="shared" si="17"/>
        <v>30.417521188563796</v>
      </c>
      <c r="AE123" s="104">
        <f t="shared" si="14"/>
        <v>-0.47771271152302702</v>
      </c>
      <c r="AF123" s="178">
        <f t="shared" si="18"/>
        <v>1.0299977726608358</v>
      </c>
      <c r="AG123" s="183">
        <f t="shared" si="19"/>
        <v>0.40752372371025558</v>
      </c>
      <c r="AH123" s="183"/>
    </row>
    <row r="124" spans="1:36" x14ac:dyDescent="0.25">
      <c r="A124" t="s">
        <v>1292</v>
      </c>
      <c r="B124" s="178">
        <v>0.242219975422068</v>
      </c>
      <c r="C124" s="178">
        <v>39.178782520662701</v>
      </c>
      <c r="D124" s="178">
        <v>3.82803144827409</v>
      </c>
      <c r="E124" s="178">
        <v>4.0610962556301704</v>
      </c>
      <c r="F124" s="178">
        <v>7.7042957053632399</v>
      </c>
      <c r="G124" s="178">
        <v>6.95815219110992</v>
      </c>
      <c r="H124" s="178">
        <v>17.624343260281101</v>
      </c>
      <c r="I124" s="178">
        <v>-0.25167461326668</v>
      </c>
      <c r="J124" s="178">
        <v>-1.1709758573403</v>
      </c>
      <c r="K124" s="178">
        <v>5.4494140731901997</v>
      </c>
      <c r="M124">
        <v>2.2366339999999998E-2</v>
      </c>
      <c r="N124">
        <v>1.042014</v>
      </c>
      <c r="O124">
        <v>1.055553</v>
      </c>
      <c r="P124">
        <v>6.7000000000000004E-2</v>
      </c>
      <c r="Q124" s="178">
        <f t="shared" si="6"/>
        <v>0.68074791020559755</v>
      </c>
      <c r="R124" s="183"/>
      <c r="T124" s="178">
        <f t="shared" si="7"/>
        <v>-0.98746561946384603</v>
      </c>
      <c r="U124">
        <f t="shared" si="8"/>
        <v>-0.12509716760043527</v>
      </c>
      <c r="V124">
        <f t="shared" si="9"/>
        <v>1.0357521753839305</v>
      </c>
      <c r="W124">
        <f t="shared" si="10"/>
        <v>1.0493696634765191</v>
      </c>
      <c r="X124">
        <v>7.1999999999999995E-2</v>
      </c>
      <c r="Y124" s="305">
        <f t="shared" si="11"/>
        <v>0.6822195341594034</v>
      </c>
      <c r="Z124" s="321">
        <f t="shared" si="12"/>
        <v>27.322033123533004</v>
      </c>
      <c r="AA124" s="183"/>
      <c r="AC124" s="76"/>
      <c r="AD124" s="104">
        <f t="shared" si="17"/>
        <v>30.806571546561599</v>
      </c>
      <c r="AE124" s="104">
        <f t="shared" si="14"/>
        <v>-0.10032733549815277</v>
      </c>
      <c r="AF124" s="178">
        <f t="shared" si="18"/>
        <v>1.0279695896966403</v>
      </c>
      <c r="AG124" s="183">
        <f t="shared" si="19"/>
        <v>2.7597916109157268</v>
      </c>
      <c r="AH124" s="183"/>
    </row>
    <row r="125" spans="1:36" ht="15.75" x14ac:dyDescent="0.25">
      <c r="A125" t="s">
        <v>1292</v>
      </c>
      <c r="B125" s="178">
        <v>0.108772106160674</v>
      </c>
      <c r="C125" s="178">
        <v>38.8436309148384</v>
      </c>
      <c r="D125" s="178">
        <v>3.69167566876507</v>
      </c>
      <c r="E125" s="178">
        <v>3.7373124133506099</v>
      </c>
      <c r="F125" s="178">
        <v>7.2373626171994703</v>
      </c>
      <c r="G125" s="178">
        <v>6.8561851135427503</v>
      </c>
      <c r="H125" s="178">
        <v>9.5742219229316401</v>
      </c>
      <c r="I125" s="178">
        <v>-0.257902295986845</v>
      </c>
      <c r="J125" s="178">
        <v>-0.62768138670575302</v>
      </c>
      <c r="K125" s="178">
        <v>-1.72749431648594</v>
      </c>
      <c r="M125">
        <v>2.3342669999999999E-2</v>
      </c>
      <c r="N125">
        <v>1.071134</v>
      </c>
      <c r="O125">
        <v>1.0360670000000001</v>
      </c>
      <c r="P125">
        <v>6.7000000000000004E-2</v>
      </c>
      <c r="Q125" s="178">
        <f t="shared" si="6"/>
        <v>0.64586238189729528</v>
      </c>
      <c r="R125" s="183"/>
      <c r="T125" s="178">
        <f t="shared" si="7"/>
        <v>-0.94242830495530916</v>
      </c>
      <c r="U125">
        <f t="shared" si="8"/>
        <v>-0.1035043234553287</v>
      </c>
      <c r="V125">
        <f t="shared" si="9"/>
        <v>1.0646971831738259</v>
      </c>
      <c r="W125">
        <f t="shared" si="10"/>
        <v>1.0300007616292011</v>
      </c>
      <c r="X125">
        <v>7.1999999999999995E-2</v>
      </c>
      <c r="Y125" s="305">
        <f t="shared" si="11"/>
        <v>0.64754364512649032</v>
      </c>
      <c r="Z125" s="321">
        <f t="shared" si="12"/>
        <v>40.41048323342801</v>
      </c>
      <c r="AA125" s="183">
        <f>AVERAGE(Z123:Z125)</f>
        <v>28.49952623169537</v>
      </c>
      <c r="AB125" s="319">
        <f>STDEV(Z123:Z125)/SQRT(COUNT(Z123:Z125))</f>
        <v>6.563340535015568</v>
      </c>
      <c r="AC125" s="76"/>
      <c r="AD125" s="104">
        <f t="shared" si="17"/>
        <v>30.474120111294496</v>
      </c>
      <c r="AE125" s="104">
        <f t="shared" si="14"/>
        <v>-0.42281080667129406</v>
      </c>
      <c r="AF125" s="178">
        <f t="shared" si="18"/>
        <v>1.0253980392027875</v>
      </c>
      <c r="AG125" s="183">
        <f t="shared" si="19"/>
        <v>4.9503516824096323</v>
      </c>
      <c r="AH125" s="183">
        <f>AVERAGE(AG123:AG125)</f>
        <v>2.7058890056785381</v>
      </c>
      <c r="AI125" s="319">
        <f>STDEV(AG123:AG125)/SQRT(COUNT(AG123:AG125))</f>
        <v>1.3116783883919745</v>
      </c>
      <c r="AJ125" t="s">
        <v>1304</v>
      </c>
    </row>
    <row r="126" spans="1:36" x14ac:dyDescent="0.25">
      <c r="B126" s="178"/>
      <c r="C126" s="178"/>
      <c r="D126" s="178"/>
      <c r="E126" s="178"/>
      <c r="F126" s="178"/>
      <c r="G126" s="178"/>
      <c r="H126" s="178"/>
      <c r="I126" s="178"/>
      <c r="J126" s="178"/>
      <c r="K126" s="178"/>
      <c r="Q126" s="178"/>
      <c r="R126" s="183"/>
      <c r="T126" s="178"/>
      <c r="Y126" s="305"/>
      <c r="Z126" s="321"/>
      <c r="AA126" s="183"/>
      <c r="AC126" s="76"/>
      <c r="AD126" s="104"/>
      <c r="AE126" s="104"/>
      <c r="AF126" s="178"/>
      <c r="AG126" s="183"/>
      <c r="AH126" s="183"/>
    </row>
    <row r="127" spans="1:36" x14ac:dyDescent="0.25">
      <c r="A127" t="s">
        <v>1293</v>
      </c>
      <c r="B127" s="178">
        <v>0.69133869591508501</v>
      </c>
      <c r="C127" s="178">
        <v>38.561888686123297</v>
      </c>
      <c r="D127" s="178">
        <v>4.2285380114510502</v>
      </c>
      <c r="E127" s="178">
        <v>3.46659234158051</v>
      </c>
      <c r="F127" s="178">
        <v>7.5735199222331904</v>
      </c>
      <c r="G127" s="178">
        <v>8.8054876149824697</v>
      </c>
      <c r="H127" s="178">
        <v>-4.7207201225853801</v>
      </c>
      <c r="I127" s="178">
        <v>-0.21071911709133301</v>
      </c>
      <c r="J127" s="178">
        <v>1.84736507048473</v>
      </c>
      <c r="K127" s="178">
        <v>-15.901610639475299</v>
      </c>
      <c r="M127">
        <v>2.1947979999999999E-2</v>
      </c>
      <c r="N127">
        <v>1.0490250000000001</v>
      </c>
      <c r="O127">
        <v>1.0469520000000001</v>
      </c>
      <c r="P127">
        <v>6.7000000000000004E-2</v>
      </c>
      <c r="Q127" s="178">
        <f t="shared" si="6"/>
        <v>0.71852980909853836</v>
      </c>
      <c r="T127" s="178">
        <f t="shared" si="7"/>
        <v>-0.97266700030981157</v>
      </c>
      <c r="U127">
        <f t="shared" si="8"/>
        <v>-0.11606205762493751</v>
      </c>
      <c r="V127">
        <f t="shared" si="9"/>
        <v>1.0427210438459826</v>
      </c>
      <c r="W127">
        <f t="shared" si="10"/>
        <v>1.0408203498775874</v>
      </c>
      <c r="X127">
        <v>7.1999999999999995E-2</v>
      </c>
      <c r="Y127" s="305">
        <f t="shared" si="11"/>
        <v>0.71977438847853814</v>
      </c>
      <c r="Z127" s="321">
        <f t="shared" si="12"/>
        <v>14.84468050177594</v>
      </c>
      <c r="AA127" s="183"/>
      <c r="AC127" s="76"/>
      <c r="AD127" s="104">
        <f t="shared" si="17"/>
        <v>30.194647757040457</v>
      </c>
      <c r="AE127" s="104">
        <f t="shared" si="14"/>
        <v>-0.69390368020442461</v>
      </c>
      <c r="AF127" s="178">
        <f t="shared" si="18"/>
        <v>1.0306455185930394</v>
      </c>
      <c r="AG127" s="183">
        <f t="shared" si="19"/>
        <v>-0.43746450924709279</v>
      </c>
      <c r="AH127" s="183"/>
    </row>
    <row r="128" spans="1:36" x14ac:dyDescent="0.25">
      <c r="A128" t="s">
        <v>1293</v>
      </c>
      <c r="B128" s="178">
        <v>0.554129920574017</v>
      </c>
      <c r="C128" s="178">
        <v>38.8233244658472</v>
      </c>
      <c r="D128" s="178">
        <v>4.1086236630243897</v>
      </c>
      <c r="E128" s="178">
        <v>3.7186515865939702</v>
      </c>
      <c r="F128" s="178">
        <v>7.6714934240975303</v>
      </c>
      <c r="G128" s="178">
        <v>7.6912437701811998</v>
      </c>
      <c r="H128" s="178">
        <v>7.6744968067552</v>
      </c>
      <c r="I128" s="178">
        <v>-0.23720533712132699</v>
      </c>
      <c r="J128" s="178">
        <v>0.238318997444596</v>
      </c>
      <c r="K128" s="178">
        <v>-4.0105172577051302</v>
      </c>
      <c r="M128">
        <v>2.1947979999999999E-2</v>
      </c>
      <c r="N128">
        <v>1.0490250000000001</v>
      </c>
      <c r="O128">
        <v>1.0469520000000001</v>
      </c>
      <c r="P128">
        <v>6.7000000000000004E-2</v>
      </c>
      <c r="Q128" s="178">
        <f t="shared" si="6"/>
        <v>0.68848936221160084</v>
      </c>
      <c r="T128" s="178">
        <f t="shared" si="7"/>
        <v>-0.97266700030981157</v>
      </c>
      <c r="U128">
        <f t="shared" si="8"/>
        <v>-0.11606205762493751</v>
      </c>
      <c r="V128">
        <f t="shared" si="9"/>
        <v>1.0427210438459826</v>
      </c>
      <c r="W128">
        <f t="shared" si="10"/>
        <v>1.0408203498775874</v>
      </c>
      <c r="X128">
        <v>7.1999999999999995E-2</v>
      </c>
      <c r="Y128" s="305">
        <f t="shared" si="11"/>
        <v>0.68991446508724885</v>
      </c>
      <c r="Z128" s="321">
        <f t="shared" si="12"/>
        <v>24.633419328994648</v>
      </c>
      <c r="AA128" s="183"/>
      <c r="AC128" s="76"/>
      <c r="AD128" s="104">
        <f t="shared" si="17"/>
        <v>30.453977262520993</v>
      </c>
      <c r="AE128" s="104">
        <f t="shared" si="14"/>
        <v>-0.44234970800458495</v>
      </c>
      <c r="AF128" s="178">
        <f t="shared" si="18"/>
        <v>1.0285266696092588</v>
      </c>
      <c r="AG128" s="183">
        <f t="shared" si="19"/>
        <v>1.8738528715006169</v>
      </c>
      <c r="AH128" s="183"/>
    </row>
    <row r="129" spans="1:35" x14ac:dyDescent="0.25">
      <c r="A129" t="s">
        <v>1293</v>
      </c>
      <c r="B129" s="178">
        <v>0.51153104079610201</v>
      </c>
      <c r="C129" s="178">
        <v>38.744682656226203</v>
      </c>
      <c r="D129" s="178">
        <v>4.0660449050402603</v>
      </c>
      <c r="E129" s="178">
        <v>3.6426533344981502</v>
      </c>
      <c r="F129" s="178">
        <v>7.5743079373796398</v>
      </c>
      <c r="G129" s="178">
        <v>6.5449002102114502</v>
      </c>
      <c r="H129" s="178">
        <v>8.8581586570527104</v>
      </c>
      <c r="I129" s="178">
        <v>-0.21546683108391401</v>
      </c>
      <c r="J129" s="178">
        <v>-0.74821631360099505</v>
      </c>
      <c r="K129" s="178">
        <v>-2.6471256641113601</v>
      </c>
      <c r="M129">
        <v>2.2447390000000001E-2</v>
      </c>
      <c r="N129">
        <v>1.037992</v>
      </c>
      <c r="O129">
        <v>1.0505720000000001</v>
      </c>
      <c r="P129">
        <v>6.7000000000000004E-2</v>
      </c>
      <c r="Q129" s="178">
        <f t="shared" si="6"/>
        <v>0.71743617812512617</v>
      </c>
      <c r="T129" s="178">
        <f t="shared" si="7"/>
        <v>-0.98649315216302258</v>
      </c>
      <c r="U129">
        <f t="shared" si="8"/>
        <v>-0.12078320449483236</v>
      </c>
      <c r="V129">
        <f t="shared" si="9"/>
        <v>1.0317543449810815</v>
      </c>
      <c r="W129">
        <f t="shared" si="10"/>
        <v>1.0444185960382817</v>
      </c>
      <c r="X129">
        <v>7.1999999999999995E-2</v>
      </c>
      <c r="Y129" s="305">
        <f t="shared" si="11"/>
        <v>0.71868732951409153</v>
      </c>
      <c r="Z129" s="321">
        <f t="shared" si="12"/>
        <v>15.184263028520206</v>
      </c>
      <c r="AA129" s="183"/>
      <c r="AC129" s="76"/>
      <c r="AD129" s="104">
        <f t="shared" si="17"/>
        <v>30.375969035718072</v>
      </c>
      <c r="AE129" s="104">
        <f t="shared" si="14"/>
        <v>-0.51801899708212018</v>
      </c>
      <c r="AF129" s="178">
        <f t="shared" si="18"/>
        <v>1.0305695290817354</v>
      </c>
      <c r="AG129" s="183">
        <f t="shared" si="19"/>
        <v>-0.1878185222395814</v>
      </c>
      <c r="AH129" s="183"/>
    </row>
    <row r="130" spans="1:35" x14ac:dyDescent="0.25">
      <c r="A130" t="s">
        <v>1293</v>
      </c>
      <c r="B130" s="178">
        <v>0.46839512963674901</v>
      </c>
      <c r="C130" s="178">
        <v>38.754696721085502</v>
      </c>
      <c r="D130" s="178">
        <v>4.0259300408416498</v>
      </c>
      <c r="E130" s="178">
        <v>3.6522283056207998</v>
      </c>
      <c r="F130" s="178">
        <v>7.5513220003508001</v>
      </c>
      <c r="G130" s="178">
        <v>8.0248050234804005</v>
      </c>
      <c r="H130" s="178">
        <v>6.7469537636022299</v>
      </c>
      <c r="I130" s="178">
        <v>-0.206442731438924</v>
      </c>
      <c r="J130" s="178">
        <v>0.70187672210880703</v>
      </c>
      <c r="K130" s="178">
        <v>-4.71050986057136</v>
      </c>
      <c r="M130">
        <v>2.2447390000000001E-2</v>
      </c>
      <c r="N130">
        <v>1.037992</v>
      </c>
      <c r="O130">
        <v>1.0505720000000001</v>
      </c>
      <c r="P130">
        <v>6.7000000000000004E-2</v>
      </c>
      <c r="Q130" s="178">
        <f t="shared" si="6"/>
        <v>0.72733869855217015</v>
      </c>
      <c r="T130" s="178">
        <f t="shared" si="7"/>
        <v>-0.98649315216302258</v>
      </c>
      <c r="U130">
        <f t="shared" si="8"/>
        <v>-0.12078320449483236</v>
      </c>
      <c r="V130">
        <f t="shared" si="9"/>
        <v>1.0317543449810815</v>
      </c>
      <c r="W130">
        <f t="shared" si="10"/>
        <v>1.0444185960382817</v>
      </c>
      <c r="X130">
        <v>7.1999999999999995E-2</v>
      </c>
      <c r="Y130" s="305">
        <f t="shared" si="11"/>
        <v>0.7285303422510554</v>
      </c>
      <c r="Z130" s="321">
        <f t="shared" si="12"/>
        <v>12.152495157784472</v>
      </c>
      <c r="AA130" s="183"/>
      <c r="AC130" s="76"/>
      <c r="AD130" s="104">
        <f t="shared" si="17"/>
        <v>30.385902421617175</v>
      </c>
      <c r="AE130" s="104">
        <f t="shared" si="14"/>
        <v>-0.50838344606495756</v>
      </c>
      <c r="AF130" s="178">
        <f t="shared" si="18"/>
        <v>1.0312545620106031</v>
      </c>
      <c r="AG130" s="183">
        <f t="shared" si="19"/>
        <v>-0.84233284485287641</v>
      </c>
      <c r="AH130" s="183"/>
    </row>
    <row r="131" spans="1:35" ht="15.75" x14ac:dyDescent="0.25">
      <c r="A131" t="s">
        <v>1293</v>
      </c>
      <c r="B131" s="178">
        <v>0.544875609521704</v>
      </c>
      <c r="C131" s="178">
        <v>39.126028658233601</v>
      </c>
      <c r="D131" s="178">
        <v>4.1100768011450004</v>
      </c>
      <c r="E131" s="178">
        <v>4.0108148021112502</v>
      </c>
      <c r="F131" s="178">
        <v>7.9241375479447198</v>
      </c>
      <c r="G131" s="178">
        <v>8.4843173920229393</v>
      </c>
      <c r="H131" s="178">
        <v>11.8960995368189</v>
      </c>
      <c r="I131" s="178">
        <v>-0.27413312813674201</v>
      </c>
      <c r="J131" s="178">
        <v>0.44306838524013098</v>
      </c>
      <c r="K131" s="178">
        <v>-0.41122884070556998</v>
      </c>
      <c r="M131">
        <v>1.9396730000000001E-2</v>
      </c>
      <c r="N131">
        <v>1.050915</v>
      </c>
      <c r="O131">
        <v>1.0495099999999999</v>
      </c>
      <c r="P131">
        <v>6.7000000000000004E-2</v>
      </c>
      <c r="Q131" s="178">
        <f t="shared" si="6"/>
        <v>0.66689127166261475</v>
      </c>
      <c r="R131" s="183"/>
      <c r="T131" s="178">
        <f t="shared" si="7"/>
        <v>-0.97335179343714762</v>
      </c>
      <c r="U131">
        <f t="shared" si="8"/>
        <v>-0.11828739717293969</v>
      </c>
      <c r="V131">
        <f t="shared" si="9"/>
        <v>1.0445996861784999</v>
      </c>
      <c r="W131">
        <f t="shared" si="10"/>
        <v>1.0433629779657243</v>
      </c>
      <c r="X131">
        <v>7.1999999999999995E-2</v>
      </c>
      <c r="Y131" s="305">
        <f t="shared" si="11"/>
        <v>0.66844616497779585</v>
      </c>
      <c r="Z131" s="321">
        <f t="shared" si="12"/>
        <v>32.321913870817127</v>
      </c>
      <c r="AA131" s="183">
        <f>AVERAGE(Z127:Z131)</f>
        <v>19.82735437757848</v>
      </c>
      <c r="AB131" s="319">
        <f>STDEV(Z127:Z131)/SQRT(COUNT(Z127:Z131))</f>
        <v>3.7716115754361073</v>
      </c>
      <c r="AC131" s="76"/>
      <c r="AD131" s="104">
        <f t="shared" si="17"/>
        <v>30.75424269903192</v>
      </c>
      <c r="AE131" s="104">
        <f t="shared" si="14"/>
        <v>-0.15108719574752419</v>
      </c>
      <c r="AF131" s="178">
        <f t="shared" si="18"/>
        <v>1.0269604598678768</v>
      </c>
      <c r="AG131" s="183">
        <f t="shared" si="19"/>
        <v>3.6941858809668702</v>
      </c>
      <c r="AH131" s="183">
        <f>AVERAGE(AG127:AG131)</f>
        <v>0.82008457522558731</v>
      </c>
      <c r="AI131" s="319">
        <f>STDEV(AG127:AG131)/SQRT(COUNT(AG127:AG131))</f>
        <v>0.85824868104228436</v>
      </c>
    </row>
    <row r="132" spans="1:35" x14ac:dyDescent="0.25">
      <c r="B132" s="178"/>
      <c r="C132" s="178"/>
      <c r="D132" s="178"/>
      <c r="E132" s="178"/>
      <c r="F132" s="178"/>
      <c r="G132" s="178"/>
      <c r="H132" s="178"/>
      <c r="I132" s="178"/>
      <c r="J132" s="178"/>
      <c r="K132" s="178"/>
      <c r="Q132" s="178"/>
      <c r="R132" s="183"/>
      <c r="T132" s="178"/>
      <c r="Y132" s="305"/>
      <c r="Z132" s="321"/>
      <c r="AA132" s="183"/>
      <c r="AC132" s="76"/>
      <c r="AD132" s="104"/>
      <c r="AE132" s="104"/>
      <c r="AF132" s="178"/>
      <c r="AG132" s="183"/>
      <c r="AH132" s="183"/>
    </row>
    <row r="133" spans="1:35" x14ac:dyDescent="0.25">
      <c r="A133" t="s">
        <v>1294</v>
      </c>
      <c r="B133" s="178">
        <v>0.71990228315861304</v>
      </c>
      <c r="C133" s="178">
        <v>38.550910277966103</v>
      </c>
      <c r="D133" s="178">
        <v>4.25495560353305</v>
      </c>
      <c r="E133" s="178">
        <v>3.4560557880587099</v>
      </c>
      <c r="F133" s="178">
        <v>7.5819852782093502</v>
      </c>
      <c r="G133" s="178">
        <v>6.5941016383973201</v>
      </c>
      <c r="H133" s="178">
        <v>7.25193527693152</v>
      </c>
      <c r="I133" s="178">
        <v>-0.21913119394988601</v>
      </c>
      <c r="J133" s="178">
        <v>-0.32769765770298198</v>
      </c>
      <c r="K133" s="178">
        <v>-4.0708522508865004</v>
      </c>
      <c r="M133">
        <v>2.2447390000000001E-2</v>
      </c>
      <c r="N133">
        <v>1.037992</v>
      </c>
      <c r="O133">
        <v>1.0505720000000001</v>
      </c>
      <c r="P133">
        <v>6.7000000000000004E-2</v>
      </c>
      <c r="Q133" s="178">
        <f t="shared" si="6"/>
        <v>0.71345371512204969</v>
      </c>
      <c r="T133" s="178">
        <f t="shared" si="7"/>
        <v>-0.98649315216302258</v>
      </c>
      <c r="U133">
        <f t="shared" si="8"/>
        <v>-0.12078320449483236</v>
      </c>
      <c r="V133">
        <f t="shared" si="9"/>
        <v>1.0317543449810815</v>
      </c>
      <c r="W133">
        <f t="shared" si="10"/>
        <v>1.0444185960382817</v>
      </c>
      <c r="X133">
        <v>7.1999999999999995E-2</v>
      </c>
      <c r="Y133" s="305">
        <f t="shared" si="11"/>
        <v>0.71472879851659776</v>
      </c>
      <c r="Z133" s="321">
        <f t="shared" si="12"/>
        <v>16.43108352338129</v>
      </c>
      <c r="AA133" s="183"/>
      <c r="AC133" s="76"/>
      <c r="AD133" s="104">
        <f t="shared" si="17"/>
        <v>30.183757797137787</v>
      </c>
      <c r="AE133" s="104">
        <f t="shared" si="14"/>
        <v>-0.70446712405759315</v>
      </c>
      <c r="AF133" s="178">
        <f t="shared" si="18"/>
        <v>1.0302920999566372</v>
      </c>
      <c r="AG133" s="183">
        <f t="shared" si="19"/>
        <v>-0.10515674099019634</v>
      </c>
      <c r="AH133" s="183"/>
    </row>
    <row r="134" spans="1:35" x14ac:dyDescent="0.25">
      <c r="A134" t="s">
        <v>1294</v>
      </c>
      <c r="B134" s="178">
        <v>0.74438189220525597</v>
      </c>
      <c r="C134" s="178">
        <v>38.609871135926397</v>
      </c>
      <c r="D134" s="178">
        <v>4.2798847113783598</v>
      </c>
      <c r="E134" s="178">
        <v>3.51301893515787</v>
      </c>
      <c r="F134" s="178">
        <v>7.6574058818623403</v>
      </c>
      <c r="G134" s="178">
        <v>7.1579711522095604</v>
      </c>
      <c r="H134" s="178">
        <v>7.3118962848017901</v>
      </c>
      <c r="I134" s="178">
        <v>-0.22569753162327</v>
      </c>
      <c r="J134" s="178">
        <v>0.118734610107165</v>
      </c>
      <c r="K134" s="178">
        <v>-4.1489740137066198</v>
      </c>
      <c r="M134">
        <v>2.2447390000000001E-2</v>
      </c>
      <c r="N134">
        <v>1.037992</v>
      </c>
      <c r="O134">
        <v>1.0505720000000001</v>
      </c>
      <c r="P134">
        <v>6.7000000000000004E-2</v>
      </c>
      <c r="Q134" s="178">
        <f t="shared" si="6"/>
        <v>0.70488059315074914</v>
      </c>
      <c r="T134" s="178">
        <f t="shared" si="7"/>
        <v>-0.98649315216302258</v>
      </c>
      <c r="U134">
        <f t="shared" si="8"/>
        <v>-0.12078320449483236</v>
      </c>
      <c r="V134">
        <f t="shared" si="9"/>
        <v>1.0317543449810815</v>
      </c>
      <c r="W134">
        <f t="shared" si="10"/>
        <v>1.0444185960382817</v>
      </c>
      <c r="X134">
        <v>7.1999999999999995E-2</v>
      </c>
      <c r="Y134" s="305">
        <f t="shared" si="11"/>
        <v>0.70620719541759303</v>
      </c>
      <c r="Z134" s="321">
        <f t="shared" si="12"/>
        <v>19.170972494791954</v>
      </c>
      <c r="AA134" s="183"/>
      <c r="AC134" s="76"/>
      <c r="AD134" s="104">
        <f t="shared" si="17"/>
        <v>30.24224363313806</v>
      </c>
      <c r="AE134" s="104">
        <f t="shared" si="14"/>
        <v>-0.6477348816695353</v>
      </c>
      <c r="AF134" s="178">
        <f t="shared" si="18"/>
        <v>1.029691020090437</v>
      </c>
      <c r="AG134" s="183">
        <f t="shared" si="19"/>
        <v>0.53532907634041749</v>
      </c>
      <c r="AH134" s="183"/>
    </row>
    <row r="135" spans="1:35" x14ac:dyDescent="0.25">
      <c r="A135" t="s">
        <v>1294</v>
      </c>
      <c r="B135" s="178">
        <v>0.88129298566093495</v>
      </c>
      <c r="C135" s="178">
        <v>38.921588860598597</v>
      </c>
      <c r="D135" s="178">
        <v>4.4187049507028302</v>
      </c>
      <c r="E135" s="178">
        <v>3.81419090603793</v>
      </c>
      <c r="F135" s="178">
        <v>8.1089241054256096</v>
      </c>
      <c r="G135" s="178">
        <v>6.8988498562144196</v>
      </c>
      <c r="H135" s="178">
        <v>9.2739530694835199</v>
      </c>
      <c r="I135" s="178">
        <v>-0.21532942620735901</v>
      </c>
      <c r="J135" s="178">
        <v>-0.738416398518145</v>
      </c>
      <c r="K135" s="178">
        <v>-2.9443199726740898</v>
      </c>
      <c r="M135">
        <v>2.2447390000000001E-2</v>
      </c>
      <c r="N135">
        <v>1.037992</v>
      </c>
      <c r="O135">
        <v>1.0505720000000001</v>
      </c>
      <c r="P135">
        <v>6.7000000000000004E-2</v>
      </c>
      <c r="Q135" s="178">
        <f t="shared" si="6"/>
        <v>0.70512213363949039</v>
      </c>
      <c r="T135" s="178">
        <f t="shared" si="7"/>
        <v>-0.98649315216302258</v>
      </c>
      <c r="U135">
        <f t="shared" si="8"/>
        <v>-0.12078320449483236</v>
      </c>
      <c r="V135">
        <f t="shared" si="9"/>
        <v>1.0317543449810815</v>
      </c>
      <c r="W135">
        <f t="shared" si="10"/>
        <v>1.0444185960382817</v>
      </c>
      <c r="X135">
        <v>7.1999999999999995E-2</v>
      </c>
      <c r="Y135" s="305">
        <f t="shared" si="11"/>
        <v>0.70644728440551163</v>
      </c>
      <c r="Z135" s="321">
        <f t="shared" si="12"/>
        <v>19.092710851772097</v>
      </c>
      <c r="AA135" s="183"/>
      <c r="AC135" s="76"/>
      <c r="AD135" s="104">
        <f t="shared" si="17"/>
        <v>30.551449983830025</v>
      </c>
      <c r="AE135" s="104">
        <f t="shared" si="14"/>
        <v>-0.34779953261678986</v>
      </c>
      <c r="AF135" s="178">
        <f t="shared" si="18"/>
        <v>1.0297080280234763</v>
      </c>
      <c r="AG135" s="183">
        <f t="shared" si="19"/>
        <v>0.81908845750444925</v>
      </c>
      <c r="AH135" s="183"/>
    </row>
    <row r="136" spans="1:35" ht="15.75" x14ac:dyDescent="0.25">
      <c r="A136" t="s">
        <v>1294</v>
      </c>
      <c r="B136" s="178">
        <v>0.37216362385788299</v>
      </c>
      <c r="C136" s="178">
        <v>38.541391437529199</v>
      </c>
      <c r="D136" s="178">
        <v>3.92855019129592</v>
      </c>
      <c r="E136" s="178">
        <v>3.4461341073320799</v>
      </c>
      <c r="F136" s="178">
        <v>7.1653690244839998</v>
      </c>
      <c r="G136" s="178">
        <v>6.9844382643190697</v>
      </c>
      <c r="H136" s="178">
        <v>13.266658013291799</v>
      </c>
      <c r="I136" s="178">
        <v>-0.28758282760569098</v>
      </c>
      <c r="J136" s="178">
        <v>7.9771705226679604E-2</v>
      </c>
      <c r="K136" s="178">
        <v>2.2429121325841401</v>
      </c>
      <c r="M136">
        <v>1.9396730000000001E-2</v>
      </c>
      <c r="N136">
        <v>1.050915</v>
      </c>
      <c r="O136">
        <v>1.0495099999999999</v>
      </c>
      <c r="P136">
        <v>6.7000000000000004E-2</v>
      </c>
      <c r="Q136" s="178">
        <f t="shared" si="6"/>
        <v>0.66822375696616043</v>
      </c>
      <c r="R136" s="183"/>
      <c r="T136" s="178">
        <f t="shared" si="7"/>
        <v>-0.97335179343714762</v>
      </c>
      <c r="U136">
        <f t="shared" si="8"/>
        <v>-0.11828739717293969</v>
      </c>
      <c r="V136">
        <f t="shared" si="9"/>
        <v>1.0445996861784999</v>
      </c>
      <c r="W136">
        <f t="shared" si="10"/>
        <v>1.0433629779657243</v>
      </c>
      <c r="X136">
        <v>7.1999999999999995E-2</v>
      </c>
      <c r="Y136" s="305">
        <f t="shared" si="11"/>
        <v>0.66977064291361488</v>
      </c>
      <c r="Z136" s="321">
        <f t="shared" si="12"/>
        <v>31.830236419880123</v>
      </c>
      <c r="AA136" s="183">
        <f>AVERAGE(Z133:Z136)</f>
        <v>21.631250822456366</v>
      </c>
      <c r="AB136" s="319">
        <f>STDEV(Z133:Z136)/SQRT(COUNT(Z133:Z136))</f>
        <v>3.4587835263664095</v>
      </c>
      <c r="AC136" s="76"/>
      <c r="AD136" s="104">
        <f t="shared" si="17"/>
        <v>30.17431564585354</v>
      </c>
      <c r="AE136" s="104">
        <f t="shared" si="14"/>
        <v>-0.71362616925479494</v>
      </c>
      <c r="AF136" s="178">
        <f t="shared" si="18"/>
        <v>1.0270581852598333</v>
      </c>
      <c r="AG136" s="183">
        <f t="shared" si="19"/>
        <v>3.034034907410728</v>
      </c>
      <c r="AH136" s="183">
        <f>AVERAGE(AG133:AG136)</f>
        <v>1.0708239250663496</v>
      </c>
      <c r="AI136" s="319">
        <f>STDEV(AG133:AG136)/SQRT(COUNT(AG133:AG136))</f>
        <v>0.68235214312803039</v>
      </c>
    </row>
    <row r="137" spans="1:35" x14ac:dyDescent="0.25">
      <c r="B137" s="178"/>
      <c r="C137" s="178"/>
      <c r="D137" s="178"/>
      <c r="E137" s="178"/>
      <c r="F137" s="178"/>
      <c r="G137" s="178"/>
      <c r="H137" s="178"/>
      <c r="I137" s="178"/>
      <c r="J137" s="178"/>
      <c r="K137" s="178"/>
      <c r="Q137" s="178"/>
      <c r="R137" s="183"/>
      <c r="T137" s="178"/>
      <c r="Y137" s="305"/>
      <c r="Z137" s="321"/>
      <c r="AA137" s="183"/>
      <c r="AC137" s="76"/>
      <c r="AD137" s="104"/>
      <c r="AE137" s="104"/>
      <c r="AF137" s="178"/>
      <c r="AG137" s="183"/>
      <c r="AH137" s="183"/>
    </row>
    <row r="138" spans="1:35" x14ac:dyDescent="0.25">
      <c r="A138" t="s">
        <v>1295</v>
      </c>
      <c r="B138" s="178">
        <v>0.17445393151080599</v>
      </c>
      <c r="C138" s="178">
        <v>39.024681268092699</v>
      </c>
      <c r="D138" s="178">
        <v>3.7593275053081698</v>
      </c>
      <c r="E138" s="178">
        <v>3.9122083170320101</v>
      </c>
      <c r="F138" s="178">
        <v>7.5042946051602799</v>
      </c>
      <c r="G138" s="178">
        <v>7.8800073486494799</v>
      </c>
      <c r="H138" s="178">
        <v>6.4131785474038203</v>
      </c>
      <c r="I138" s="178">
        <v>-0.23376024436145501</v>
      </c>
      <c r="J138" s="178">
        <v>3.9943757988984203E-2</v>
      </c>
      <c r="K138" s="178">
        <v>-5.2652966260216703</v>
      </c>
      <c r="M138">
        <v>1.884516E-2</v>
      </c>
      <c r="N138">
        <v>1.0231589999999999</v>
      </c>
      <c r="O138">
        <v>1.0046930000000001</v>
      </c>
      <c r="P138">
        <v>6.7000000000000004E-2</v>
      </c>
      <c r="Q138" s="178">
        <f t="shared" si="6"/>
        <v>0.68782433234843321</v>
      </c>
      <c r="T138" s="178">
        <f t="shared" si="7"/>
        <v>-0.95595405992617</v>
      </c>
      <c r="U138">
        <f t="shared" si="8"/>
        <v>-7.769369179179389E-2</v>
      </c>
      <c r="V138">
        <f t="shared" si="9"/>
        <v>1.0170104816381036</v>
      </c>
      <c r="W138">
        <f t="shared" si="10"/>
        <v>0.99881529890941467</v>
      </c>
      <c r="X138">
        <v>7.1999999999999995E-2</v>
      </c>
      <c r="Y138" s="305">
        <f t="shared" si="11"/>
        <v>0.68925343161987584</v>
      </c>
      <c r="Z138" s="321">
        <f t="shared" si="12"/>
        <v>24.861555985619304</v>
      </c>
      <c r="AA138" s="183"/>
      <c r="AC138" s="76"/>
      <c r="AD138" s="104">
        <f t="shared" si="17"/>
        <v>30.653711820685203</v>
      </c>
      <c r="AE138" s="104">
        <f t="shared" si="14"/>
        <v>-0.24860383478169512</v>
      </c>
      <c r="AF138" s="178">
        <f t="shared" si="18"/>
        <v>1.0284789976858844</v>
      </c>
      <c r="AG138" s="183">
        <f t="shared" si="19"/>
        <v>2.1144954244997507</v>
      </c>
      <c r="AH138" s="183"/>
    </row>
    <row r="139" spans="1:35" x14ac:dyDescent="0.25">
      <c r="A139" t="s">
        <v>1295</v>
      </c>
      <c r="B139" s="178">
        <v>0.16525478966328599</v>
      </c>
      <c r="C139" s="178">
        <v>38.838134385910699</v>
      </c>
      <c r="D139" s="178">
        <v>3.7444574901769898</v>
      </c>
      <c r="E139" s="178">
        <v>3.7321261274375699</v>
      </c>
      <c r="F139" s="178">
        <v>7.32511935734549</v>
      </c>
      <c r="G139" s="178">
        <v>8.7468014934159299</v>
      </c>
      <c r="H139" s="178">
        <v>7.3912753737029098</v>
      </c>
      <c r="I139" s="178">
        <v>-0.21996254599552001</v>
      </c>
      <c r="J139" s="178">
        <v>1.25921586531178</v>
      </c>
      <c r="K139" s="178">
        <v>-3.9316999688241201</v>
      </c>
      <c r="M139">
        <v>2.1154510000000001E-2</v>
      </c>
      <c r="N139">
        <v>1.0857250000000001</v>
      </c>
      <c r="O139">
        <v>1.038465</v>
      </c>
      <c r="P139">
        <v>6.7000000000000004E-2</v>
      </c>
      <c r="Q139" s="178">
        <f t="shared" si="6"/>
        <v>0.69840296714342709</v>
      </c>
      <c r="T139" s="178">
        <f t="shared" si="7"/>
        <v>-0.93197172396325034</v>
      </c>
      <c r="U139">
        <f t="shared" si="8"/>
        <v>-0.10432199682239973</v>
      </c>
      <c r="V139">
        <f t="shared" si="9"/>
        <v>1.0792005007789895</v>
      </c>
      <c r="W139">
        <f t="shared" si="10"/>
        <v>1.032384351212998</v>
      </c>
      <c r="X139">
        <v>7.1999999999999995E-2</v>
      </c>
      <c r="Y139" s="305">
        <f t="shared" si="11"/>
        <v>0.69976849571834965</v>
      </c>
      <c r="Z139" s="321">
        <f t="shared" si="12"/>
        <v>21.293530393311869</v>
      </c>
      <c r="AA139" s="183"/>
      <c r="AC139" s="76"/>
      <c r="AD139" s="104">
        <f t="shared" si="17"/>
        <v>30.468667865507086</v>
      </c>
      <c r="AE139" s="104">
        <f t="shared" si="14"/>
        <v>-0.42809957658080117</v>
      </c>
      <c r="AF139" s="178">
        <f t="shared" si="18"/>
        <v>1.0292332961150998</v>
      </c>
      <c r="AG139" s="183">
        <f t="shared" si="19"/>
        <v>1.2002835072186144</v>
      </c>
      <c r="AH139" s="183"/>
    </row>
    <row r="140" spans="1:35" x14ac:dyDescent="0.25">
      <c r="A140" t="s">
        <v>1295</v>
      </c>
      <c r="B140" s="178">
        <v>0.12928004462499501</v>
      </c>
      <c r="C140" s="178">
        <v>38.881490025847803</v>
      </c>
      <c r="D140" s="178">
        <v>3.71217382898763</v>
      </c>
      <c r="E140" s="178">
        <v>3.77389887016732</v>
      </c>
      <c r="F140" s="178">
        <v>7.3554831779151497</v>
      </c>
      <c r="G140" s="178">
        <v>7.2278889397744299</v>
      </c>
      <c r="H140" s="178">
        <v>8.0481503251664002</v>
      </c>
      <c r="I140" s="178">
        <v>-0.19755900532842599</v>
      </c>
      <c r="J140" s="178">
        <v>-0.33170292011556901</v>
      </c>
      <c r="K140" s="178">
        <v>-3.3295584168216301</v>
      </c>
      <c r="M140">
        <v>2.1947979999999999E-2</v>
      </c>
      <c r="N140">
        <v>1.0490250000000001</v>
      </c>
      <c r="O140">
        <v>1.0469520000000001</v>
      </c>
      <c r="P140">
        <v>6.7000000000000004E-2</v>
      </c>
      <c r="Q140" s="178">
        <f t="shared" si="6"/>
        <v>0.73735516891990605</v>
      </c>
      <c r="T140" s="178">
        <f t="shared" si="7"/>
        <v>-0.97266700030981157</v>
      </c>
      <c r="U140">
        <f t="shared" si="8"/>
        <v>-0.11606205762493751</v>
      </c>
      <c r="V140">
        <f t="shared" si="9"/>
        <v>1.0427210438459826</v>
      </c>
      <c r="W140">
        <f t="shared" si="10"/>
        <v>1.0408203498775874</v>
      </c>
      <c r="X140">
        <v>7.1999999999999995E-2</v>
      </c>
      <c r="Y140" s="305">
        <f t="shared" si="11"/>
        <v>0.73848662016387723</v>
      </c>
      <c r="Z140" s="321">
        <f t="shared" si="12"/>
        <v>9.1811113523505696</v>
      </c>
      <c r="AA140" s="183"/>
      <c r="AC140" s="76"/>
      <c r="AD140" s="104">
        <f t="shared" si="17"/>
        <v>30.511674207931037</v>
      </c>
      <c r="AE140" s="104">
        <f t="shared" si="14"/>
        <v>-0.38638270272765141</v>
      </c>
      <c r="AF140" s="178">
        <f t="shared" si="18"/>
        <v>1.0319406826563913</v>
      </c>
      <c r="AG140" s="183">
        <f t="shared" si="19"/>
        <v>-1.3847777032898421</v>
      </c>
      <c r="AH140" s="183"/>
    </row>
    <row r="141" spans="1:35" ht="15.75" x14ac:dyDescent="0.25">
      <c r="A141" t="s">
        <v>1295</v>
      </c>
      <c r="B141" s="178">
        <v>0.18396546400179001</v>
      </c>
      <c r="C141" s="178">
        <v>39.018976963147402</v>
      </c>
      <c r="D141" s="178">
        <v>3.7680559006169898</v>
      </c>
      <c r="E141" s="178">
        <v>3.9067223587939801</v>
      </c>
      <c r="F141" s="178">
        <v>7.5416832838954102</v>
      </c>
      <c r="G141" s="178">
        <v>8.7486992886667601</v>
      </c>
      <c r="H141" s="178">
        <v>7.2291306514921301</v>
      </c>
      <c r="I141" s="178">
        <v>-0.200256719838972</v>
      </c>
      <c r="J141" s="178">
        <v>0.91283007331893595</v>
      </c>
      <c r="K141" s="178">
        <v>-4.4573060306149399</v>
      </c>
      <c r="M141">
        <v>2.1947979999999999E-2</v>
      </c>
      <c r="N141">
        <v>1.0490250000000001</v>
      </c>
      <c r="O141">
        <v>1.0469520000000001</v>
      </c>
      <c r="P141">
        <v>6.7000000000000004E-2</v>
      </c>
      <c r="Q141" s="178">
        <f t="shared" si="6"/>
        <v>0.73023813149162242</v>
      </c>
      <c r="T141" s="178">
        <f t="shared" si="7"/>
        <v>-0.97266700030981157</v>
      </c>
      <c r="U141">
        <f t="shared" si="8"/>
        <v>-0.11606205762493751</v>
      </c>
      <c r="V141">
        <f t="shared" si="9"/>
        <v>1.0427210438459826</v>
      </c>
      <c r="W141">
        <f t="shared" si="10"/>
        <v>1.0408203498775874</v>
      </c>
      <c r="X141">
        <v>7.1999999999999995E-2</v>
      </c>
      <c r="Y141" s="305">
        <f t="shared" si="11"/>
        <v>0.7314123514893357</v>
      </c>
      <c r="Z141" s="321">
        <f t="shared" si="12"/>
        <v>11.282746354772257</v>
      </c>
      <c r="AA141" s="183">
        <f>AVERAGE(Z138:Z141)</f>
        <v>16.6547360215135</v>
      </c>
      <c r="AB141" s="319">
        <f>STDEV(Z138:Z141)/SQRT(COUNT(Z138:Z141))</f>
        <v>3.8033279924973717</v>
      </c>
      <c r="AC141" s="76"/>
      <c r="AD141" s="104">
        <f t="shared" si="17"/>
        <v>30.648053472841184</v>
      </c>
      <c r="AE141" s="104">
        <f t="shared" si="14"/>
        <v>-0.25409252714477126</v>
      </c>
      <c r="AF141" s="178">
        <f t="shared" si="18"/>
        <v>1.0314538642816948</v>
      </c>
      <c r="AG141" s="183">
        <f t="shared" si="19"/>
        <v>-0.78123785925686207</v>
      </c>
      <c r="AH141" s="183">
        <f>AVERAGE(AG138:AG141)</f>
        <v>0.28719084229291525</v>
      </c>
      <c r="AI141" s="319">
        <f>STDEV(AG138:AG141)/SQRT(COUNT(AG138:AG141))</f>
        <v>0.82208064074277798</v>
      </c>
    </row>
    <row r="142" spans="1:35" x14ac:dyDescent="0.25">
      <c r="B142" s="178"/>
      <c r="C142" s="178"/>
      <c r="D142" s="178"/>
      <c r="E142" s="178"/>
      <c r="F142" s="178"/>
      <c r="G142" s="178"/>
      <c r="H142" s="178"/>
      <c r="I142" s="178"/>
      <c r="J142" s="178"/>
      <c r="K142" s="178"/>
      <c r="Q142" s="178"/>
      <c r="T142" s="178"/>
      <c r="Y142" s="305"/>
      <c r="Z142" s="321"/>
      <c r="AA142" s="183"/>
      <c r="AC142" s="76"/>
      <c r="AD142" s="104"/>
      <c r="AE142" s="104"/>
      <c r="AF142" s="178"/>
      <c r="AG142" s="183"/>
      <c r="AH142" s="183"/>
    </row>
    <row r="143" spans="1:35" x14ac:dyDescent="0.25">
      <c r="A143" t="s">
        <v>1296</v>
      </c>
      <c r="B143" s="178">
        <v>1.4325171609377401</v>
      </c>
      <c r="C143" s="178">
        <v>37.423232347939603</v>
      </c>
      <c r="D143" s="178">
        <v>4.8854403768759704</v>
      </c>
      <c r="E143" s="178">
        <v>2.3690764352420399</v>
      </c>
      <c r="F143" s="178">
        <v>7.1655222391947202</v>
      </c>
      <c r="G143" s="178">
        <v>6.3152461687044399</v>
      </c>
      <c r="H143" s="178">
        <v>7.7788033172067896</v>
      </c>
      <c r="I143" s="178">
        <v>-0.214453132500421</v>
      </c>
      <c r="J143" s="178">
        <v>1.5640500988241799</v>
      </c>
      <c r="K143" s="178">
        <v>-2.0930552892249601</v>
      </c>
      <c r="M143">
        <v>1.884516E-2</v>
      </c>
      <c r="N143">
        <v>1.0231589999999999</v>
      </c>
      <c r="O143">
        <v>1.0046930000000001</v>
      </c>
      <c r="P143">
        <v>6.7000000000000004E-2</v>
      </c>
      <c r="Q143" s="178">
        <f t="shared" si="6"/>
        <v>0.71411064919127187</v>
      </c>
      <c r="T143" s="178">
        <f t="shared" si="7"/>
        <v>-0.95595405992617</v>
      </c>
      <c r="U143">
        <f t="shared" si="8"/>
        <v>-7.769369179179389E-2</v>
      </c>
      <c r="V143">
        <f t="shared" si="9"/>
        <v>1.0170104816381036</v>
      </c>
      <c r="W143">
        <f t="shared" si="10"/>
        <v>0.99881529890941467</v>
      </c>
      <c r="X143">
        <v>7.1999999999999995E-2</v>
      </c>
      <c r="Y143" s="305">
        <f t="shared" si="11"/>
        <v>0.71538178484046744</v>
      </c>
      <c r="Z143" s="321">
        <f t="shared" si="12"/>
        <v>16.224297823017992</v>
      </c>
      <c r="AA143" s="183"/>
      <c r="AC143" s="76"/>
      <c r="AD143" s="104">
        <f t="shared" si="17"/>
        <v>29.065165077182655</v>
      </c>
      <c r="AE143" s="104">
        <f t="shared" si="14"/>
        <v>-1.78952083384325</v>
      </c>
      <c r="AF143" s="178">
        <f t="shared" si="18"/>
        <v>1.0303379411714142</v>
      </c>
      <c r="AG143" s="183">
        <f t="shared" si="19"/>
        <v>-1.2352996462350347</v>
      </c>
      <c r="AH143" s="183"/>
    </row>
    <row r="144" spans="1:35" x14ac:dyDescent="0.25">
      <c r="A144" t="s">
        <v>1296</v>
      </c>
      <c r="B144" s="178">
        <v>1.4787457698441999</v>
      </c>
      <c r="C144" s="178">
        <v>37.408248013145197</v>
      </c>
      <c r="D144" s="178">
        <v>4.9282886873723299</v>
      </c>
      <c r="E144" s="178">
        <v>2.3547103979372102</v>
      </c>
      <c r="F144" s="178">
        <v>7.1631665486469203</v>
      </c>
      <c r="G144" s="178">
        <v>5.97354504014067</v>
      </c>
      <c r="H144" s="178">
        <v>8.2813899600217695</v>
      </c>
      <c r="I144" s="178">
        <v>-0.246681131687469</v>
      </c>
      <c r="J144" s="178">
        <v>1.2526332416861601</v>
      </c>
      <c r="K144" s="178">
        <v>-1.6126362917524599</v>
      </c>
      <c r="M144">
        <v>2.1154510000000001E-2</v>
      </c>
      <c r="N144">
        <v>1.0857250000000001</v>
      </c>
      <c r="O144">
        <v>1.038465</v>
      </c>
      <c r="P144">
        <v>6.7000000000000004E-2</v>
      </c>
      <c r="Q144" s="178">
        <f t="shared" si="6"/>
        <v>0.67311365962405034</v>
      </c>
      <c r="T144" s="178">
        <f t="shared" si="7"/>
        <v>-0.93197172396325034</v>
      </c>
      <c r="U144">
        <f t="shared" si="8"/>
        <v>-0.10432199682239973</v>
      </c>
      <c r="V144">
        <f t="shared" si="9"/>
        <v>1.0792005007789895</v>
      </c>
      <c r="W144">
        <f t="shared" si="10"/>
        <v>1.032384351212998</v>
      </c>
      <c r="X144">
        <v>7.1999999999999995E-2</v>
      </c>
      <c r="Y144" s="305">
        <f t="shared" si="11"/>
        <v>0.67463116044536142</v>
      </c>
      <c r="Z144" s="321">
        <f t="shared" si="12"/>
        <v>30.04603167589687</v>
      </c>
      <c r="AA144" s="183"/>
      <c r="AC144" s="76"/>
      <c r="AD144" s="104">
        <f t="shared" si="17"/>
        <v>29.050301464649237</v>
      </c>
      <c r="AE144" s="104">
        <f t="shared" si="14"/>
        <v>-1.8039387874312625</v>
      </c>
      <c r="AF144" s="178">
        <f t="shared" si="18"/>
        <v>1.0274155533746199</v>
      </c>
      <c r="AG144" s="183">
        <f t="shared" si="19"/>
        <v>1.5911264771688138</v>
      </c>
      <c r="AH144" s="183"/>
    </row>
    <row r="145" spans="1:41" x14ac:dyDescent="0.25">
      <c r="A145" t="s">
        <v>1296</v>
      </c>
      <c r="B145" s="178">
        <v>1.4530285473436599</v>
      </c>
      <c r="C145" s="178">
        <v>37.4007514256487</v>
      </c>
      <c r="D145" s="178">
        <v>4.9039216759980802</v>
      </c>
      <c r="E145" s="178">
        <v>2.3474201413713698</v>
      </c>
      <c r="F145" s="178">
        <v>7.1350794010784702</v>
      </c>
      <c r="G145" s="178">
        <v>5.56446313888984</v>
      </c>
      <c r="H145" s="178">
        <v>7.4471390845767003</v>
      </c>
      <c r="I145" s="178">
        <v>-0.24240446936825499</v>
      </c>
      <c r="J145" s="178">
        <v>0.86006085666876697</v>
      </c>
      <c r="K145" s="178">
        <v>-2.39868492926426</v>
      </c>
      <c r="M145">
        <v>2.1154510000000001E-2</v>
      </c>
      <c r="N145">
        <v>1.0857250000000001</v>
      </c>
      <c r="O145">
        <v>1.038465</v>
      </c>
      <c r="P145">
        <v>6.7000000000000004E-2</v>
      </c>
      <c r="Q145" s="178">
        <f t="shared" si="6"/>
        <v>0.67840204387457326</v>
      </c>
      <c r="T145" s="178">
        <f t="shared" si="7"/>
        <v>-0.93197172396325034</v>
      </c>
      <c r="U145">
        <f t="shared" si="8"/>
        <v>-0.10432199682239973</v>
      </c>
      <c r="V145">
        <f t="shared" si="9"/>
        <v>1.0792005007789895</v>
      </c>
      <c r="W145">
        <f t="shared" si="10"/>
        <v>1.032384351212998</v>
      </c>
      <c r="X145">
        <v>7.1999999999999995E-2</v>
      </c>
      <c r="Y145" s="305">
        <f t="shared" si="11"/>
        <v>0.67988776495522918</v>
      </c>
      <c r="Z145" s="321">
        <f t="shared" si="12"/>
        <v>28.151241816183926</v>
      </c>
      <c r="AA145" s="183"/>
      <c r="AC145" s="76"/>
      <c r="AD145" s="104">
        <f t="shared" si="17"/>
        <v>29.042865273894222</v>
      </c>
      <c r="AE145" s="104">
        <f t="shared" si="14"/>
        <v>-1.8111520172525033</v>
      </c>
      <c r="AF145" s="178">
        <f t="shared" si="18"/>
        <v>1.0277998439099125</v>
      </c>
      <c r="AG145" s="183">
        <f t="shared" si="19"/>
        <v>1.2094002264614119</v>
      </c>
      <c r="AH145" s="183"/>
    </row>
    <row r="146" spans="1:41" ht="15.75" x14ac:dyDescent="0.25">
      <c r="A146" t="s">
        <v>1296</v>
      </c>
      <c r="B146" s="178">
        <v>1.42340184429151</v>
      </c>
      <c r="C146" s="178">
        <v>37.388734145212602</v>
      </c>
      <c r="D146" s="178">
        <v>4.8757371797732203</v>
      </c>
      <c r="E146" s="178">
        <v>2.3357580757476901</v>
      </c>
      <c r="F146" s="178">
        <v>7.1271193406582496</v>
      </c>
      <c r="G146" s="178">
        <v>4.9295100353460297</v>
      </c>
      <c r="H146" s="178">
        <v>8.0126566280374192</v>
      </c>
      <c r="I146" s="178">
        <v>-0.20994146314865</v>
      </c>
      <c r="J146" s="178">
        <v>0.25136365543337302</v>
      </c>
      <c r="K146" s="178">
        <v>-1.78604097645145</v>
      </c>
      <c r="M146">
        <v>2.1947979999999999E-2</v>
      </c>
      <c r="N146">
        <v>1.0490250000000001</v>
      </c>
      <c r="O146">
        <v>1.0469520000000001</v>
      </c>
      <c r="P146">
        <v>6.7000000000000004E-2</v>
      </c>
      <c r="Q146" s="178">
        <f t="shared" si="6"/>
        <v>0.72962350546271582</v>
      </c>
      <c r="T146" s="178">
        <f t="shared" si="7"/>
        <v>-0.97266700030981157</v>
      </c>
      <c r="U146">
        <f t="shared" si="8"/>
        <v>-0.11606205762493751</v>
      </c>
      <c r="V146">
        <f t="shared" si="9"/>
        <v>1.0427210438459826</v>
      </c>
      <c r="W146">
        <f t="shared" si="10"/>
        <v>1.0408203498775874</v>
      </c>
      <c r="X146">
        <v>7.1999999999999995E-2</v>
      </c>
      <c r="Y146" s="305">
        <f t="shared" si="11"/>
        <v>0.73080141896204942</v>
      </c>
      <c r="Z146" s="321">
        <f t="shared" si="12"/>
        <v>11.466452570184629</v>
      </c>
      <c r="AA146" s="183">
        <f>AVERAGE(Z143:Z146)</f>
        <v>21.472005971320854</v>
      </c>
      <c r="AB146" s="319">
        <f>STDEV(Z143:Z146)/SQRT(COUNT(Z143:Z146))</f>
        <v>4.5256274696332337</v>
      </c>
      <c r="AC146" s="76"/>
      <c r="AD146" s="104">
        <f t="shared" si="17"/>
        <v>29.030944811453992</v>
      </c>
      <c r="AE146" s="104">
        <f t="shared" si="14"/>
        <v>-1.8227150658602673</v>
      </c>
      <c r="AF146" s="178">
        <f t="shared" si="18"/>
        <v>1.0314116634603421</v>
      </c>
      <c r="AG146" s="183">
        <f t="shared" si="19"/>
        <v>-2.3082138133873968</v>
      </c>
      <c r="AH146" s="183">
        <f>AVERAGE(AG143:AG146)</f>
        <v>-0.18574668899805147</v>
      </c>
      <c r="AI146" s="319">
        <f>STDEV(AG143:AG146)/SQRT(COUNT(AG143:AG146))</f>
        <v>0.94472841196638757</v>
      </c>
    </row>
    <row r="147" spans="1:41" x14ac:dyDescent="0.25">
      <c r="B147" s="178"/>
      <c r="C147" s="178"/>
      <c r="D147" s="178"/>
      <c r="E147" s="178"/>
      <c r="F147" s="178"/>
      <c r="G147" s="178"/>
      <c r="H147" s="178"/>
      <c r="I147" s="178"/>
      <c r="J147" s="178"/>
      <c r="K147" s="178"/>
      <c r="Q147" s="178"/>
      <c r="T147" s="178"/>
      <c r="Y147" s="305"/>
      <c r="Z147" s="321"/>
      <c r="AA147" s="183"/>
      <c r="AC147" s="76"/>
      <c r="AD147" s="104"/>
      <c r="AE147" s="104"/>
      <c r="AF147" s="178"/>
      <c r="AG147" s="183"/>
      <c r="AH147" s="183"/>
    </row>
    <row r="148" spans="1:41" x14ac:dyDescent="0.25">
      <c r="A148" t="s">
        <v>1297</v>
      </c>
      <c r="B148" s="178">
        <v>0.98221508851067796</v>
      </c>
      <c r="C148" s="178">
        <v>38.247797791002299</v>
      </c>
      <c r="D148" s="178">
        <v>4.4907880121247503</v>
      </c>
      <c r="E148" s="178">
        <v>3.16403226539932</v>
      </c>
      <c r="F148" s="178">
        <v>7.5471244822333796</v>
      </c>
      <c r="G148" s="178">
        <v>7.3263886737367798</v>
      </c>
      <c r="H148" s="178">
        <v>7.3930554203693397</v>
      </c>
      <c r="I148" s="178">
        <v>-0.20981539077311001</v>
      </c>
      <c r="J148" s="178">
        <v>0.98212167804705597</v>
      </c>
      <c r="K148" s="178">
        <v>-3.6108183067361099</v>
      </c>
      <c r="M148">
        <v>1.884516E-2</v>
      </c>
      <c r="N148">
        <v>1.0231589999999999</v>
      </c>
      <c r="O148">
        <v>1.0046930000000001</v>
      </c>
      <c r="P148">
        <v>6.7000000000000004E-2</v>
      </c>
      <c r="Q148" s="178">
        <f t="shared" si="6"/>
        <v>0.71149789645481865</v>
      </c>
      <c r="T148" s="178">
        <f t="shared" si="7"/>
        <v>-0.95595405992617</v>
      </c>
      <c r="U148">
        <f t="shared" si="8"/>
        <v>-7.769369179179389E-2</v>
      </c>
      <c r="V148">
        <f t="shared" si="9"/>
        <v>1.0170104816381036</v>
      </c>
      <c r="W148">
        <f t="shared" si="10"/>
        <v>0.99881529890941467</v>
      </c>
      <c r="X148">
        <v>7.1999999999999995E-2</v>
      </c>
      <c r="Y148" s="305">
        <f t="shared" si="11"/>
        <v>0.71278473304411749</v>
      </c>
      <c r="Z148" s="321">
        <f t="shared" si="12"/>
        <v>17.049358722890986</v>
      </c>
      <c r="AA148" s="183"/>
      <c r="AC148" s="76"/>
      <c r="AD148" s="104">
        <f t="shared" si="17"/>
        <v>29.883087355500948</v>
      </c>
      <c r="AE148" s="104">
        <f t="shared" si="14"/>
        <v>-0.99612249808329789</v>
      </c>
      <c r="AF148" s="178">
        <f t="shared" si="18"/>
        <v>1.0301554396216135</v>
      </c>
      <c r="AG148" s="183">
        <f t="shared" si="19"/>
        <v>-0.26437977768921428</v>
      </c>
      <c r="AH148" s="183"/>
    </row>
    <row r="149" spans="1:41" x14ac:dyDescent="0.25">
      <c r="A149" t="s">
        <v>1297</v>
      </c>
      <c r="B149" s="178">
        <v>1.04168461077824</v>
      </c>
      <c r="C149" s="178">
        <v>38.270211989881702</v>
      </c>
      <c r="D149" s="178">
        <v>4.5473050803620003</v>
      </c>
      <c r="E149" s="178">
        <v>3.1857928553339701</v>
      </c>
      <c r="F149" s="178">
        <v>7.6364089240060702</v>
      </c>
      <c r="G149" s="178">
        <v>8.2750298889115808</v>
      </c>
      <c r="H149" s="178">
        <v>7.4813431613958503</v>
      </c>
      <c r="I149" s="178">
        <v>-0.20057670123067001</v>
      </c>
      <c r="J149" s="178">
        <v>1.8812441371706601</v>
      </c>
      <c r="K149" s="178">
        <v>-3.6256819071122801</v>
      </c>
      <c r="M149">
        <v>2.1154510000000001E-2</v>
      </c>
      <c r="N149">
        <v>1.0857250000000001</v>
      </c>
      <c r="O149">
        <v>1.038465</v>
      </c>
      <c r="P149">
        <v>6.7000000000000004E-2</v>
      </c>
      <c r="Q149" s="178">
        <f t="shared" si="6"/>
        <v>0.71230097079437549</v>
      </c>
      <c r="T149" s="178">
        <f t="shared" si="7"/>
        <v>-0.93197172396325034</v>
      </c>
      <c r="U149">
        <f t="shared" si="8"/>
        <v>-0.10432199682239973</v>
      </c>
      <c r="V149">
        <f t="shared" si="9"/>
        <v>1.0792005007789895</v>
      </c>
      <c r="W149">
        <f t="shared" si="10"/>
        <v>1.032384351212998</v>
      </c>
      <c r="X149">
        <v>7.1999999999999995E-2</v>
      </c>
      <c r="Y149" s="305">
        <f t="shared" si="11"/>
        <v>0.71358298143059906</v>
      </c>
      <c r="Z149" s="321">
        <f t="shared" si="12"/>
        <v>16.795011282327437</v>
      </c>
      <c r="AA149" s="183"/>
      <c r="AC149" s="76"/>
      <c r="AD149" s="104">
        <f t="shared" si="17"/>
        <v>29.905320972939535</v>
      </c>
      <c r="AE149" s="104">
        <f t="shared" si="14"/>
        <v>-0.9745555160590792</v>
      </c>
      <c r="AF149" s="178">
        <f t="shared" si="18"/>
        <v>1.0302115864985426</v>
      </c>
      <c r="AG149" s="183">
        <f t="shared" si="19"/>
        <v>-0.29728410126313065</v>
      </c>
      <c r="AH149" s="183"/>
    </row>
    <row r="150" spans="1:41" ht="15.75" x14ac:dyDescent="0.25">
      <c r="A150" t="s">
        <v>1297</v>
      </c>
      <c r="B150" s="178">
        <v>0.93236977345324501</v>
      </c>
      <c r="C150" s="178">
        <v>38.138690396924098</v>
      </c>
      <c r="D150" s="178">
        <v>4.4403932694965498</v>
      </c>
      <c r="E150" s="178">
        <v>3.0586120516836601</v>
      </c>
      <c r="F150" s="178">
        <v>7.3835357060938396</v>
      </c>
      <c r="G150" s="178">
        <v>8.9539014019783103</v>
      </c>
      <c r="H150" s="178">
        <v>8.5304324197837804</v>
      </c>
      <c r="I150" s="178">
        <v>-0.21710875646640501</v>
      </c>
      <c r="J150" s="178">
        <v>2.8100510784646202</v>
      </c>
      <c r="K150" s="178">
        <v>-2.2264870443398999</v>
      </c>
      <c r="M150">
        <v>2.1154510000000001E-2</v>
      </c>
      <c r="N150">
        <v>1.0857250000000001</v>
      </c>
      <c r="O150">
        <v>1.038465</v>
      </c>
      <c r="P150">
        <v>6.7000000000000004E-2</v>
      </c>
      <c r="Q150" s="178">
        <f t="shared" si="6"/>
        <v>0.70015969222860086</v>
      </c>
      <c r="T150" s="178">
        <f t="shared" si="7"/>
        <v>-0.93197172396325034</v>
      </c>
      <c r="U150">
        <f t="shared" si="8"/>
        <v>-0.10432199682239973</v>
      </c>
      <c r="V150">
        <f t="shared" si="9"/>
        <v>1.0792005007789895</v>
      </c>
      <c r="W150">
        <f t="shared" si="10"/>
        <v>1.032384351212998</v>
      </c>
      <c r="X150">
        <v>7.1999999999999995E-2</v>
      </c>
      <c r="Y150" s="305">
        <f t="shared" si="11"/>
        <v>0.70151466403136686</v>
      </c>
      <c r="Z150" s="321">
        <f t="shared" si="12"/>
        <v>20.713329705379579</v>
      </c>
      <c r="AA150" s="183">
        <f>AVERAGE(Z148:Z150)</f>
        <v>18.185899903532668</v>
      </c>
      <c r="AB150" s="319">
        <f>STDEV(Z148:Z150)/SQRT(COUNT(Z148:Z150))</f>
        <v>1.2658461211877539</v>
      </c>
      <c r="AC150" s="76"/>
      <c r="AD150" s="104">
        <f t="shared" si="17"/>
        <v>29.774858992189593</v>
      </c>
      <c r="AE150" s="104">
        <f t="shared" si="14"/>
        <v>-1.1011058267068972</v>
      </c>
      <c r="AF150" s="178">
        <f t="shared" si="18"/>
        <v>1.0293577380156755</v>
      </c>
      <c r="AG150" s="183">
        <f t="shared" si="19"/>
        <v>0.40522450175399172</v>
      </c>
      <c r="AH150" s="183">
        <f>AVERAGE(AG148:AG150)</f>
        <v>-5.2146459066117735E-2</v>
      </c>
      <c r="AI150" s="319">
        <f>STDEV(AG148:AG150)/SQRT(COUNT(AG148:AG150))</f>
        <v>0.22888266315486983</v>
      </c>
    </row>
    <row r="151" spans="1:41" x14ac:dyDescent="0.25">
      <c r="B151" s="178"/>
      <c r="C151" s="178"/>
      <c r="D151" s="178"/>
      <c r="E151" s="178"/>
      <c r="F151" s="178"/>
      <c r="G151" s="178"/>
      <c r="H151" s="178"/>
      <c r="I151" s="178"/>
      <c r="J151" s="178"/>
      <c r="K151" s="178"/>
      <c r="Q151" s="178"/>
      <c r="T151" s="178"/>
      <c r="Y151" s="305"/>
      <c r="Z151" s="321"/>
      <c r="AA151" s="183"/>
      <c r="AC151" s="76"/>
      <c r="AD151" s="104"/>
      <c r="AE151" s="104"/>
      <c r="AF151" s="178"/>
      <c r="AG151" s="183"/>
      <c r="AH151" s="183"/>
    </row>
    <row r="152" spans="1:41" x14ac:dyDescent="0.25">
      <c r="A152" t="s">
        <v>1298</v>
      </c>
      <c r="B152" s="178">
        <v>0.42595697440719299</v>
      </c>
      <c r="C152" s="178">
        <v>38.796673058620797</v>
      </c>
      <c r="D152" s="178">
        <v>3.9875393024378498</v>
      </c>
      <c r="E152" s="178">
        <v>3.6926560662263599</v>
      </c>
      <c r="F152" s="178">
        <v>7.5270228850344001</v>
      </c>
      <c r="G152" s="178">
        <v>8.6785352305442505</v>
      </c>
      <c r="H152" s="178">
        <v>4.8307415956480497</v>
      </c>
      <c r="I152" s="178">
        <v>-0.23070692346511101</v>
      </c>
      <c r="J152" s="178">
        <v>1.2701129406046601</v>
      </c>
      <c r="K152" s="178">
        <v>-6.6430314316430801</v>
      </c>
      <c r="M152">
        <v>2.1947979999999999E-2</v>
      </c>
      <c r="N152">
        <v>1.0490250000000001</v>
      </c>
      <c r="O152">
        <v>1.0469520000000001</v>
      </c>
      <c r="P152">
        <v>6.7000000000000004E-2</v>
      </c>
      <c r="Q152" s="178">
        <f t="shared" si="6"/>
        <v>0.69863264735876762</v>
      </c>
      <c r="T152" s="178">
        <f t="shared" si="7"/>
        <v>-0.97266700030981157</v>
      </c>
      <c r="U152">
        <f t="shared" si="8"/>
        <v>-0.11606205762493751</v>
      </c>
      <c r="V152">
        <f t="shared" si="9"/>
        <v>1.0427210438459826</v>
      </c>
      <c r="W152">
        <f t="shared" si="10"/>
        <v>1.0408203498775874</v>
      </c>
      <c r="X152">
        <v>7.1999999999999995E-2</v>
      </c>
      <c r="Y152" s="305">
        <f t="shared" si="11"/>
        <v>0.69999679570537632</v>
      </c>
      <c r="Z152" s="321">
        <f t="shared" si="12"/>
        <v>21.217477651116155</v>
      </c>
      <c r="AA152" s="183"/>
      <c r="AC152" s="76"/>
      <c r="AD152" s="104">
        <f t="shared" si="17"/>
        <v>30.427540574078193</v>
      </c>
      <c r="AE152" s="104">
        <f t="shared" si="14"/>
        <v>-0.46799373943584471</v>
      </c>
      <c r="AF152" s="178">
        <f t="shared" si="18"/>
        <v>1.029249579175147</v>
      </c>
      <c r="AG152" s="183">
        <f t="shared" si="19"/>
        <v>1.1444856745778225</v>
      </c>
      <c r="AH152" s="183"/>
    </row>
    <row r="153" spans="1:41" x14ac:dyDescent="0.25">
      <c r="A153" t="s">
        <v>1298</v>
      </c>
      <c r="B153" s="178">
        <v>0.44721617822779802</v>
      </c>
      <c r="C153" s="178">
        <v>38.1486027411325</v>
      </c>
      <c r="D153" s="178">
        <v>3.98577958265943</v>
      </c>
      <c r="E153" s="178">
        <v>3.0671564382638001</v>
      </c>
      <c r="F153" s="178">
        <v>6.9349024356609199</v>
      </c>
      <c r="G153" s="178">
        <v>7.0342282469916197</v>
      </c>
      <c r="H153" s="178">
        <v>7.4850820404661702</v>
      </c>
      <c r="I153" s="178">
        <v>-0.203882990625394</v>
      </c>
      <c r="J153" s="178">
        <v>0.88509171025821398</v>
      </c>
      <c r="K153" s="178">
        <v>-2.7963647736311299</v>
      </c>
      <c r="M153">
        <v>2.2447390000000001E-2</v>
      </c>
      <c r="N153">
        <v>1.037992</v>
      </c>
      <c r="O153">
        <v>1.0505720000000001</v>
      </c>
      <c r="P153">
        <v>6.7000000000000004E-2</v>
      </c>
      <c r="Q153" s="178">
        <f t="shared" si="6"/>
        <v>0.74435839510897339</v>
      </c>
      <c r="T153" s="178">
        <f t="shared" si="7"/>
        <v>-0.98649315216302258</v>
      </c>
      <c r="U153">
        <f t="shared" si="8"/>
        <v>-0.12078320449483236</v>
      </c>
      <c r="V153">
        <f t="shared" si="9"/>
        <v>1.0317543449810815</v>
      </c>
      <c r="W153">
        <f t="shared" si="10"/>
        <v>1.0444185960382817</v>
      </c>
      <c r="X153">
        <v>7.1999999999999995E-2</v>
      </c>
      <c r="Y153" s="305">
        <f t="shared" si="11"/>
        <v>0.74544776153053072</v>
      </c>
      <c r="Z153" s="321">
        <f t="shared" si="12"/>
        <v>7.1579058255364885</v>
      </c>
      <c r="AA153" s="183"/>
      <c r="AC153" s="76"/>
      <c r="AD153" s="104">
        <f t="shared" si="17"/>
        <v>29.784691476956596</v>
      </c>
      <c r="AE153" s="104">
        <f t="shared" si="14"/>
        <v>-1.0915681514811231</v>
      </c>
      <c r="AF153" s="178">
        <f t="shared" si="18"/>
        <v>1.0324164520213852</v>
      </c>
      <c r="AG153" s="183">
        <f t="shared" si="19"/>
        <v>-2.5491268947486105</v>
      </c>
      <c r="AH153" s="183"/>
    </row>
    <row r="154" spans="1:41" ht="15.75" x14ac:dyDescent="0.25">
      <c r="A154" t="s">
        <v>1298</v>
      </c>
      <c r="B154" s="178">
        <v>0.58499638825202405</v>
      </c>
      <c r="C154" s="178">
        <v>38.3716688867896</v>
      </c>
      <c r="D154" s="178">
        <v>4.1224491490078199</v>
      </c>
      <c r="E154" s="178">
        <v>3.2827598584201398</v>
      </c>
      <c r="F154" s="178">
        <v>7.28966036816505</v>
      </c>
      <c r="G154" s="178">
        <v>8.2587013039148296</v>
      </c>
      <c r="H154" s="178">
        <v>8.9038255905175596</v>
      </c>
      <c r="I154" s="178">
        <v>-0.20336207566832701</v>
      </c>
      <c r="J154" s="178">
        <v>1.67136073796721</v>
      </c>
      <c r="K154" s="178">
        <v>-1.9585378346229301</v>
      </c>
      <c r="M154">
        <v>2.2447390000000001E-2</v>
      </c>
      <c r="N154">
        <v>1.037992</v>
      </c>
      <c r="O154">
        <v>1.0505720000000001</v>
      </c>
      <c r="P154">
        <v>6.7000000000000004E-2</v>
      </c>
      <c r="Q154" s="178">
        <f t="shared" si="6"/>
        <v>0.73663316590036509</v>
      </c>
      <c r="T154" s="178">
        <f t="shared" si="7"/>
        <v>-0.98649315216302258</v>
      </c>
      <c r="U154">
        <f t="shared" si="8"/>
        <v>-0.12078320449483236</v>
      </c>
      <c r="V154">
        <f t="shared" si="9"/>
        <v>1.0317543449810815</v>
      </c>
      <c r="W154">
        <f t="shared" si="10"/>
        <v>1.0444185960382817</v>
      </c>
      <c r="X154">
        <v>7.1999999999999995E-2</v>
      </c>
      <c r="Y154" s="305">
        <f t="shared" si="11"/>
        <v>0.73776895591164704</v>
      </c>
      <c r="Z154" s="321">
        <f t="shared" si="12"/>
        <v>9.3921954876926748</v>
      </c>
      <c r="AA154" s="183">
        <f>AVERAGE(Z152:Z154)</f>
        <v>12.589192988115107</v>
      </c>
      <c r="AB154" s="319">
        <f>STDEV(Z152:Z154)/SQRT(COUNT(Z152:Z154))</f>
        <v>4.3620898944939555</v>
      </c>
      <c r="AC154" s="76"/>
      <c r="AD154" s="104">
        <f t="shared" si="17"/>
        <v>30.005960475805068</v>
      </c>
      <c r="AE154" s="104">
        <f t="shared" si="14"/>
        <v>-0.87693350941879689</v>
      </c>
      <c r="AF154" s="178">
        <f t="shared" si="18"/>
        <v>1.0318914499577894</v>
      </c>
      <c r="AG154" s="183">
        <f t="shared" si="19"/>
        <v>-1.8272168860992224</v>
      </c>
      <c r="AH154" s="183">
        <f>AVERAGE(AG152:AG154)</f>
        <v>-1.0772860354233369</v>
      </c>
      <c r="AI154" s="319">
        <f>STDEV(AG152:AG154)/SQRT(COUNT(AG152:AG154))</f>
        <v>1.1302640788282099</v>
      </c>
    </row>
    <row r="155" spans="1:41" x14ac:dyDescent="0.25">
      <c r="B155" s="178"/>
      <c r="C155" s="178"/>
      <c r="D155" s="178"/>
      <c r="E155" s="178"/>
      <c r="F155" s="178"/>
      <c r="G155" s="178"/>
      <c r="H155" s="178"/>
      <c r="I155" s="178"/>
      <c r="J155" s="178"/>
      <c r="K155" s="178"/>
      <c r="Q155" s="178"/>
      <c r="T155" s="178"/>
      <c r="Y155" s="305"/>
      <c r="Z155" s="321"/>
      <c r="AA155" s="183"/>
      <c r="AC155" s="76"/>
      <c r="AD155" s="104"/>
      <c r="AE155" s="104"/>
      <c r="AF155" s="178"/>
      <c r="AG155" s="183"/>
      <c r="AH155" s="183"/>
    </row>
    <row r="156" spans="1:41" x14ac:dyDescent="0.25">
      <c r="A156" t="s">
        <v>1299</v>
      </c>
      <c r="B156" s="178">
        <v>1.7932233086199201</v>
      </c>
      <c r="C156" s="178">
        <v>37.633322085371603</v>
      </c>
      <c r="D156" s="178">
        <v>5.2307233519580096</v>
      </c>
      <c r="E156" s="178">
        <v>2.5726247281480301</v>
      </c>
      <c r="F156" s="178">
        <v>7.7409406884968304</v>
      </c>
      <c r="G156" s="178">
        <v>7.86479987679229</v>
      </c>
      <c r="H156" s="178">
        <v>6.5470271502929203</v>
      </c>
      <c r="I156" s="178">
        <v>-0.19733883690225601</v>
      </c>
      <c r="J156" s="178">
        <v>2.6990690988607802</v>
      </c>
      <c r="K156" s="178">
        <v>-4.0750721230223004</v>
      </c>
      <c r="M156">
        <v>1.884516E-2</v>
      </c>
      <c r="N156">
        <v>1.0231589999999999</v>
      </c>
      <c r="O156">
        <v>1.0046930000000001</v>
      </c>
      <c r="P156">
        <v>6.7000000000000004E-2</v>
      </c>
      <c r="Q156" s="178">
        <f t="shared" si="6"/>
        <v>0.72052630923144512</v>
      </c>
      <c r="T156" s="178">
        <f t="shared" si="7"/>
        <v>-0.95595405992617</v>
      </c>
      <c r="U156">
        <f t="shared" si="8"/>
        <v>-7.769369179179389E-2</v>
      </c>
      <c r="V156">
        <f t="shared" si="9"/>
        <v>1.0170104816381036</v>
      </c>
      <c r="W156">
        <f t="shared" si="10"/>
        <v>0.99881529890941467</v>
      </c>
      <c r="X156">
        <v>7.1999999999999995E-2</v>
      </c>
      <c r="Y156" s="305">
        <f t="shared" si="11"/>
        <v>0.72175889094761503</v>
      </c>
      <c r="Z156" s="321">
        <f t="shared" si="12"/>
        <v>14.227831001340348</v>
      </c>
      <c r="AA156" s="183"/>
      <c r="AC156" s="76"/>
      <c r="AD156" s="104">
        <f t="shared" si="17"/>
        <v>29.273562213077184</v>
      </c>
      <c r="AE156" s="104">
        <f t="shared" si="14"/>
        <v>-1.5873721148527182</v>
      </c>
      <c r="AF156" s="178">
        <f t="shared" si="18"/>
        <v>1.0307840268663939</v>
      </c>
      <c r="AG156" s="183">
        <f t="shared" si="19"/>
        <v>-1.4653551218760867</v>
      </c>
      <c r="AH156" s="183"/>
    </row>
    <row r="157" spans="1:41" ht="15.75" x14ac:dyDescent="0.25">
      <c r="A157" t="s">
        <v>1299</v>
      </c>
      <c r="B157" s="178">
        <v>1.7509455573942601</v>
      </c>
      <c r="C157" s="178">
        <v>37.681456235367897</v>
      </c>
      <c r="D157" s="178">
        <v>5.1926899591542304</v>
      </c>
      <c r="E157" s="178">
        <v>2.6189967206999998</v>
      </c>
      <c r="F157" s="178">
        <v>7.7500659929228899</v>
      </c>
      <c r="G157" s="178">
        <v>3.7102760205646099</v>
      </c>
      <c r="H157" s="178">
        <v>6.7209838122738503</v>
      </c>
      <c r="I157" s="178">
        <v>-0.19472680013934099</v>
      </c>
      <c r="J157" s="178">
        <v>-1.52664657676352</v>
      </c>
      <c r="K157" s="178">
        <v>-3.9532803989837602</v>
      </c>
      <c r="M157">
        <v>2.1154510000000001E-2</v>
      </c>
      <c r="N157">
        <v>1.0857250000000001</v>
      </c>
      <c r="O157">
        <v>1.038465</v>
      </c>
      <c r="P157">
        <v>6.7000000000000004E-2</v>
      </c>
      <c r="Q157" s="178">
        <f t="shared" si="6"/>
        <v>0.71604188132899393</v>
      </c>
      <c r="T157" s="178">
        <f t="shared" si="7"/>
        <v>-0.93197172396325034</v>
      </c>
      <c r="U157">
        <f t="shared" si="8"/>
        <v>-0.10432199682239973</v>
      </c>
      <c r="V157">
        <f t="shared" si="9"/>
        <v>1.0792005007789895</v>
      </c>
      <c r="W157">
        <f t="shared" si="10"/>
        <v>1.032384351212998</v>
      </c>
      <c r="X157">
        <v>7.1999999999999995E-2</v>
      </c>
      <c r="Y157" s="305">
        <f t="shared" si="11"/>
        <v>0.71730141153244753</v>
      </c>
      <c r="Z157" s="321">
        <f t="shared" si="12"/>
        <v>15.618952140059207</v>
      </c>
      <c r="AA157" s="183"/>
      <c r="AC157" s="76"/>
      <c r="AD157" s="104">
        <f t="shared" si="17"/>
        <v>29.32130856718527</v>
      </c>
      <c r="AE157" s="104">
        <f t="shared" si="14"/>
        <v>-1.5410573501224458</v>
      </c>
      <c r="AF157" s="178">
        <f t="shared" si="18"/>
        <v>1.0304725262089982</v>
      </c>
      <c r="AG157" s="183">
        <f t="shared" si="19"/>
        <v>-1.1171745122096581</v>
      </c>
      <c r="AH157" s="183"/>
      <c r="AL157" s="268" t="s">
        <v>1301</v>
      </c>
    </row>
    <row r="158" spans="1:41" ht="15.75" x14ac:dyDescent="0.25">
      <c r="A158" t="s">
        <v>1299</v>
      </c>
      <c r="B158" s="178">
        <v>1.76386679950662</v>
      </c>
      <c r="C158" s="178">
        <v>37.738910703043501</v>
      </c>
      <c r="D158" s="178">
        <v>5.2067307232179596</v>
      </c>
      <c r="E158" s="178">
        <v>2.67448149760691</v>
      </c>
      <c r="F158" s="178">
        <v>7.8001767534936599</v>
      </c>
      <c r="G158" s="178">
        <v>5.9870909523144302</v>
      </c>
      <c r="H158" s="178">
        <v>8.3007374092966604</v>
      </c>
      <c r="I158" s="178">
        <v>-0.21381604428822901</v>
      </c>
      <c r="J158" s="178">
        <v>0.62757572639720605</v>
      </c>
      <c r="K158" s="178">
        <v>-2.5135563218938901</v>
      </c>
      <c r="M158">
        <v>2.1947979999999999E-2</v>
      </c>
      <c r="N158">
        <v>1.0490250000000001</v>
      </c>
      <c r="O158">
        <v>1.0469520000000001</v>
      </c>
      <c r="P158">
        <v>6.7000000000000004E-2</v>
      </c>
      <c r="Q158" s="178">
        <f t="shared" si="6"/>
        <v>0.71006251275958721</v>
      </c>
      <c r="T158" s="178">
        <f t="shared" si="7"/>
        <v>-0.97266700030981157</v>
      </c>
      <c r="U158">
        <f t="shared" si="8"/>
        <v>-0.11606205762493751</v>
      </c>
      <c r="V158">
        <f t="shared" si="9"/>
        <v>1.0427210438459826</v>
      </c>
      <c r="W158">
        <f t="shared" si="10"/>
        <v>1.0408203498775874</v>
      </c>
      <c r="X158">
        <v>7.1999999999999995E-2</v>
      </c>
      <c r="Y158" s="305">
        <f t="shared" si="11"/>
        <v>0.71135797506884402</v>
      </c>
      <c r="Z158" s="321">
        <f t="shared" si="12"/>
        <v>17.505641644196317</v>
      </c>
      <c r="AA158" s="183">
        <f>AVERAGE(Z156:Z158)</f>
        <v>15.784141595198625</v>
      </c>
      <c r="AB158" s="319">
        <f>STDEV(Z156:Z158)/SQRT(COUNT(Z156:Z158))</f>
        <v>0.94982038998116325</v>
      </c>
      <c r="AC158" s="76"/>
      <c r="AD158" s="104">
        <f t="shared" si="17"/>
        <v>29.378300149231563</v>
      </c>
      <c r="AE158" s="104">
        <f t="shared" si="14"/>
        <v>-1.4857745591452569</v>
      </c>
      <c r="AF158" s="178">
        <f t="shared" si="18"/>
        <v>1.0300549696416186</v>
      </c>
      <c r="AG158" s="183">
        <f t="shared" si="19"/>
        <v>-0.65692561303058028</v>
      </c>
      <c r="AH158" s="183">
        <f>AVERAGE(AG156:AG158)</f>
        <v>-1.0798184157054418</v>
      </c>
      <c r="AI158" s="319">
        <f>STDEV(AG156:AG158)/SQRT(COUNT(AG156:AG158))</f>
        <v>0.23411975294178761</v>
      </c>
      <c r="AL158" s="285"/>
      <c r="AM158" s="310"/>
      <c r="AN158" s="309" t="s">
        <v>1300</v>
      </c>
      <c r="AO158" s="323" t="s">
        <v>1273</v>
      </c>
    </row>
    <row r="159" spans="1:41" ht="15.75" x14ac:dyDescent="0.25">
      <c r="B159" s="178"/>
      <c r="C159" s="178"/>
      <c r="D159" s="178"/>
      <c r="E159" s="178"/>
      <c r="F159" s="178"/>
      <c r="G159" s="178"/>
      <c r="H159" s="178"/>
      <c r="I159" s="178"/>
      <c r="J159" s="178"/>
      <c r="K159" s="178"/>
      <c r="Q159" s="178"/>
      <c r="T159" s="178"/>
      <c r="Y159" s="305"/>
      <c r="Z159" s="321"/>
      <c r="AA159" s="183"/>
      <c r="AC159" s="76"/>
      <c r="AD159" s="104"/>
      <c r="AE159" s="104"/>
      <c r="AF159" s="178"/>
      <c r="AG159" s="183"/>
      <c r="AH159" s="183"/>
      <c r="AL159" s="277"/>
      <c r="AM159" s="70"/>
      <c r="AN159" s="326"/>
      <c r="AO159" s="327"/>
    </row>
    <row r="160" spans="1:41" ht="15.75" x14ac:dyDescent="0.25">
      <c r="AA160" s="324" t="s">
        <v>1279</v>
      </c>
      <c r="AB160" s="269">
        <f>AVERAGE(AA118:AA158)</f>
        <v>19.513848850890479</v>
      </c>
      <c r="AC160" s="268" t="s">
        <v>1303</v>
      </c>
      <c r="AH160" s="314" t="s">
        <v>1279</v>
      </c>
      <c r="AI160" s="269">
        <f>AVERAGE(AH121:AH158)</f>
        <v>0.33265654854125187</v>
      </c>
      <c r="AL160" s="277"/>
      <c r="AM160" s="314" t="s">
        <v>1279</v>
      </c>
      <c r="AN160" s="269">
        <f>AVERAGE(AA121:AA158,AA108:AA113)</f>
        <v>21.08587154084141</v>
      </c>
      <c r="AO160" s="315">
        <f>AVERAGE(AH121:AH158,AH108:AH113)</f>
        <v>0.56931799979888764</v>
      </c>
    </row>
    <row r="161" spans="1:41" ht="15.75" x14ac:dyDescent="0.25">
      <c r="AA161" s="314" t="s">
        <v>1306</v>
      </c>
      <c r="AB161" s="269">
        <f>1.96*STDEV(AA121:AA158)/SQRT(COUNT(AA121:AA158))</f>
        <v>2.950047453640293</v>
      </c>
      <c r="AH161" s="314" t="s">
        <v>1306</v>
      </c>
      <c r="AI161" s="269">
        <f>1.96*STDEV(AH121:AH158)/SQRT(COUNT(AH121:AH158))</f>
        <v>0.76072978395722257</v>
      </c>
      <c r="AL161" s="277"/>
      <c r="AM161" s="314" t="s">
        <v>1306</v>
      </c>
      <c r="AN161" s="269">
        <f>1.96*STDEV(AA121:AA158,AA108:AA113)/SQRT(COUNT(AA121:AA158,AA108:AA113))</f>
        <v>3.1574093379747898</v>
      </c>
      <c r="AO161" s="315">
        <f>1.96*STDEV(AH121:AH158,AH108:AH113)/SQRT(COUNT(AH121:AH158,AH108:AH113))</f>
        <v>0.68969693588125425</v>
      </c>
    </row>
    <row r="162" spans="1:41" ht="15.75" x14ac:dyDescent="0.25">
      <c r="AA162" s="314" t="s">
        <v>111</v>
      </c>
      <c r="AB162" s="325">
        <f>COUNT(AA121:AA158)</f>
        <v>9</v>
      </c>
      <c r="AH162" s="314" t="s">
        <v>111</v>
      </c>
      <c r="AI162" s="325">
        <f>COUNT(AH121:AH158)</f>
        <v>9</v>
      </c>
      <c r="AL162" s="278"/>
      <c r="AM162" s="317" t="s">
        <v>111</v>
      </c>
      <c r="AN162" s="316">
        <f>COUNT(AA121:AA158,AA108:AA113)</f>
        <v>11</v>
      </c>
      <c r="AO162" s="318">
        <f>COUNT(AH121:AH158,AH108:AH113)</f>
        <v>11</v>
      </c>
    </row>
    <row r="166" spans="1:41" ht="26.25" x14ac:dyDescent="0.4">
      <c r="A166" s="266" t="s">
        <v>1316</v>
      </c>
    </row>
    <row r="167" spans="1:41" ht="15.75" x14ac:dyDescent="0.25">
      <c r="A167" s="268" t="s">
        <v>338</v>
      </c>
      <c r="B167" s="268" t="s">
        <v>1257</v>
      </c>
      <c r="C167" s="268" t="s">
        <v>1258</v>
      </c>
      <c r="D167" s="268" t="s">
        <v>246</v>
      </c>
      <c r="E167" s="268" t="s">
        <v>247</v>
      </c>
      <c r="F167" s="268" t="s">
        <v>248</v>
      </c>
      <c r="G167" s="268" t="s">
        <v>249</v>
      </c>
      <c r="H167" s="268" t="s">
        <v>250</v>
      </c>
      <c r="I167" s="268" t="s">
        <v>291</v>
      </c>
      <c r="J167" s="268" t="s">
        <v>377</v>
      </c>
      <c r="K167" s="268" t="s">
        <v>380</v>
      </c>
      <c r="M167" s="268" t="s">
        <v>1259</v>
      </c>
      <c r="N167" s="268" t="s">
        <v>1260</v>
      </c>
      <c r="O167" s="268" t="s">
        <v>1261</v>
      </c>
      <c r="P167" s="268" t="s">
        <v>1262</v>
      </c>
      <c r="Q167" s="298" t="s">
        <v>1263</v>
      </c>
      <c r="T167" s="268" t="s">
        <v>1264</v>
      </c>
      <c r="U167" s="268" t="s">
        <v>1265</v>
      </c>
      <c r="V167" s="268" t="s">
        <v>1266</v>
      </c>
      <c r="W167" s="268" t="s">
        <v>1267</v>
      </c>
      <c r="X167" s="268" t="s">
        <v>1268</v>
      </c>
      <c r="Y167" s="299" t="s">
        <v>261</v>
      </c>
      <c r="Z167" s="299" t="s">
        <v>1269</v>
      </c>
      <c r="AA167" s="268" t="s">
        <v>1281</v>
      </c>
      <c r="AB167" s="268" t="s">
        <v>1145</v>
      </c>
      <c r="AC167" s="268"/>
      <c r="AD167" s="268" t="s">
        <v>1270</v>
      </c>
      <c r="AE167" s="268" t="s">
        <v>1271</v>
      </c>
      <c r="AF167" s="268" t="s">
        <v>1272</v>
      </c>
      <c r="AG167" s="268" t="s">
        <v>1273</v>
      </c>
      <c r="AH167" s="268" t="s">
        <v>1282</v>
      </c>
      <c r="AI167" s="268" t="s">
        <v>1283</v>
      </c>
      <c r="AJ167" s="268" t="s">
        <v>127</v>
      </c>
    </row>
    <row r="168" spans="1:41" x14ac:dyDescent="0.25">
      <c r="A168" t="s">
        <v>1197</v>
      </c>
      <c r="B168" s="178">
        <v>1.2753546531425799</v>
      </c>
      <c r="C168" s="178">
        <v>38.319110195616801</v>
      </c>
      <c r="D168" s="178">
        <v>4.7680627887174802</v>
      </c>
      <c r="E168" s="178">
        <v>3.23348443933995</v>
      </c>
      <c r="F168" s="178">
        <v>7.9905318475995903</v>
      </c>
      <c r="G168" s="178">
        <v>8.1071588886926698</v>
      </c>
      <c r="H168" s="178">
        <v>1.42948441735904</v>
      </c>
      <c r="I168" s="178">
        <v>-0.12264357921935599</v>
      </c>
      <c r="J168" s="178">
        <v>1.61917883912765</v>
      </c>
      <c r="K168" s="178">
        <v>-9.9352123924504792</v>
      </c>
      <c r="M168">
        <v>2.7053710000000002E-2</v>
      </c>
      <c r="N168">
        <v>1.0560309999999999</v>
      </c>
      <c r="O168">
        <v>0.98725649999999998</v>
      </c>
      <c r="P168">
        <v>6.7000000000000004E-2</v>
      </c>
      <c r="Q168" s="178">
        <f t="shared" ref="Q168:Q190" si="20">(I168-F168*M168)*N168+O168+P168</f>
        <v>0.69645512790756836</v>
      </c>
      <c r="T168" s="178">
        <f t="shared" ref="T168:T190" si="21">(0.0266-O168)/N168</f>
        <v>-0.90968588990285326</v>
      </c>
      <c r="U168">
        <f t="shared" ref="U168:U190" si="22">(0.9252-O168)/N168</f>
        <v>-5.8763899923392364E-2</v>
      </c>
      <c r="V168">
        <f t="shared" ref="V168:V190" si="23">(0.0266-0.9198)/(T168-U168)</f>
        <v>1.0496849423547741</v>
      </c>
      <c r="W168">
        <f t="shared" ref="W168:W190" si="24">0.0266-T168*V168</f>
        <v>0.98148358090362786</v>
      </c>
      <c r="X168">
        <v>7.1999999999999995E-2</v>
      </c>
      <c r="Y168" s="305">
        <f t="shared" ref="Y168:Y190" si="25">(I168-M168*F168)*V168+W168+X168</f>
        <v>0.69783236172606278</v>
      </c>
      <c r="Z168" s="321">
        <f t="shared" ref="Z168:Z190" si="26">SQRT(38300/(Y168-0.258))-273.15</f>
        <v>21.940886274600587</v>
      </c>
      <c r="AA168" s="183"/>
      <c r="AC168" s="336" t="s">
        <v>1307</v>
      </c>
      <c r="AD168" s="104">
        <f t="shared" ref="AD168:AD190" si="27">(C168+1000)/1.008122-1000</f>
        <v>29.953825227122024</v>
      </c>
      <c r="AE168" s="104">
        <f t="shared" ref="AE168:AE213" si="28">(AD168-30.91)/1.03091</f>
        <v>-0.92750557553809321</v>
      </c>
      <c r="AF168" s="178">
        <f t="shared" ref="AF168:AF190" si="29">EXP((18.03*10^3/(Z168+273.15)-32.42)/1000)</f>
        <v>1.0290950459465682</v>
      </c>
      <c r="AG168" s="183">
        <f t="shared" ref="AG168:AG190" si="30">(AD168+1000)/AF168-1000</f>
        <v>0.83449947984536266</v>
      </c>
    </row>
    <row r="169" spans="1:41" x14ac:dyDescent="0.25">
      <c r="A169" t="s">
        <v>1197</v>
      </c>
      <c r="B169" s="178">
        <v>1.20008385484205</v>
      </c>
      <c r="C169" s="178">
        <v>38.210870268319702</v>
      </c>
      <c r="D169" s="178">
        <v>4.6938548630085899</v>
      </c>
      <c r="E169" s="178">
        <v>3.1288478665708901</v>
      </c>
      <c r="F169" s="178">
        <v>7.8010083046077003</v>
      </c>
      <c r="G169" s="178">
        <v>6.39724512310557</v>
      </c>
      <c r="H169" s="178">
        <v>3.2478765845590698</v>
      </c>
      <c r="I169" s="178">
        <v>-0.131934562360327</v>
      </c>
      <c r="J169" s="178">
        <v>0.128916281146428</v>
      </c>
      <c r="K169" s="178">
        <v>-7.8560754447065397</v>
      </c>
      <c r="M169">
        <v>2.7053710000000002E-2</v>
      </c>
      <c r="N169">
        <v>1.0560309999999999</v>
      </c>
      <c r="O169">
        <v>0.98725649999999998</v>
      </c>
      <c r="P169">
        <v>6.7000000000000004E-2</v>
      </c>
      <c r="Q169" s="178">
        <f t="shared" si="20"/>
        <v>0.69205816524560015</v>
      </c>
      <c r="T169" s="178">
        <f t="shared" si="21"/>
        <v>-0.90968588990285326</v>
      </c>
      <c r="U169">
        <f t="shared" si="22"/>
        <v>-5.8763899923392364E-2</v>
      </c>
      <c r="V169">
        <f t="shared" si="23"/>
        <v>1.0496849423547741</v>
      </c>
      <c r="W169">
        <f t="shared" si="24"/>
        <v>0.98148358090362786</v>
      </c>
      <c r="X169">
        <v>7.1999999999999995E-2</v>
      </c>
      <c r="Y169" s="305">
        <f t="shared" si="25"/>
        <v>0.69346182194232153</v>
      </c>
      <c r="Z169" s="321">
        <f t="shared" si="26"/>
        <v>23.418038204887068</v>
      </c>
      <c r="AA169" s="183"/>
      <c r="AC169" s="336" t="s">
        <v>1307</v>
      </c>
      <c r="AD169" s="104">
        <f t="shared" si="27"/>
        <v>29.846457341789801</v>
      </c>
      <c r="AE169" s="104">
        <f t="shared" si="28"/>
        <v>-1.0316542260820045</v>
      </c>
      <c r="AF169" s="178">
        <f t="shared" si="29"/>
        <v>1.0287819119958863</v>
      </c>
      <c r="AG169" s="183">
        <f t="shared" si="30"/>
        <v>1.0347628914258848</v>
      </c>
    </row>
    <row r="170" spans="1:41" ht="15.75" x14ac:dyDescent="0.25">
      <c r="A170" t="s">
        <v>1197</v>
      </c>
      <c r="B170" s="178">
        <v>1.1678590077623401</v>
      </c>
      <c r="C170" s="178">
        <v>38.176336965564197</v>
      </c>
      <c r="D170" s="178">
        <v>4.6624802878049998</v>
      </c>
      <c r="E170" s="178">
        <v>3.0954468768130101</v>
      </c>
      <c r="F170" s="178">
        <v>7.7201455845648299</v>
      </c>
      <c r="G170" s="178">
        <v>9.8731100151161897</v>
      </c>
      <c r="H170" s="178">
        <v>3.5157040743958698</v>
      </c>
      <c r="I170" s="178">
        <v>-0.14721766923705801</v>
      </c>
      <c r="J170" s="178">
        <v>3.6500221603135601</v>
      </c>
      <c r="K170" s="178">
        <v>-7.4932464311517704</v>
      </c>
      <c r="M170">
        <v>2.7053710000000002E-2</v>
      </c>
      <c r="N170">
        <v>1.0560309999999999</v>
      </c>
      <c r="O170">
        <v>0.98725649999999998</v>
      </c>
      <c r="P170">
        <v>6.7000000000000004E-2</v>
      </c>
      <c r="Q170" s="178">
        <f t="shared" si="20"/>
        <v>0.67822894265040357</v>
      </c>
      <c r="T170" s="178">
        <f t="shared" si="21"/>
        <v>-0.90968588990285326</v>
      </c>
      <c r="U170">
        <f t="shared" si="22"/>
        <v>-5.8763899923392364E-2</v>
      </c>
      <c r="V170">
        <f t="shared" si="23"/>
        <v>1.0496849423547741</v>
      </c>
      <c r="W170">
        <f t="shared" si="24"/>
        <v>0.98148358090362786</v>
      </c>
      <c r="X170">
        <v>7.1999999999999995E-2</v>
      </c>
      <c r="Y170" s="305">
        <f t="shared" si="25"/>
        <v>0.67971570395653302</v>
      </c>
      <c r="Z170" s="321">
        <f t="shared" si="26"/>
        <v>28.212701355434319</v>
      </c>
      <c r="AA170" s="183">
        <f>AVERAGE(Z168:Z170)</f>
        <v>24.523875278307326</v>
      </c>
      <c r="AB170" s="319">
        <f>STDEV(Z168:Z170)/SQRT(COUNT(Z168:Z170))</f>
        <v>1.8930639033725547</v>
      </c>
      <c r="AC170" s="336" t="s">
        <v>1307</v>
      </c>
      <c r="AD170" s="104">
        <f t="shared" si="27"/>
        <v>29.812202258818161</v>
      </c>
      <c r="AE170" s="104">
        <f t="shared" si="28"/>
        <v>-1.0648822314089876</v>
      </c>
      <c r="AF170" s="178">
        <f t="shared" si="29"/>
        <v>1.0277873009364784</v>
      </c>
      <c r="AG170" s="183">
        <f t="shared" si="30"/>
        <v>1.9701560045494944</v>
      </c>
      <c r="AH170" s="183">
        <f>AVERAGE(AG168:AG170)</f>
        <v>1.2798061252735806</v>
      </c>
      <c r="AI170" s="319">
        <f>STDEV(AG168:AG170)/SQRT(COUNT(AG168:AG170))</f>
        <v>0.34998265450670024</v>
      </c>
    </row>
    <row r="171" spans="1:41" x14ac:dyDescent="0.25">
      <c r="B171" s="178"/>
      <c r="C171" s="178"/>
      <c r="D171" s="178"/>
      <c r="E171" s="178"/>
      <c r="F171" s="178"/>
      <c r="G171" s="178"/>
      <c r="H171" s="178"/>
      <c r="I171" s="178"/>
      <c r="J171" s="178"/>
      <c r="K171" s="178"/>
      <c r="Q171" s="178"/>
      <c r="T171" s="178"/>
      <c r="Y171" s="305"/>
      <c r="Z171" s="321"/>
      <c r="AA171" s="183"/>
      <c r="AC171" s="336"/>
      <c r="AD171" s="104"/>
      <c r="AE171" s="104"/>
      <c r="AF171" s="178"/>
      <c r="AG171" s="183"/>
      <c r="AH171" s="183"/>
    </row>
    <row r="172" spans="1:41" x14ac:dyDescent="0.25">
      <c r="A172" t="s">
        <v>1199</v>
      </c>
      <c r="B172" s="178">
        <v>1.27623373833133</v>
      </c>
      <c r="C172" s="178">
        <v>38.894968856548303</v>
      </c>
      <c r="D172" s="178">
        <v>4.7881638043089696</v>
      </c>
      <c r="E172" s="178">
        <v>3.7893295926436501</v>
      </c>
      <c r="F172" s="178">
        <v>8.5528574128637906</v>
      </c>
      <c r="G172" s="178">
        <v>6.9555978768817299</v>
      </c>
      <c r="H172" s="178">
        <v>5.2598416986568104</v>
      </c>
      <c r="I172" s="178">
        <v>-0.13014445509412001</v>
      </c>
      <c r="J172" s="178">
        <v>-0.63266431629830899</v>
      </c>
      <c r="K172" s="178">
        <v>-7.2506711034209204</v>
      </c>
      <c r="M172">
        <v>2.659477E-2</v>
      </c>
      <c r="N172">
        <v>1.077078</v>
      </c>
      <c r="O172">
        <v>0.99348190000000003</v>
      </c>
      <c r="P172">
        <v>6.7000000000000004E-2</v>
      </c>
      <c r="Q172" s="178">
        <f t="shared" si="20"/>
        <v>0.67531263464690139</v>
      </c>
      <c r="T172" s="178">
        <f t="shared" si="21"/>
        <v>-0.89768976805765233</v>
      </c>
      <c r="U172">
        <f t="shared" si="22"/>
        <v>-6.3395501532850923E-2</v>
      </c>
      <c r="V172">
        <f t="shared" si="23"/>
        <v>1.0706054636100599</v>
      </c>
      <c r="W172">
        <f t="shared" si="24"/>
        <v>0.98767157030937003</v>
      </c>
      <c r="X172">
        <v>7.1999999999999995E-2</v>
      </c>
      <c r="Y172" s="305">
        <f t="shared" si="25"/>
        <v>0.67681692106233282</v>
      </c>
      <c r="Z172" s="321">
        <f t="shared" si="26"/>
        <v>29.253822916157048</v>
      </c>
      <c r="AA172" s="183"/>
      <c r="AC172" s="336" t="s">
        <v>1307</v>
      </c>
      <c r="AD172" s="104">
        <f t="shared" si="27"/>
        <v>30.525044445561434</v>
      </c>
      <c r="AE172" s="104">
        <f t="shared" si="28"/>
        <v>-0.37341334785632685</v>
      </c>
      <c r="AF172" s="178">
        <f t="shared" si="29"/>
        <v>1.0275756213831051</v>
      </c>
      <c r="AG172" s="183">
        <f t="shared" si="30"/>
        <v>2.8702734874990483</v>
      </c>
      <c r="AH172" s="183"/>
    </row>
    <row r="173" spans="1:41" x14ac:dyDescent="0.25">
      <c r="A173" t="s">
        <v>1199</v>
      </c>
      <c r="B173" s="178">
        <v>1.23072230697545</v>
      </c>
      <c r="C173" s="178">
        <v>38.780170664575202</v>
      </c>
      <c r="D173" s="178">
        <v>4.7416437127721798</v>
      </c>
      <c r="E173" s="178">
        <v>3.6784254522009001</v>
      </c>
      <c r="F173" s="178">
        <v>8.4346931257230793</v>
      </c>
      <c r="G173" s="178">
        <v>8.4309474264417705</v>
      </c>
      <c r="H173" s="178">
        <v>-1.58610813650173</v>
      </c>
      <c r="I173" s="178">
        <v>-9.09203510498095E-2</v>
      </c>
      <c r="J173" s="178">
        <v>1.0528007938328801</v>
      </c>
      <c r="K173" s="178">
        <v>-13.748663065609099</v>
      </c>
      <c r="M173">
        <v>2.659477E-2</v>
      </c>
      <c r="N173">
        <v>1.077078</v>
      </c>
      <c r="O173">
        <v>0.99348190000000003</v>
      </c>
      <c r="P173">
        <v>6.7000000000000004E-2</v>
      </c>
      <c r="Q173" s="178">
        <f t="shared" si="20"/>
        <v>0.72094482784750102</v>
      </c>
      <c r="T173" s="178">
        <f t="shared" si="21"/>
        <v>-0.89768976805765233</v>
      </c>
      <c r="U173">
        <f t="shared" si="22"/>
        <v>-6.3395501532850923E-2</v>
      </c>
      <c r="V173">
        <f t="shared" si="23"/>
        <v>1.0706054636100599</v>
      </c>
      <c r="W173">
        <f t="shared" si="24"/>
        <v>0.98767157030937003</v>
      </c>
      <c r="X173">
        <v>7.1999999999999995E-2</v>
      </c>
      <c r="Y173" s="305">
        <f t="shared" si="25"/>
        <v>0.72217489453971495</v>
      </c>
      <c r="Z173" s="321">
        <f t="shared" si="26"/>
        <v>14.099025017567214</v>
      </c>
      <c r="AA173" s="183"/>
      <c r="AC173" s="336" t="s">
        <v>1307</v>
      </c>
      <c r="AD173" s="104">
        <f t="shared" si="27"/>
        <v>30.411171132636127</v>
      </c>
      <c r="AE173" s="104">
        <f t="shared" si="28"/>
        <v>-0.48387237233499797</v>
      </c>
      <c r="AF173" s="178">
        <f t="shared" si="29"/>
        <v>1.0308130265813351</v>
      </c>
      <c r="AG173" s="183">
        <f t="shared" si="30"/>
        <v>-0.38984319982034776</v>
      </c>
      <c r="AH173" s="183"/>
    </row>
    <row r="174" spans="1:41" x14ac:dyDescent="0.25">
      <c r="A174" t="s">
        <v>1199</v>
      </c>
      <c r="B174" s="178">
        <v>1.190372060144</v>
      </c>
      <c r="C174" s="178">
        <v>38.634350916929797</v>
      </c>
      <c r="D174" s="178">
        <v>4.69892482552895</v>
      </c>
      <c r="E174" s="178">
        <v>3.5375888901759498</v>
      </c>
      <c r="F174" s="178">
        <v>8.2456492634374801</v>
      </c>
      <c r="G174" s="178">
        <v>6.8095589386423203</v>
      </c>
      <c r="H174" s="178">
        <v>1.5117564611329499</v>
      </c>
      <c r="I174" s="178">
        <v>-9.6568091233180803E-2</v>
      </c>
      <c r="J174" s="178">
        <v>-0.276201851086116</v>
      </c>
      <c r="K174" s="178">
        <v>-10.3708322885869</v>
      </c>
      <c r="M174">
        <v>2.7053710000000002E-2</v>
      </c>
      <c r="N174">
        <v>1.0560309999999999</v>
      </c>
      <c r="O174">
        <v>0.98725649999999998</v>
      </c>
      <c r="P174">
        <v>6.7000000000000004E-2</v>
      </c>
      <c r="Q174" s="178">
        <f t="shared" si="20"/>
        <v>0.71670306015431362</v>
      </c>
      <c r="T174" s="178">
        <f t="shared" si="21"/>
        <v>-0.90968588990285326</v>
      </c>
      <c r="U174">
        <f t="shared" si="22"/>
        <v>-5.8763899923392364E-2</v>
      </c>
      <c r="V174">
        <f t="shared" si="23"/>
        <v>1.0496849423547741</v>
      </c>
      <c r="W174">
        <f t="shared" si="24"/>
        <v>0.98148358090362786</v>
      </c>
      <c r="X174">
        <v>7.1999999999999995E-2</v>
      </c>
      <c r="Y174" s="305">
        <f t="shared" si="25"/>
        <v>0.71795861710419862</v>
      </c>
      <c r="Z174" s="321">
        <f t="shared" si="26"/>
        <v>15.412576612946339</v>
      </c>
      <c r="AA174" s="183"/>
      <c r="AC174" s="336" t="s">
        <v>1307</v>
      </c>
      <c r="AD174" s="104">
        <f t="shared" si="27"/>
        <v>30.266526191205003</v>
      </c>
      <c r="AE174" s="104">
        <f t="shared" si="28"/>
        <v>-0.62418039285194382</v>
      </c>
      <c r="AF174" s="178">
        <f t="shared" si="29"/>
        <v>1.0305185422797485</v>
      </c>
      <c r="AG174" s="183">
        <f t="shared" si="30"/>
        <v>-0.24455269672876057</v>
      </c>
      <c r="AH174" s="183"/>
    </row>
    <row r="175" spans="1:41" ht="15.75" x14ac:dyDescent="0.25">
      <c r="A175" t="s">
        <v>1199</v>
      </c>
      <c r="B175" s="178">
        <v>1.14806928851067</v>
      </c>
      <c r="C175" s="178">
        <v>38.638478843932802</v>
      </c>
      <c r="D175" s="178">
        <v>4.6593942050964898</v>
      </c>
      <c r="E175" s="178">
        <v>3.5414840814375501</v>
      </c>
      <c r="F175" s="178">
        <v>8.1758533169750294</v>
      </c>
      <c r="G175" s="178">
        <v>6.4398072433991</v>
      </c>
      <c r="H175" s="178">
        <v>4.0360003338644201</v>
      </c>
      <c r="I175" s="178">
        <v>-0.12901614411220999</v>
      </c>
      <c r="J175" s="178">
        <v>-0.651172358245661</v>
      </c>
      <c r="K175" s="178">
        <v>-7.8425255710247503</v>
      </c>
      <c r="M175">
        <v>2.7053710000000002E-2</v>
      </c>
      <c r="N175">
        <v>1.0560309999999999</v>
      </c>
      <c r="O175">
        <v>0.98725649999999998</v>
      </c>
      <c r="P175">
        <v>6.7000000000000004E-2</v>
      </c>
      <c r="Q175" s="178">
        <f t="shared" si="20"/>
        <v>0.68443094965511553</v>
      </c>
      <c r="T175" s="178">
        <f t="shared" si="21"/>
        <v>-0.90968588990285326</v>
      </c>
      <c r="U175">
        <f t="shared" si="22"/>
        <v>-5.8763899923392364E-2</v>
      </c>
      <c r="V175">
        <f t="shared" si="23"/>
        <v>1.0496849423547741</v>
      </c>
      <c r="W175">
        <f t="shared" si="24"/>
        <v>0.98148358090362786</v>
      </c>
      <c r="X175">
        <v>7.1999999999999995E-2</v>
      </c>
      <c r="Y175" s="305">
        <f t="shared" si="25"/>
        <v>0.68588044094363354</v>
      </c>
      <c r="Z175" s="321">
        <f t="shared" si="26"/>
        <v>26.033865922694758</v>
      </c>
      <c r="AA175" s="183">
        <f>AVERAGE(Z172:Z175)</f>
        <v>21.19982261734134</v>
      </c>
      <c r="AB175" s="319">
        <f>STDEV(Z172:Z175)/SQRT(COUNT(Z172:Z175))</f>
        <v>3.7875722034888835</v>
      </c>
      <c r="AC175" s="336" t="s">
        <v>1307</v>
      </c>
      <c r="AD175" s="104">
        <f t="shared" si="27"/>
        <v>30.270620861297402</v>
      </c>
      <c r="AE175" s="104">
        <f t="shared" si="28"/>
        <v>-0.62020849414846857</v>
      </c>
      <c r="AF175" s="178">
        <f t="shared" si="29"/>
        <v>1.0282352105141828</v>
      </c>
      <c r="AG175" s="183">
        <f t="shared" si="30"/>
        <v>1.9795182330867647</v>
      </c>
      <c r="AH175" s="183">
        <f>AVERAGE(AG172:AG175)</f>
        <v>1.0538489560091762</v>
      </c>
      <c r="AI175" s="319">
        <f>STDEV(AG172:AG175)/SQRT(COUNT(AG172:AG175))</f>
        <v>0.81272974094302763</v>
      </c>
    </row>
    <row r="176" spans="1:41" x14ac:dyDescent="0.25">
      <c r="B176" s="178"/>
      <c r="C176" s="178"/>
      <c r="D176" s="178"/>
      <c r="E176" s="178"/>
      <c r="F176" s="178"/>
      <c r="G176" s="178"/>
      <c r="H176" s="178"/>
      <c r="I176" s="178"/>
      <c r="J176" s="178"/>
      <c r="K176" s="178"/>
      <c r="Q176" s="178"/>
      <c r="T176" s="178"/>
      <c r="Y176" s="305"/>
      <c r="Z176" s="321"/>
      <c r="AA176" s="183"/>
      <c r="AC176" s="336"/>
      <c r="AD176" s="104"/>
      <c r="AE176" s="104"/>
      <c r="AF176" s="178"/>
      <c r="AG176" s="183"/>
      <c r="AH176" s="183"/>
    </row>
    <row r="177" spans="1:36" x14ac:dyDescent="0.25">
      <c r="A177" t="s">
        <v>1200</v>
      </c>
      <c r="B177" s="178">
        <v>0.86941367729000196</v>
      </c>
      <c r="C177" s="178">
        <v>38.2519264268509</v>
      </c>
      <c r="D177" s="178">
        <v>4.3851483878428699</v>
      </c>
      <c r="E177" s="178">
        <v>3.1677794334471798</v>
      </c>
      <c r="F177" s="178">
        <v>7.5018313788146598</v>
      </c>
      <c r="G177" s="178">
        <v>7.4145506304455298</v>
      </c>
      <c r="H177" s="178">
        <v>1.7703790285515799</v>
      </c>
      <c r="I177" s="178">
        <v>-0.149950122374581</v>
      </c>
      <c r="J177" s="178">
        <v>1.0622249007697799</v>
      </c>
      <c r="K177" s="178">
        <v>-9.0682816101153296</v>
      </c>
      <c r="M177">
        <v>2.659477E-2</v>
      </c>
      <c r="N177">
        <v>1.077078</v>
      </c>
      <c r="O177">
        <v>0.99348190000000003</v>
      </c>
      <c r="P177">
        <v>6.7000000000000004E-2</v>
      </c>
      <c r="Q177" s="178">
        <f t="shared" si="20"/>
        <v>0.68408665028765103</v>
      </c>
      <c r="T177" s="178">
        <f t="shared" si="21"/>
        <v>-0.89768976805765233</v>
      </c>
      <c r="U177">
        <f t="shared" si="22"/>
        <v>-6.3395501532850923E-2</v>
      </c>
      <c r="V177">
        <f t="shared" si="23"/>
        <v>1.0706054636100599</v>
      </c>
      <c r="W177">
        <f t="shared" si="24"/>
        <v>0.98767157030937003</v>
      </c>
      <c r="X177">
        <v>7.1999999999999995E-2</v>
      </c>
      <c r="Y177" s="305">
        <f t="shared" si="25"/>
        <v>0.68553821059084108</v>
      </c>
      <c r="Z177" s="321">
        <f t="shared" si="26"/>
        <v>26.153585418781802</v>
      </c>
      <c r="AA177" s="183"/>
      <c r="AC177" s="336" t="s">
        <v>1307</v>
      </c>
      <c r="AD177" s="104">
        <f t="shared" si="27"/>
        <v>29.887182728728021</v>
      </c>
      <c r="AE177" s="104">
        <f t="shared" si="28"/>
        <v>-0.99214991732738933</v>
      </c>
      <c r="AF177" s="178">
        <f t="shared" si="29"/>
        <v>1.0282104250101456</v>
      </c>
      <c r="AG177" s="183">
        <f t="shared" si="30"/>
        <v>1.6307534701040822</v>
      </c>
      <c r="AH177" s="183"/>
    </row>
    <row r="178" spans="1:36" x14ac:dyDescent="0.25">
      <c r="A178" t="s">
        <v>1200</v>
      </c>
      <c r="B178" s="178">
        <v>1.1129194264192599</v>
      </c>
      <c r="C178" s="178">
        <v>38.0596893880412</v>
      </c>
      <c r="D178" s="178">
        <v>4.6070558822124399</v>
      </c>
      <c r="E178" s="178">
        <v>2.9827377950769201</v>
      </c>
      <c r="F178" s="178">
        <v>7.5678534153001698</v>
      </c>
      <c r="G178" s="178">
        <v>5.37993520478613</v>
      </c>
      <c r="H178" s="178">
        <v>1.39317703491929</v>
      </c>
      <c r="I178" s="178">
        <v>-0.13096749156754101</v>
      </c>
      <c r="J178" s="178">
        <v>-0.59109011968621095</v>
      </c>
      <c r="K178" s="178">
        <v>-9.3155019008606796</v>
      </c>
      <c r="M178">
        <v>2.7053710000000002E-2</v>
      </c>
      <c r="N178">
        <v>1.0560309999999999</v>
      </c>
      <c r="O178">
        <v>0.98725649999999998</v>
      </c>
      <c r="P178">
        <v>6.7000000000000004E-2</v>
      </c>
      <c r="Q178" s="178">
        <f t="shared" si="20"/>
        <v>0.69974055374781519</v>
      </c>
      <c r="T178" s="178">
        <f t="shared" si="21"/>
        <v>-0.90968588990285326</v>
      </c>
      <c r="U178">
        <f t="shared" si="22"/>
        <v>-5.8763899923392364E-2</v>
      </c>
      <c r="V178">
        <f t="shared" si="23"/>
        <v>1.0496849423547741</v>
      </c>
      <c r="W178">
        <f t="shared" si="24"/>
        <v>0.98148358090362786</v>
      </c>
      <c r="X178">
        <v>7.1999999999999995E-2</v>
      </c>
      <c r="Y178" s="305">
        <f t="shared" si="25"/>
        <v>0.70109804429951994</v>
      </c>
      <c r="Z178" s="321">
        <f t="shared" si="26"/>
        <v>20.851448681992736</v>
      </c>
      <c r="AA178" s="183"/>
      <c r="AC178" s="336" t="s">
        <v>1307</v>
      </c>
      <c r="AD178" s="104">
        <f t="shared" si="27"/>
        <v>29.696494460037002</v>
      </c>
      <c r="AE178" s="104">
        <f t="shared" si="28"/>
        <v>-1.177120737952875</v>
      </c>
      <c r="AF178" s="178">
        <f t="shared" si="29"/>
        <v>1.0293280682383088</v>
      </c>
      <c r="AG178" s="183">
        <f t="shared" si="30"/>
        <v>0.35792885970624866</v>
      </c>
      <c r="AH178" s="183"/>
    </row>
    <row r="179" spans="1:36" ht="15.75" x14ac:dyDescent="0.25">
      <c r="A179" t="s">
        <v>1200</v>
      </c>
      <c r="B179" s="178">
        <v>0.98637059331117405</v>
      </c>
      <c r="C179" s="178">
        <v>38.028403568487299</v>
      </c>
      <c r="D179" s="178">
        <v>4.4873390333301799</v>
      </c>
      <c r="E179" s="178">
        <v>2.9522724590770402</v>
      </c>
      <c r="F179" s="178">
        <v>7.41546920120006</v>
      </c>
      <c r="G179" s="178">
        <v>6.9017257410696997</v>
      </c>
      <c r="H179" s="178">
        <v>-3.3703099982026901</v>
      </c>
      <c r="I179" s="178">
        <v>-0.129406223605882</v>
      </c>
      <c r="J179" s="178">
        <v>0.98240642332690398</v>
      </c>
      <c r="K179" s="178">
        <v>-13.843958505129899</v>
      </c>
      <c r="M179">
        <v>2.7053710000000002E-2</v>
      </c>
      <c r="N179">
        <v>1.0560309999999999</v>
      </c>
      <c r="O179">
        <v>0.98725649999999998</v>
      </c>
      <c r="P179">
        <v>6.7000000000000004E-2</v>
      </c>
      <c r="Q179" s="178">
        <f t="shared" si="20"/>
        <v>0.70574285051764774</v>
      </c>
      <c r="T179" s="178">
        <f t="shared" si="21"/>
        <v>-0.90968588990285326</v>
      </c>
      <c r="U179">
        <f t="shared" si="22"/>
        <v>-5.8763899923392364E-2</v>
      </c>
      <c r="V179">
        <f t="shared" si="23"/>
        <v>1.0496849423547741</v>
      </c>
      <c r="W179">
        <f t="shared" si="24"/>
        <v>0.98148358090362786</v>
      </c>
      <c r="X179">
        <v>7.1999999999999995E-2</v>
      </c>
      <c r="Y179" s="305">
        <f t="shared" si="25"/>
        <v>0.70706427118001669</v>
      </c>
      <c r="Z179" s="321">
        <f t="shared" si="26"/>
        <v>18.891880062748669</v>
      </c>
      <c r="AA179" s="183">
        <f>AVERAGE(Z177:Z179)</f>
        <v>21.965638054507735</v>
      </c>
      <c r="AB179" s="319">
        <f>STDEV(Z177:Z179)/SQRT(COUNT(Z177:Z179))</f>
        <v>2.1690362405016872</v>
      </c>
      <c r="AC179" s="336" t="s">
        <v>1307</v>
      </c>
      <c r="AD179" s="104">
        <f t="shared" si="27"/>
        <v>29.665460696708578</v>
      </c>
      <c r="AE179" s="104">
        <f t="shared" si="28"/>
        <v>-1.2072240091680377</v>
      </c>
      <c r="AF179" s="178">
        <f t="shared" si="29"/>
        <v>1.029751715857079</v>
      </c>
      <c r="AG179" s="183">
        <f t="shared" si="30"/>
        <v>-8.3763065447897134E-2</v>
      </c>
      <c r="AH179" s="183">
        <f>AVERAGE(AG177:AG179)</f>
        <v>0.63497308812081121</v>
      </c>
      <c r="AI179" s="319">
        <f>STDEV(AG177:AG179)/SQRT(COUNT(AG177:AG179))</f>
        <v>0.5139574775029726</v>
      </c>
    </row>
    <row r="180" spans="1:36" x14ac:dyDescent="0.25">
      <c r="B180" s="178"/>
      <c r="C180" s="178"/>
      <c r="D180" s="178"/>
      <c r="E180" s="178"/>
      <c r="F180" s="178"/>
      <c r="G180" s="178"/>
      <c r="H180" s="178"/>
      <c r="I180" s="178"/>
      <c r="J180" s="178"/>
      <c r="K180" s="178"/>
      <c r="Q180" s="178"/>
      <c r="T180" s="178"/>
      <c r="Y180" s="305"/>
      <c r="Z180" s="321"/>
      <c r="AA180" s="183"/>
      <c r="AC180" s="336"/>
      <c r="AD180" s="104"/>
      <c r="AE180" s="104"/>
      <c r="AF180" s="178"/>
      <c r="AG180" s="183"/>
      <c r="AH180" s="183"/>
    </row>
    <row r="181" spans="1:36" x14ac:dyDescent="0.25">
      <c r="A181" t="s">
        <v>1201</v>
      </c>
      <c r="B181" s="178">
        <v>1.5932385255284101</v>
      </c>
      <c r="C181" s="178">
        <v>38.542714428558597</v>
      </c>
      <c r="D181" s="178">
        <v>5.0736393497720496</v>
      </c>
      <c r="E181" s="178">
        <v>3.44998746974876</v>
      </c>
      <c r="F181" s="178">
        <v>8.5340398297212197</v>
      </c>
      <c r="G181" s="178">
        <v>2.7728796924680701</v>
      </c>
      <c r="H181" s="178">
        <v>7.5232377072385503</v>
      </c>
      <c r="I181" s="178">
        <v>-0.109446385533849</v>
      </c>
      <c r="J181" s="178">
        <v>-4.1106278932462796</v>
      </c>
      <c r="K181" s="178">
        <v>-4.6554992922576597</v>
      </c>
      <c r="M181">
        <v>2.5836359999999999E-2</v>
      </c>
      <c r="N181">
        <v>1.07263</v>
      </c>
      <c r="O181">
        <v>0.98676090000000005</v>
      </c>
      <c r="P181">
        <v>6.7000000000000004E-2</v>
      </c>
      <c r="Q181" s="178">
        <f t="shared" si="20"/>
        <v>0.69986281659763439</v>
      </c>
      <c r="T181" s="178">
        <f t="shared" si="21"/>
        <v>-0.89514641581906162</v>
      </c>
      <c r="U181">
        <f t="shared" si="22"/>
        <v>-5.7392483894726079E-2</v>
      </c>
      <c r="V181">
        <f t="shared" si="23"/>
        <v>1.0661841931894056</v>
      </c>
      <c r="W181">
        <f t="shared" si="24"/>
        <v>0.9809909591364343</v>
      </c>
      <c r="X181">
        <v>7.1999999999999995E-2</v>
      </c>
      <c r="Y181" s="305">
        <f t="shared" si="25"/>
        <v>0.7012195724293423</v>
      </c>
      <c r="Z181" s="321">
        <f t="shared" si="26"/>
        <v>20.811139207883798</v>
      </c>
      <c r="AA181" s="183"/>
      <c r="AC181" s="336" t="s">
        <v>1307</v>
      </c>
      <c r="AD181" s="104">
        <f t="shared" si="27"/>
        <v>30.175627978120247</v>
      </c>
      <c r="AE181" s="104">
        <f t="shared" si="28"/>
        <v>-0.71235318493346034</v>
      </c>
      <c r="AF181" s="178">
        <f t="shared" si="29"/>
        <v>1.0293367242753932</v>
      </c>
      <c r="AG181" s="183">
        <f t="shared" si="30"/>
        <v>0.8149944356814558</v>
      </c>
      <c r="AH181" s="183"/>
    </row>
    <row r="182" spans="1:36" x14ac:dyDescent="0.25">
      <c r="A182" t="s">
        <v>1201</v>
      </c>
      <c r="B182" s="178">
        <v>1.4152012798779801</v>
      </c>
      <c r="C182" s="178">
        <v>38.388367003366596</v>
      </c>
      <c r="D182" s="178">
        <v>4.9015205111866598</v>
      </c>
      <c r="E182" s="178">
        <v>3.3006290988138098</v>
      </c>
      <c r="F182" s="178">
        <v>8.2026858994546501</v>
      </c>
      <c r="G182" s="178">
        <v>6.3610668724550203</v>
      </c>
      <c r="H182" s="178">
        <v>3.7681994445733098</v>
      </c>
      <c r="I182" s="178">
        <v>-0.11501259556526</v>
      </c>
      <c r="J182" s="178">
        <v>-0.24942689352654601</v>
      </c>
      <c r="K182" s="178">
        <v>-7.8939939777897603</v>
      </c>
      <c r="M182">
        <v>2.659477E-2</v>
      </c>
      <c r="N182">
        <v>1.077078</v>
      </c>
      <c r="O182">
        <v>0.99348190000000003</v>
      </c>
      <c r="P182">
        <v>6.7000000000000004E-2</v>
      </c>
      <c r="Q182" s="178">
        <f t="shared" si="20"/>
        <v>0.70164136517339637</v>
      </c>
      <c r="T182" s="178">
        <f t="shared" si="21"/>
        <v>-0.89768976805765233</v>
      </c>
      <c r="U182">
        <f t="shared" si="22"/>
        <v>-6.3395501532850923E-2</v>
      </c>
      <c r="V182">
        <f t="shared" si="23"/>
        <v>1.0706054636100599</v>
      </c>
      <c r="W182">
        <f t="shared" si="24"/>
        <v>0.98767157030937003</v>
      </c>
      <c r="X182">
        <v>7.1999999999999995E-2</v>
      </c>
      <c r="Y182" s="305">
        <f t="shared" si="25"/>
        <v>0.70298743308800093</v>
      </c>
      <c r="Z182" s="321">
        <f t="shared" si="26"/>
        <v>20.226628865458167</v>
      </c>
      <c r="AA182" s="183"/>
      <c r="AC182" s="336" t="s">
        <v>1307</v>
      </c>
      <c r="AD182" s="104">
        <f t="shared" si="27"/>
        <v>30.022524062927459</v>
      </c>
      <c r="AE182" s="104">
        <f t="shared" si="28"/>
        <v>-0.86086655195171324</v>
      </c>
      <c r="AF182" s="178">
        <f t="shared" si="29"/>
        <v>1.02946251728116</v>
      </c>
      <c r="AG182" s="183">
        <f t="shared" si="30"/>
        <v>0.54397976843915785</v>
      </c>
      <c r="AH182" s="183"/>
    </row>
    <row r="183" spans="1:36" ht="15.75" x14ac:dyDescent="0.25">
      <c r="A183" t="s">
        <v>1201</v>
      </c>
      <c r="B183" s="178">
        <v>1.6061532567010799</v>
      </c>
      <c r="C183" s="178">
        <v>38.555592241517502</v>
      </c>
      <c r="D183" s="178">
        <v>5.08618104118767</v>
      </c>
      <c r="E183" s="178">
        <v>3.4624449365229699</v>
      </c>
      <c r="F183" s="178">
        <v>8.5623926964277697</v>
      </c>
      <c r="G183" s="178">
        <v>5.6709133999070396</v>
      </c>
      <c r="H183" s="178">
        <v>2.3054132736113999</v>
      </c>
      <c r="I183" s="178">
        <v>-0.106412984167209</v>
      </c>
      <c r="J183" s="178">
        <v>-1.25727142911274</v>
      </c>
      <c r="K183" s="178">
        <v>-9.8475859439864308</v>
      </c>
      <c r="M183">
        <v>2.659477E-2</v>
      </c>
      <c r="N183">
        <v>1.077078</v>
      </c>
      <c r="O183">
        <v>0.99348190000000003</v>
      </c>
      <c r="P183">
        <v>6.7000000000000004E-2</v>
      </c>
      <c r="Q183" s="178">
        <f t="shared" si="20"/>
        <v>0.7006001451088899</v>
      </c>
      <c r="T183" s="178">
        <f t="shared" si="21"/>
        <v>-0.89768976805765233</v>
      </c>
      <c r="U183">
        <f t="shared" si="22"/>
        <v>-6.3395501532850923E-2</v>
      </c>
      <c r="V183">
        <f t="shared" si="23"/>
        <v>1.0706054636100599</v>
      </c>
      <c r="W183">
        <f t="shared" si="24"/>
        <v>0.98767157030937003</v>
      </c>
      <c r="X183">
        <v>7.1999999999999995E-2</v>
      </c>
      <c r="Y183" s="305">
        <f t="shared" si="25"/>
        <v>0.70195247007707584</v>
      </c>
      <c r="Z183" s="321">
        <f t="shared" si="26"/>
        <v>20.568396536667592</v>
      </c>
      <c r="AA183" s="183">
        <f>AVERAGE(Z181:Z183)</f>
        <v>20.53538820333652</v>
      </c>
      <c r="AB183" s="319">
        <f>STDEV(Z181:Z183)/SQRT(COUNT(Z181:Z183))</f>
        <v>0.16953883296814676</v>
      </c>
      <c r="AC183" s="336" t="s">
        <v>1307</v>
      </c>
      <c r="AD183" s="104">
        <f t="shared" si="27"/>
        <v>30.188402040147366</v>
      </c>
      <c r="AE183" s="104">
        <f t="shared" si="28"/>
        <v>-0.6999621304019108</v>
      </c>
      <c r="AF183" s="178">
        <f t="shared" si="29"/>
        <v>1.0293889024951937</v>
      </c>
      <c r="AG183" s="183">
        <f t="shared" si="30"/>
        <v>0.77667394996751682</v>
      </c>
      <c r="AH183" s="183">
        <f>AVERAGE(AG181:AG183)</f>
        <v>0.71188271802937686</v>
      </c>
      <c r="AI183" s="319">
        <f>STDEV(AG181:AG183)/SQRT(COUNT(AG181:AG183))</f>
        <v>8.4677161948898044E-2</v>
      </c>
    </row>
    <row r="184" spans="1:36" x14ac:dyDescent="0.25">
      <c r="B184" s="178"/>
      <c r="C184" s="178"/>
      <c r="D184" s="178"/>
      <c r="E184" s="178"/>
      <c r="F184" s="178"/>
      <c r="G184" s="178"/>
      <c r="H184" s="178"/>
      <c r="I184" s="178"/>
      <c r="J184" s="178"/>
      <c r="K184" s="178"/>
      <c r="Q184" s="178"/>
      <c r="T184" s="178"/>
      <c r="Y184" s="305"/>
      <c r="Z184" s="321"/>
      <c r="AA184" s="183"/>
      <c r="AC184" s="336"/>
      <c r="AD184" s="104"/>
      <c r="AE184" s="104"/>
      <c r="AF184" s="178"/>
      <c r="AG184" s="183"/>
      <c r="AH184" s="183"/>
    </row>
    <row r="185" spans="1:36" x14ac:dyDescent="0.25">
      <c r="A185" t="s">
        <v>1202</v>
      </c>
      <c r="B185" s="178">
        <v>1.01269303295159</v>
      </c>
      <c r="C185" s="178">
        <v>37.617432229196901</v>
      </c>
      <c r="D185" s="178">
        <v>4.4982605140569696</v>
      </c>
      <c r="E185" s="178">
        <v>2.5556410759718702</v>
      </c>
      <c r="F185" s="178">
        <v>6.9934277385529597</v>
      </c>
      <c r="G185" s="178">
        <v>5.52502043061323</v>
      </c>
      <c r="H185" s="178">
        <v>7.4818406175965402</v>
      </c>
      <c r="I185" s="178">
        <v>-0.170754010359595</v>
      </c>
      <c r="J185" s="178">
        <v>0.40505564112290698</v>
      </c>
      <c r="K185" s="178">
        <v>-2.34227237248126</v>
      </c>
      <c r="M185">
        <v>2.7053710000000002E-2</v>
      </c>
      <c r="N185">
        <v>1.0560309999999999</v>
      </c>
      <c r="O185">
        <v>0.98725649999999998</v>
      </c>
      <c r="P185">
        <v>6.7000000000000004E-2</v>
      </c>
      <c r="Q185" s="178">
        <f t="shared" si="20"/>
        <v>0.67413584330512766</v>
      </c>
      <c r="T185" s="178">
        <f t="shared" si="21"/>
        <v>-0.90968588990285326</v>
      </c>
      <c r="U185">
        <f t="shared" si="22"/>
        <v>-5.8763899923392364E-2</v>
      </c>
      <c r="V185">
        <f t="shared" si="23"/>
        <v>1.0496849423547741</v>
      </c>
      <c r="W185">
        <f t="shared" si="24"/>
        <v>0.98148358090362786</v>
      </c>
      <c r="X185">
        <v>7.1999999999999995E-2</v>
      </c>
      <c r="Y185" s="305">
        <f t="shared" si="25"/>
        <v>0.67564720146910751</v>
      </c>
      <c r="Z185" s="321">
        <f t="shared" si="26"/>
        <v>29.677003470520958</v>
      </c>
      <c r="AA185" s="183"/>
      <c r="AC185" s="336" t="s">
        <v>1307</v>
      </c>
      <c r="AD185" s="104">
        <f t="shared" si="27"/>
        <v>29.25780037455479</v>
      </c>
      <c r="AE185" s="104">
        <f t="shared" si="28"/>
        <v>-1.6026613627234287</v>
      </c>
      <c r="AF185" s="178">
        <f t="shared" si="29"/>
        <v>1.0274900092626664</v>
      </c>
      <c r="AG185" s="183">
        <f t="shared" si="30"/>
        <v>1.7204946967386832</v>
      </c>
      <c r="AH185" s="183"/>
    </row>
    <row r="186" spans="1:36" x14ac:dyDescent="0.25">
      <c r="A186" t="s">
        <v>1202</v>
      </c>
      <c r="B186" s="178">
        <v>0.979831943339045</v>
      </c>
      <c r="C186" s="178">
        <v>37.495907502103698</v>
      </c>
      <c r="D186" s="178">
        <v>4.4633755759020897</v>
      </c>
      <c r="E186" s="178">
        <v>2.4382709772495499</v>
      </c>
      <c r="F186" s="178">
        <v>6.8457372210566199</v>
      </c>
      <c r="G186" s="178">
        <v>3.3461160675474302</v>
      </c>
      <c r="H186" s="178">
        <v>9.0918118676558706</v>
      </c>
      <c r="I186" s="178">
        <v>-0.16649457134970699</v>
      </c>
      <c r="J186" s="178">
        <v>-1.52895696960668</v>
      </c>
      <c r="K186" s="178">
        <v>-0.48107764563418898</v>
      </c>
      <c r="M186">
        <v>2.7053710000000002E-2</v>
      </c>
      <c r="N186">
        <v>1.0560309999999999</v>
      </c>
      <c r="O186">
        <v>0.98725649999999998</v>
      </c>
      <c r="P186">
        <v>6.7000000000000004E-2</v>
      </c>
      <c r="Q186" s="178">
        <f t="shared" si="20"/>
        <v>0.68285339551522939</v>
      </c>
      <c r="T186" s="178">
        <f t="shared" si="21"/>
        <v>-0.90968588990285326</v>
      </c>
      <c r="U186">
        <f t="shared" si="22"/>
        <v>-5.8763899923392364E-2</v>
      </c>
      <c r="V186">
        <f t="shared" si="23"/>
        <v>1.0496849423547741</v>
      </c>
      <c r="W186">
        <f t="shared" si="24"/>
        <v>0.98148358090362786</v>
      </c>
      <c r="X186">
        <v>7.1999999999999995E-2</v>
      </c>
      <c r="Y186" s="305">
        <f t="shared" si="25"/>
        <v>0.68431236687536479</v>
      </c>
      <c r="Z186" s="321">
        <f t="shared" si="26"/>
        <v>26.583594110951879</v>
      </c>
      <c r="AA186" s="183"/>
      <c r="AC186" s="336" t="s">
        <v>1307</v>
      </c>
      <c r="AD186" s="104">
        <f t="shared" si="27"/>
        <v>29.137254719273642</v>
      </c>
      <c r="AE186" s="104">
        <f t="shared" si="28"/>
        <v>-1.7195926712577803</v>
      </c>
      <c r="AF186" s="178">
        <f t="shared" si="29"/>
        <v>1.0281215685808471</v>
      </c>
      <c r="AG186" s="183">
        <f t="shared" si="30"/>
        <v>0.98790470841743172</v>
      </c>
      <c r="AH186" s="183"/>
    </row>
    <row r="187" spans="1:36" ht="15.75" x14ac:dyDescent="0.25">
      <c r="A187" t="s">
        <v>1202</v>
      </c>
      <c r="B187" s="178">
        <v>0.68567951964957397</v>
      </c>
      <c r="C187" s="178">
        <v>36.858852640479803</v>
      </c>
      <c r="D187" s="178">
        <v>4.1661994534508002</v>
      </c>
      <c r="E187" s="178">
        <v>1.8227386319800201</v>
      </c>
      <c r="F187" s="178">
        <v>5.9307760463138504</v>
      </c>
      <c r="G187" s="178">
        <v>0.81092226222093899</v>
      </c>
      <c r="H187" s="178">
        <v>7.2153203921500202</v>
      </c>
      <c r="I187" s="178">
        <v>-0.16649456906927501</v>
      </c>
      <c r="J187" s="178">
        <v>-2.8275481336989001</v>
      </c>
      <c r="K187" s="178">
        <v>-0.81986202340430903</v>
      </c>
      <c r="M187">
        <v>2.7053710000000002E-2</v>
      </c>
      <c r="N187">
        <v>1.0560309999999999</v>
      </c>
      <c r="O187">
        <v>0.98725649999999998</v>
      </c>
      <c r="P187">
        <v>6.7000000000000004E-2</v>
      </c>
      <c r="Q187" s="178">
        <f t="shared" si="20"/>
        <v>0.70899343283194316</v>
      </c>
      <c r="T187" s="178">
        <f t="shared" si="21"/>
        <v>-0.90968588990285326</v>
      </c>
      <c r="U187">
        <f t="shared" si="22"/>
        <v>-5.8763899923392364E-2</v>
      </c>
      <c r="V187">
        <f t="shared" si="23"/>
        <v>1.0496849423547741</v>
      </c>
      <c r="W187">
        <f t="shared" si="24"/>
        <v>0.98148358090362786</v>
      </c>
      <c r="X187">
        <v>7.1999999999999995E-2</v>
      </c>
      <c r="Y187" s="305">
        <f t="shared" si="25"/>
        <v>0.71029531961439085</v>
      </c>
      <c r="Z187" s="321">
        <f t="shared" si="26"/>
        <v>17.846885057359202</v>
      </c>
      <c r="AA187" s="183">
        <f>AVERAGE(Z185:Z187)</f>
        <v>24.702494212944014</v>
      </c>
      <c r="AB187" s="319">
        <f>STDEV(Z185:Z187)/SQRT(COUNT(Z185:Z187))</f>
        <v>3.5422134340489779</v>
      </c>
      <c r="AC187" s="336" t="s">
        <v>1307</v>
      </c>
      <c r="AD187" s="104">
        <f t="shared" si="27"/>
        <v>28.505332331285217</v>
      </c>
      <c r="AE187" s="104">
        <f t="shared" si="28"/>
        <v>-2.3325679920796025</v>
      </c>
      <c r="AF187" s="178">
        <f t="shared" si="29"/>
        <v>1.0299800427851071</v>
      </c>
      <c r="AG187" s="183">
        <f t="shared" si="30"/>
        <v>-1.4317854643418286</v>
      </c>
      <c r="AH187" s="183">
        <f>AVERAGE(AG185:AG187)</f>
        <v>0.42553798027142875</v>
      </c>
      <c r="AI187" s="319">
        <f>STDEV(AG185:AG187)/SQRT(COUNT(AG185:AG187))</f>
        <v>0.95243719061148158</v>
      </c>
    </row>
    <row r="188" spans="1:36" x14ac:dyDescent="0.25">
      <c r="B188" s="178"/>
      <c r="C188" s="178"/>
      <c r="D188" s="178"/>
      <c r="E188" s="178"/>
      <c r="F188" s="178"/>
      <c r="G188" s="178"/>
      <c r="H188" s="178"/>
      <c r="I188" s="178"/>
      <c r="J188" s="178"/>
      <c r="K188" s="178"/>
      <c r="Q188" s="178"/>
      <c r="T188" s="178"/>
      <c r="Y188" s="305"/>
      <c r="Z188" s="321"/>
      <c r="AA188" s="183"/>
      <c r="AC188" s="336"/>
      <c r="AD188" s="104"/>
      <c r="AE188" s="104"/>
      <c r="AF188" s="178"/>
      <c r="AG188" s="183"/>
      <c r="AH188" s="183"/>
    </row>
    <row r="189" spans="1:36" s="300" customFormat="1" ht="15.75" x14ac:dyDescent="0.25">
      <c r="A189" s="300" t="s">
        <v>1203</v>
      </c>
      <c r="B189" s="301">
        <v>0.695024288714992</v>
      </c>
      <c r="C189" s="301">
        <v>36.733811191326701</v>
      </c>
      <c r="D189" s="301">
        <v>4.1707732059665901</v>
      </c>
      <c r="E189" s="301">
        <v>1.70206308788064</v>
      </c>
      <c r="F189" s="301">
        <v>5.8243006356133202</v>
      </c>
      <c r="G189" s="301">
        <v>0.50266088063070802</v>
      </c>
      <c r="H189" s="301">
        <v>6.86575406145288</v>
      </c>
      <c r="I189" s="301">
        <v>-0.15861196205307701</v>
      </c>
      <c r="J189" s="301">
        <v>-2.8944825715312401</v>
      </c>
      <c r="K189" s="301">
        <v>-0.93500404143121596</v>
      </c>
      <c r="M189" s="300">
        <v>2.7053710000000002E-2</v>
      </c>
      <c r="N189" s="300">
        <v>1.0560309999999999</v>
      </c>
      <c r="O189" s="300">
        <v>0.98725649999999998</v>
      </c>
      <c r="P189" s="300">
        <v>6.7000000000000004E-2</v>
      </c>
      <c r="Q189" s="301">
        <f t="shared" si="20"/>
        <v>0.7203596654557507</v>
      </c>
      <c r="T189" s="301">
        <f t="shared" si="21"/>
        <v>-0.90968588990285326</v>
      </c>
      <c r="U189" s="300">
        <f t="shared" si="22"/>
        <v>-5.8763899923392364E-2</v>
      </c>
      <c r="V189" s="300">
        <f t="shared" si="23"/>
        <v>1.0496849423547741</v>
      </c>
      <c r="W189" s="300">
        <f t="shared" si="24"/>
        <v>0.98148358090362786</v>
      </c>
      <c r="X189" s="300">
        <v>7.1999999999999995E-2</v>
      </c>
      <c r="Y189" s="303">
        <f t="shared" si="25"/>
        <v>0.72159324859233975</v>
      </c>
      <c r="Z189" s="320">
        <f t="shared" si="26"/>
        <v>14.279166616806151</v>
      </c>
      <c r="AA189" s="302"/>
      <c r="AC189" s="337" t="s">
        <v>1307</v>
      </c>
      <c r="AD189" s="304">
        <f t="shared" si="27"/>
        <v>28.381298286642505</v>
      </c>
      <c r="AE189" s="304">
        <f t="shared" si="28"/>
        <v>-2.4528830968343458</v>
      </c>
      <c r="AF189" s="301">
        <f t="shared" si="29"/>
        <v>1.0307724765029904</v>
      </c>
      <c r="AG189" s="302">
        <f t="shared" si="30"/>
        <v>-2.3197924574589024</v>
      </c>
      <c r="AH189" s="302"/>
    </row>
    <row r="190" spans="1:36" s="338" customFormat="1" ht="16.5" thickBot="1" x14ac:dyDescent="0.3">
      <c r="A190" s="338" t="s">
        <v>1203</v>
      </c>
      <c r="B190" s="339">
        <v>0.87323732741648696</v>
      </c>
      <c r="C190" s="339">
        <v>36.950792764487602</v>
      </c>
      <c r="D190" s="339">
        <v>4.3451590526847603</v>
      </c>
      <c r="E190" s="339">
        <v>1.9118785018072699</v>
      </c>
      <c r="F190" s="339">
        <v>6.2108657440288901</v>
      </c>
      <c r="G190" s="339">
        <v>0.98329185206527303</v>
      </c>
      <c r="H190" s="339">
        <v>6.55020442200522</v>
      </c>
      <c r="I190" s="339">
        <v>-0.15941457036336101</v>
      </c>
      <c r="J190" s="339">
        <v>-2.8332545443393702</v>
      </c>
      <c r="K190" s="339">
        <v>-1.84379091996728</v>
      </c>
      <c r="M190" s="338">
        <v>2.7053710000000002E-2</v>
      </c>
      <c r="N190" s="338">
        <v>1.0560309999999999</v>
      </c>
      <c r="O190" s="338">
        <v>0.98725649999999998</v>
      </c>
      <c r="P190" s="338">
        <v>6.7000000000000004E-2</v>
      </c>
      <c r="Q190" s="339">
        <f t="shared" si="20"/>
        <v>0.70846809252241449</v>
      </c>
      <c r="T190" s="339">
        <f t="shared" si="21"/>
        <v>-0.90968588990285326</v>
      </c>
      <c r="U190" s="338">
        <f t="shared" si="22"/>
        <v>-5.8763899923392364E-2</v>
      </c>
      <c r="V190" s="338">
        <f t="shared" si="23"/>
        <v>1.0496849423547741</v>
      </c>
      <c r="W190" s="338">
        <f t="shared" si="24"/>
        <v>0.98148358090362786</v>
      </c>
      <c r="X190" s="338">
        <v>7.1999999999999995E-2</v>
      </c>
      <c r="Y190" s="340">
        <f t="shared" si="25"/>
        <v>0.70977313625753446</v>
      </c>
      <c r="Z190" s="341">
        <f t="shared" si="26"/>
        <v>18.015011307455325</v>
      </c>
      <c r="AA190" s="342">
        <f>AVERAGE(Z189:Z190)</f>
        <v>16.147088962130738</v>
      </c>
      <c r="AB190" s="302">
        <f>STDEV(Z189:Z190)/SQRT(COUNT(Z189:Z190))</f>
        <v>1.8679223453245959</v>
      </c>
      <c r="AC190" s="337" t="s">
        <v>1307</v>
      </c>
      <c r="AD190" s="304">
        <f t="shared" si="27"/>
        <v>28.596531733746133</v>
      </c>
      <c r="AE190" s="304">
        <f t="shared" si="28"/>
        <v>-2.2441030412488647</v>
      </c>
      <c r="AF190" s="301">
        <f t="shared" si="29"/>
        <v>1.0299431938646999</v>
      </c>
      <c r="AG190" s="302">
        <f t="shared" si="30"/>
        <v>-1.3075110734026794</v>
      </c>
      <c r="AH190" s="302">
        <f>AVERAGE(AG189:AG190)</f>
        <v>-1.8136517654307909</v>
      </c>
      <c r="AI190" s="302">
        <f>STDEV(AG189:AG190)/SQRT(COUNT(AG189:AG190))</f>
        <v>0.50614069202811185</v>
      </c>
      <c r="AJ190" s="300" t="s">
        <v>1287</v>
      </c>
    </row>
    <row r="191" spans="1:36" ht="16.5" thickBot="1" x14ac:dyDescent="0.3">
      <c r="B191" s="178"/>
      <c r="C191" s="178"/>
      <c r="D191" s="178"/>
      <c r="E191" s="178"/>
      <c r="F191" s="178"/>
      <c r="G191" s="178"/>
      <c r="H191" s="178"/>
      <c r="I191" s="178"/>
      <c r="J191" s="178"/>
      <c r="K191" s="178"/>
      <c r="Q191" s="178"/>
      <c r="T191" s="178"/>
      <c r="Y191" s="305"/>
      <c r="Z191" s="321"/>
      <c r="AA191" s="269" t="s">
        <v>1279</v>
      </c>
      <c r="AB191" s="343">
        <f>AVERAGE(AA170:AA187)</f>
        <v>22.58544367328739</v>
      </c>
      <c r="AC191" s="344" t="s">
        <v>1308</v>
      </c>
      <c r="AD191" s="345"/>
      <c r="AE191" s="345"/>
      <c r="AF191" s="346"/>
      <c r="AG191" s="347"/>
      <c r="AH191" s="308" t="s">
        <v>1279</v>
      </c>
      <c r="AI191" s="348">
        <f>AVERAGE(AH170:AH187)</f>
        <v>0.82120977354087477</v>
      </c>
    </row>
    <row r="192" spans="1:36" ht="15.75" x14ac:dyDescent="0.25">
      <c r="B192" s="178"/>
      <c r="C192" s="178"/>
      <c r="D192" s="178"/>
      <c r="E192" s="178"/>
      <c r="F192" s="178"/>
      <c r="G192" s="178"/>
      <c r="H192" s="178"/>
      <c r="I192" s="178"/>
      <c r="J192" s="178"/>
      <c r="K192" s="178"/>
      <c r="Q192" s="178"/>
      <c r="T192" s="178"/>
      <c r="Y192" s="305"/>
      <c r="Z192" s="321"/>
      <c r="AA192" s="314" t="s">
        <v>1280</v>
      </c>
      <c r="AB192" s="269">
        <f>1.96*STDEV(AA170:AA187)/SQRT(COUNT(AA170:AA187))</f>
        <v>1.6829914219923392</v>
      </c>
      <c r="AC192" s="349"/>
      <c r="AD192" s="104"/>
      <c r="AE192" s="104"/>
      <c r="AF192" s="178"/>
      <c r="AG192" s="183"/>
      <c r="AH192" s="314" t="s">
        <v>1280</v>
      </c>
      <c r="AI192" s="315">
        <f>1.96*STDEV(AH170:AH187)/SQRT(COUNT(AH170:AH187))</f>
        <v>0.2997019711787236</v>
      </c>
    </row>
    <row r="193" spans="1:36" ht="15.75" x14ac:dyDescent="0.25">
      <c r="B193" s="178"/>
      <c r="C193" s="178"/>
      <c r="D193" s="178"/>
      <c r="E193" s="178"/>
      <c r="F193" s="178"/>
      <c r="G193" s="178"/>
      <c r="H193" s="178"/>
      <c r="I193" s="178"/>
      <c r="J193" s="178"/>
      <c r="K193" s="178"/>
      <c r="Q193" s="178"/>
      <c r="T193" s="178"/>
      <c r="Y193" s="305"/>
      <c r="Z193" s="321"/>
      <c r="AA193" s="314" t="s">
        <v>111</v>
      </c>
      <c r="AB193" s="325">
        <f>COUNT(AA170:AA187)</f>
        <v>5</v>
      </c>
      <c r="AC193" s="350"/>
      <c r="AD193" s="177"/>
      <c r="AE193" s="177"/>
      <c r="AF193" s="351"/>
      <c r="AG193" s="186"/>
      <c r="AH193" s="317" t="s">
        <v>111</v>
      </c>
      <c r="AI193" s="318">
        <f>COUNT(AH170:AH187)</f>
        <v>5</v>
      </c>
    </row>
    <row r="194" spans="1:36" ht="15.75" x14ac:dyDescent="0.25">
      <c r="B194" s="178"/>
      <c r="C194" s="178"/>
      <c r="D194" s="178"/>
      <c r="E194" s="178"/>
      <c r="F194" s="178"/>
      <c r="G194" s="178"/>
      <c r="H194" s="178"/>
      <c r="I194" s="178"/>
      <c r="J194" s="178"/>
      <c r="K194" s="178"/>
      <c r="Q194" s="178"/>
      <c r="T194" s="178"/>
      <c r="Y194" s="305"/>
      <c r="Z194" s="321"/>
      <c r="AA194" s="183"/>
      <c r="AB194" s="269"/>
      <c r="AC194" s="268"/>
      <c r="AD194" s="104"/>
      <c r="AE194" s="104"/>
      <c r="AF194" s="178"/>
      <c r="AG194" s="183"/>
    </row>
    <row r="195" spans="1:36" ht="15.75" x14ac:dyDescent="0.25">
      <c r="B195" s="178"/>
      <c r="C195" s="178"/>
      <c r="D195" s="178"/>
      <c r="E195" s="178"/>
      <c r="F195" s="178"/>
      <c r="G195" s="178"/>
      <c r="H195" s="178"/>
      <c r="I195" s="178"/>
      <c r="J195" s="178"/>
      <c r="K195" s="178"/>
      <c r="Q195" s="178"/>
      <c r="T195" s="178"/>
      <c r="Y195" s="305"/>
      <c r="Z195" s="321"/>
      <c r="AA195" s="183"/>
      <c r="AB195" s="269"/>
      <c r="AC195" s="268"/>
      <c r="AD195" s="104"/>
      <c r="AE195" s="104"/>
      <c r="AF195" s="178"/>
      <c r="AG195" s="183"/>
    </row>
    <row r="196" spans="1:36" x14ac:dyDescent="0.25">
      <c r="A196" t="s">
        <v>1309</v>
      </c>
      <c r="B196" s="178">
        <v>1.57139341967186</v>
      </c>
      <c r="C196" s="178">
        <v>37.834477771837797</v>
      </c>
      <c r="D196" s="178">
        <v>5.02944195042428</v>
      </c>
      <c r="E196" s="178">
        <v>2.7663209916156699</v>
      </c>
      <c r="F196" s="178">
        <v>7.7123974238035098</v>
      </c>
      <c r="G196" s="178">
        <v>4.5419058042892004</v>
      </c>
      <c r="H196" s="178">
        <v>10.4985953484133</v>
      </c>
      <c r="I196" s="178">
        <v>-0.20900326880746201</v>
      </c>
      <c r="J196" s="178">
        <v>-0.99286001922757805</v>
      </c>
      <c r="K196" s="178">
        <v>-0.33137757449258198</v>
      </c>
      <c r="M196">
        <v>2.2366339999999998E-2</v>
      </c>
      <c r="N196">
        <v>1.042014</v>
      </c>
      <c r="O196">
        <v>1.055553</v>
      </c>
      <c r="P196">
        <v>6.7000000000000004E-2</v>
      </c>
      <c r="Q196" s="178">
        <f t="shared" ref="Q196:Q213" si="31">(I196-F196*M196)*N196+O196+P196</f>
        <v>0.72502322956167742</v>
      </c>
      <c r="R196" s="183"/>
      <c r="T196" s="178">
        <f t="shared" ref="T196:T213" si="32">(0.0266-O196)/N196</f>
        <v>-0.98746561946384603</v>
      </c>
      <c r="U196">
        <f t="shared" ref="U196:U213" si="33">(0.9252-O196)/N196</f>
        <v>-0.12509716760043527</v>
      </c>
      <c r="V196">
        <f t="shared" ref="V196:V213" si="34">(0.0266-0.9198)/(T196-U196)</f>
        <v>1.0357521753839305</v>
      </c>
      <c r="W196">
        <f t="shared" ref="W196:W213" si="35">0.0266-T196*V196</f>
        <v>1.0493696634765191</v>
      </c>
      <c r="X196">
        <v>7.1999999999999995E-2</v>
      </c>
      <c r="Y196" s="305">
        <f t="shared" ref="Y196:Y213" si="36">(I196-M196*F196)*V196+W196+X196</f>
        <v>0.72622878771921917</v>
      </c>
      <c r="Z196" s="321">
        <f t="shared" ref="Z196:Z213" si="37">SQRT(38300/(Y196-0.258))-273.15</f>
        <v>12.852830470210847</v>
      </c>
      <c r="AA196" s="183"/>
      <c r="AC196" s="322" t="s">
        <v>1291</v>
      </c>
      <c r="AD196" s="104">
        <f t="shared" ref="AD196:AD213" si="38">(C196+1000)/1.008122-1000</f>
        <v>29.473097275764076</v>
      </c>
      <c r="AE196" s="104">
        <f t="shared" si="28"/>
        <v>-1.3938197555906184</v>
      </c>
      <c r="AF196" s="178">
        <f t="shared" ref="AF196:AF213" si="39">EXP((18.03*10^3/(Z196+273.15)-32.42)/1000)</f>
        <v>1.0310949894806452</v>
      </c>
      <c r="AG196" s="183">
        <f t="shared" ref="AG196:AG213" si="40">(AD196+1000)/AF196-1000</f>
        <v>-1.5729803960138042</v>
      </c>
    </row>
    <row r="197" spans="1:36" x14ac:dyDescent="0.25">
      <c r="A197" t="s">
        <v>1309</v>
      </c>
      <c r="B197" s="178">
        <v>1.6018836629947599</v>
      </c>
      <c r="C197" s="178">
        <v>37.5869748684214</v>
      </c>
      <c r="D197" s="178">
        <v>5.0497452782959602</v>
      </c>
      <c r="E197" s="178">
        <v>2.5274848829418701</v>
      </c>
      <c r="F197" s="178">
        <v>7.4580536074626398</v>
      </c>
      <c r="G197" s="178">
        <v>3.9404837061080902</v>
      </c>
      <c r="H197" s="178">
        <v>10.771666475615501</v>
      </c>
      <c r="I197" s="178">
        <v>-0.24806515360244799</v>
      </c>
      <c r="J197" s="178">
        <v>-1.11519202737724</v>
      </c>
      <c r="K197" s="178">
        <v>0.385407603608375</v>
      </c>
      <c r="M197">
        <v>2.3342669999999999E-2</v>
      </c>
      <c r="N197">
        <v>1.071134</v>
      </c>
      <c r="O197">
        <v>1.0360670000000001</v>
      </c>
      <c r="P197">
        <v>6.7000000000000004E-2</v>
      </c>
      <c r="Q197" s="178">
        <f t="shared" si="31"/>
        <v>0.65088131460310961</v>
      </c>
      <c r="R197" s="183"/>
      <c r="T197" s="178">
        <f t="shared" si="32"/>
        <v>-0.94242830495530916</v>
      </c>
      <c r="U197">
        <f t="shared" si="33"/>
        <v>-0.1035043234553287</v>
      </c>
      <c r="V197">
        <f t="shared" si="34"/>
        <v>1.0646971831738259</v>
      </c>
      <c r="W197">
        <f t="shared" si="35"/>
        <v>1.0300007616292011</v>
      </c>
      <c r="X197">
        <v>7.1999999999999995E-2</v>
      </c>
      <c r="Y197" s="305">
        <f t="shared" si="36"/>
        <v>0.65253241731971678</v>
      </c>
      <c r="Z197" s="321">
        <f t="shared" si="37"/>
        <v>38.421726086114688</v>
      </c>
      <c r="AA197" s="183"/>
      <c r="AC197" s="322" t="s">
        <v>1291</v>
      </c>
      <c r="AD197" s="104">
        <f t="shared" si="38"/>
        <v>29.227588395473276</v>
      </c>
      <c r="AE197" s="104">
        <f t="shared" si="28"/>
        <v>-1.6319674894284892</v>
      </c>
      <c r="AF197" s="178">
        <f t="shared" si="39"/>
        <v>1.025774457129953</v>
      </c>
      <c r="AG197" s="183">
        <f t="shared" si="40"/>
        <v>3.3663650342609799</v>
      </c>
    </row>
    <row r="198" spans="1:36" ht="15.75" x14ac:dyDescent="0.25">
      <c r="A198" t="s">
        <v>1309</v>
      </c>
      <c r="B198" s="178">
        <v>1.90832304803129</v>
      </c>
      <c r="C198" s="178">
        <v>38.236827881589498</v>
      </c>
      <c r="D198" s="178">
        <v>5.3588647391132396</v>
      </c>
      <c r="E198" s="178">
        <v>3.1553973467742802</v>
      </c>
      <c r="F198" s="178">
        <v>8.4278341470004108</v>
      </c>
      <c r="G198" s="178">
        <v>6.2170230214420101</v>
      </c>
      <c r="H198" s="178">
        <v>11.6190818973225</v>
      </c>
      <c r="I198" s="178">
        <v>-0.218783150876837</v>
      </c>
      <c r="J198" s="178">
        <v>-0.10303939496560401</v>
      </c>
      <c r="K198" s="178">
        <v>-0.33467791088118298</v>
      </c>
      <c r="M198">
        <v>2.3342669999999999E-2</v>
      </c>
      <c r="N198">
        <v>1.071134</v>
      </c>
      <c r="O198">
        <v>1.0360670000000001</v>
      </c>
      <c r="P198">
        <v>6.7000000000000004E-2</v>
      </c>
      <c r="Q198" s="178">
        <f t="shared" si="31"/>
        <v>0.65799871684537314</v>
      </c>
      <c r="R198" s="183"/>
      <c r="T198" s="178">
        <f t="shared" si="32"/>
        <v>-0.94242830495530916</v>
      </c>
      <c r="U198">
        <f t="shared" si="33"/>
        <v>-0.1035043234553287</v>
      </c>
      <c r="V198">
        <f t="shared" si="34"/>
        <v>1.0646971831738259</v>
      </c>
      <c r="W198">
        <f t="shared" si="35"/>
        <v>1.0300007616292011</v>
      </c>
      <c r="X198">
        <v>7.1999999999999995E-2</v>
      </c>
      <c r="Y198" s="305">
        <f t="shared" si="36"/>
        <v>0.6596070486159441</v>
      </c>
      <c r="Z198" s="321">
        <f t="shared" si="37"/>
        <v>35.665239392247543</v>
      </c>
      <c r="AA198" s="183">
        <f>AVERAGE(Z196:Z198)</f>
        <v>28.979931982857693</v>
      </c>
      <c r="AB198" s="319">
        <f>STDEV(Z196:Z198)/SQRT(COUNT(Z196:Z198))</f>
        <v>8.1027177976030345</v>
      </c>
      <c r="AC198" s="322" t="s">
        <v>1291</v>
      </c>
      <c r="AD198" s="104">
        <f t="shared" si="38"/>
        <v>29.872205825871788</v>
      </c>
      <c r="AE198" s="104">
        <f t="shared" si="28"/>
        <v>-1.0066777644296905</v>
      </c>
      <c r="AF198" s="178">
        <f t="shared" si="39"/>
        <v>1.0263044364349652</v>
      </c>
      <c r="AG198" s="183">
        <f t="shared" si="40"/>
        <v>3.4763265793723122</v>
      </c>
      <c r="AH198" s="183">
        <f>AVERAGE(AG196:AG198)</f>
        <v>1.7565704058731626</v>
      </c>
      <c r="AI198" s="319">
        <f>STDEV(AG196:AG198)/SQRT(COUNT(AG196:AG198))</f>
        <v>1.6650780053909813</v>
      </c>
      <c r="AJ198" t="s">
        <v>1304</v>
      </c>
    </row>
    <row r="199" spans="1:36" ht="15.75" x14ac:dyDescent="0.25">
      <c r="B199" s="178"/>
      <c r="C199" s="178"/>
      <c r="D199" s="178"/>
      <c r="E199" s="178"/>
      <c r="F199" s="178"/>
      <c r="G199" s="178"/>
      <c r="H199" s="178"/>
      <c r="I199" s="178"/>
      <c r="J199" s="178"/>
      <c r="K199" s="178"/>
      <c r="Q199" s="178"/>
      <c r="R199" s="183"/>
      <c r="T199" s="178"/>
      <c r="Y199" s="305"/>
      <c r="Z199" s="321"/>
      <c r="AA199" s="183"/>
      <c r="AB199" s="319"/>
      <c r="AC199" s="322"/>
      <c r="AD199" s="104"/>
      <c r="AE199" s="104"/>
      <c r="AF199" s="178"/>
      <c r="AG199" s="183"/>
      <c r="AH199" s="183"/>
    </row>
    <row r="200" spans="1:36" x14ac:dyDescent="0.25">
      <c r="A200" t="s">
        <v>1310</v>
      </c>
      <c r="B200" s="178">
        <v>0.31288002351261501</v>
      </c>
      <c r="C200" s="178">
        <v>37.897510573152601</v>
      </c>
      <c r="D200" s="178">
        <v>3.8514003909554</v>
      </c>
      <c r="E200" s="178">
        <v>2.8245084697709699</v>
      </c>
      <c r="F200" s="178">
        <v>6.5206643229930696</v>
      </c>
      <c r="G200" s="178">
        <v>4.6071342349535103</v>
      </c>
      <c r="H200" s="178">
        <v>11.631424691115299</v>
      </c>
      <c r="I200" s="178">
        <v>-0.23938985164464099</v>
      </c>
      <c r="J200" s="178">
        <v>-1.0439501568556799</v>
      </c>
      <c r="K200" s="178">
        <v>1.9267610510259101</v>
      </c>
      <c r="M200">
        <v>2.2366339999999998E-2</v>
      </c>
      <c r="N200">
        <v>1.042014</v>
      </c>
      <c r="O200">
        <v>1.055553</v>
      </c>
      <c r="P200">
        <v>6.7000000000000004E-2</v>
      </c>
      <c r="Q200" s="178">
        <f t="shared" si="31"/>
        <v>0.72113456344538918</v>
      </c>
      <c r="R200" s="183"/>
      <c r="T200" s="178">
        <f t="shared" si="32"/>
        <v>-0.98746561946384603</v>
      </c>
      <c r="U200">
        <f t="shared" si="33"/>
        <v>-0.12509716760043527</v>
      </c>
      <c r="V200">
        <f t="shared" si="34"/>
        <v>1.0357521753839305</v>
      </c>
      <c r="W200">
        <f t="shared" si="35"/>
        <v>1.0493696634765191</v>
      </c>
      <c r="X200">
        <v>7.1999999999999995E-2</v>
      </c>
      <c r="Y200" s="305">
        <f t="shared" si="36"/>
        <v>0.72236348995039135</v>
      </c>
      <c r="Z200" s="321">
        <f t="shared" si="37"/>
        <v>14.040687798301803</v>
      </c>
      <c r="AA200" s="183"/>
      <c r="AC200" s="322" t="s">
        <v>1291</v>
      </c>
      <c r="AD200" s="104">
        <f t="shared" si="38"/>
        <v>29.535622249244398</v>
      </c>
      <c r="AE200" s="104">
        <f t="shared" si="28"/>
        <v>-1.3331694820649742</v>
      </c>
      <c r="AF200" s="178">
        <f t="shared" si="39"/>
        <v>1.0308261696022947</v>
      </c>
      <c r="AG200" s="183">
        <f t="shared" si="40"/>
        <v>-1.251954394549557</v>
      </c>
      <c r="AH200" s="183"/>
    </row>
    <row r="201" spans="1:36" x14ac:dyDescent="0.25">
      <c r="A201" t="s">
        <v>1310</v>
      </c>
      <c r="B201" s="178">
        <v>0.23619133113367999</v>
      </c>
      <c r="C201" s="178">
        <v>37.7601699690779</v>
      </c>
      <c r="D201" s="178">
        <v>3.77488765721563</v>
      </c>
      <c r="E201" s="178">
        <v>2.6917798740873198</v>
      </c>
      <c r="F201" s="178">
        <v>6.3198518750651997</v>
      </c>
      <c r="G201" s="178">
        <v>4.3248444757817399</v>
      </c>
      <c r="H201" s="178">
        <v>10.5468914159839</v>
      </c>
      <c r="I201" s="178">
        <v>-0.23015222795002899</v>
      </c>
      <c r="J201" s="178">
        <v>-1.0602219998039999</v>
      </c>
      <c r="K201" s="178">
        <v>1.1942726985745</v>
      </c>
      <c r="M201">
        <v>2.3342669999999999E-2</v>
      </c>
      <c r="N201">
        <v>1.071134</v>
      </c>
      <c r="O201">
        <v>1.0360670000000001</v>
      </c>
      <c r="P201">
        <v>6.7000000000000004E-2</v>
      </c>
      <c r="Q201" s="178">
        <f t="shared" si="31"/>
        <v>0.69852706133083298</v>
      </c>
      <c r="R201" s="183"/>
      <c r="T201" s="178">
        <f t="shared" si="32"/>
        <v>-0.94242830495530916</v>
      </c>
      <c r="U201">
        <f t="shared" si="33"/>
        <v>-0.1035043234553287</v>
      </c>
      <c r="V201">
        <f t="shared" si="34"/>
        <v>1.0646971831738259</v>
      </c>
      <c r="W201">
        <f t="shared" si="35"/>
        <v>1.0300007616292011</v>
      </c>
      <c r="X201">
        <v>7.1999999999999995E-2</v>
      </c>
      <c r="Y201" s="305">
        <f t="shared" si="36"/>
        <v>0.69989184418061445</v>
      </c>
      <c r="Z201" s="321">
        <f t="shared" si="37"/>
        <v>21.252432450413494</v>
      </c>
      <c r="AA201" s="183"/>
      <c r="AC201" s="322" t="s">
        <v>1291</v>
      </c>
      <c r="AD201" s="104">
        <f t="shared" si="38"/>
        <v>29.399388138616132</v>
      </c>
      <c r="AE201" s="104">
        <f t="shared" si="28"/>
        <v>-1.4653188555585532</v>
      </c>
      <c r="AF201" s="178">
        <f t="shared" si="39"/>
        <v>1.0292420941987013</v>
      </c>
      <c r="AG201" s="183">
        <f t="shared" si="40"/>
        <v>0.15282501638967005</v>
      </c>
      <c r="AH201" s="183"/>
    </row>
    <row r="202" spans="1:36" ht="15.75" x14ac:dyDescent="0.25">
      <c r="A202" t="s">
        <v>1310</v>
      </c>
      <c r="B202" s="178">
        <v>0.39900571518474098</v>
      </c>
      <c r="C202" s="178">
        <v>38.102945109968402</v>
      </c>
      <c r="D202" s="178">
        <v>3.9390422302205299</v>
      </c>
      <c r="E202" s="178">
        <v>3.0229840927462899</v>
      </c>
      <c r="F202" s="178">
        <v>6.8124103013925499</v>
      </c>
      <c r="G202" s="178">
        <v>5.0871186352156004</v>
      </c>
      <c r="H202" s="178">
        <v>9.7050001217843995</v>
      </c>
      <c r="I202" s="178">
        <v>-0.23420793241000201</v>
      </c>
      <c r="J202" s="178">
        <v>-0.96213072396135202</v>
      </c>
      <c r="K202" s="178">
        <v>-0.46302992170910001</v>
      </c>
      <c r="M202">
        <v>2.3342669999999999E-2</v>
      </c>
      <c r="N202">
        <v>1.071134</v>
      </c>
      <c r="O202">
        <v>1.0360670000000001</v>
      </c>
      <c r="P202">
        <v>6.7000000000000004E-2</v>
      </c>
      <c r="Q202" s="178">
        <f t="shared" si="31"/>
        <v>0.68186735726116132</v>
      </c>
      <c r="R202" s="183"/>
      <c r="T202" s="178">
        <f t="shared" si="32"/>
        <v>-0.94242830495530916</v>
      </c>
      <c r="U202">
        <f t="shared" si="33"/>
        <v>-0.1035043234553287</v>
      </c>
      <c r="V202">
        <f t="shared" si="34"/>
        <v>1.0646971831738259</v>
      </c>
      <c r="W202">
        <f t="shared" si="35"/>
        <v>1.0300007616292011</v>
      </c>
      <c r="X202">
        <v>7.1999999999999995E-2</v>
      </c>
      <c r="Y202" s="305">
        <f t="shared" si="36"/>
        <v>0.68333225406818299</v>
      </c>
      <c r="Z202" s="321">
        <f t="shared" si="37"/>
        <v>26.928740390954943</v>
      </c>
      <c r="AA202" s="183">
        <f>AVERAGE(Z200:Z202)</f>
        <v>20.740620213223412</v>
      </c>
      <c r="AB202" s="319">
        <f>STDEV(Z200:Z202)/SQRT(COUNT(Z200:Z202))</f>
        <v>3.7292509852226154</v>
      </c>
      <c r="AC202" s="322" t="s">
        <v>1291</v>
      </c>
      <c r="AD202" s="104">
        <f t="shared" si="38"/>
        <v>29.739401689446822</v>
      </c>
      <c r="AE202" s="104">
        <f t="shared" si="28"/>
        <v>-1.1355000053866757</v>
      </c>
      <c r="AF202" s="178">
        <f t="shared" si="39"/>
        <v>1.0280504377763797</v>
      </c>
      <c r="AG202" s="183">
        <f t="shared" si="40"/>
        <v>1.6428803986701723</v>
      </c>
      <c r="AH202" s="183">
        <f>AVERAGE(AG200:AG202)</f>
        <v>0.18125034017009511</v>
      </c>
      <c r="AI202" s="319">
        <f>STDEV(AG200:AG202)/SQRT(COUNT(AG200:AG202))</f>
        <v>0.83578767624377237</v>
      </c>
    </row>
    <row r="203" spans="1:36" x14ac:dyDescent="0.25">
      <c r="B203" s="178"/>
      <c r="C203" s="178"/>
      <c r="D203" s="178"/>
      <c r="E203" s="178"/>
      <c r="F203" s="178"/>
      <c r="G203" s="178"/>
      <c r="H203" s="178"/>
      <c r="I203" s="178"/>
      <c r="J203" s="178"/>
      <c r="K203" s="178"/>
      <c r="Q203" s="178"/>
      <c r="R203" s="183"/>
      <c r="T203" s="178"/>
      <c r="Y203" s="305"/>
      <c r="Z203" s="321"/>
      <c r="AA203" s="183"/>
      <c r="AC203" s="322"/>
      <c r="AD203" s="104"/>
      <c r="AE203" s="104"/>
      <c r="AF203" s="178"/>
      <c r="AG203" s="183"/>
      <c r="AH203" s="183"/>
    </row>
    <row r="204" spans="1:36" x14ac:dyDescent="0.25">
      <c r="A204" t="s">
        <v>1311</v>
      </c>
      <c r="B204" s="178">
        <v>1.18405612633199</v>
      </c>
      <c r="C204" s="178">
        <v>37.436473035859201</v>
      </c>
      <c r="D204" s="178">
        <v>4.6528931984805499</v>
      </c>
      <c r="E204" s="178">
        <v>2.3813329751290402</v>
      </c>
      <c r="F204" s="178">
        <v>6.91454631320331</v>
      </c>
      <c r="G204" s="178">
        <v>3.8485142618185399</v>
      </c>
      <c r="H204" s="178">
        <v>12.1100563830599</v>
      </c>
      <c r="I204" s="178">
        <v>-0.236924185471168</v>
      </c>
      <c r="J204" s="178">
        <v>-0.91541845764208696</v>
      </c>
      <c r="K204" s="178">
        <v>2.4188838950876099</v>
      </c>
      <c r="M204">
        <v>2.2366339999999998E-2</v>
      </c>
      <c r="N204">
        <v>1.042014</v>
      </c>
      <c r="O204">
        <v>1.055553</v>
      </c>
      <c r="P204">
        <v>6.7000000000000004E-2</v>
      </c>
      <c r="Q204" s="178">
        <f t="shared" si="31"/>
        <v>0.7145239929312337</v>
      </c>
      <c r="R204" s="183"/>
      <c r="T204" s="178">
        <f t="shared" si="32"/>
        <v>-0.98746561946384603</v>
      </c>
      <c r="U204">
        <f t="shared" si="33"/>
        <v>-0.12509716760043527</v>
      </c>
      <c r="V204">
        <f t="shared" si="34"/>
        <v>1.0357521753839305</v>
      </c>
      <c r="W204">
        <f t="shared" si="35"/>
        <v>1.0493696634765191</v>
      </c>
      <c r="X204">
        <v>7.1999999999999995E-2</v>
      </c>
      <c r="Y204" s="305">
        <f t="shared" si="36"/>
        <v>0.71579264465410419</v>
      </c>
      <c r="Z204" s="321">
        <f t="shared" si="37"/>
        <v>16.094414829807022</v>
      </c>
      <c r="AA204" s="183"/>
      <c r="AC204" s="322" t="s">
        <v>1291</v>
      </c>
      <c r="AD204" s="104">
        <f t="shared" si="38"/>
        <v>29.078299090645032</v>
      </c>
      <c r="AE204" s="104">
        <f t="shared" si="28"/>
        <v>-1.7767806203790515</v>
      </c>
      <c r="AF204" s="178">
        <f t="shared" si="39"/>
        <v>1.0303667687952953</v>
      </c>
      <c r="AG204" s="183">
        <f t="shared" si="40"/>
        <v>-1.2504961763826259</v>
      </c>
      <c r="AH204" s="183"/>
    </row>
    <row r="205" spans="1:36" x14ac:dyDescent="0.25">
      <c r="A205" t="s">
        <v>1311</v>
      </c>
      <c r="B205" s="178">
        <v>1.19129838911938</v>
      </c>
      <c r="C205" s="178">
        <v>37.465812782543402</v>
      </c>
      <c r="D205" s="178">
        <v>4.6606671764667</v>
      </c>
      <c r="E205" s="178">
        <v>2.4096682157721898</v>
      </c>
      <c r="F205" s="178">
        <v>6.9486405952941599</v>
      </c>
      <c r="G205" s="178">
        <v>3.74620171256556</v>
      </c>
      <c r="H205" s="178">
        <v>12.6410777636492</v>
      </c>
      <c r="I205" s="178">
        <v>-0.23883871480765101</v>
      </c>
      <c r="J205" s="178">
        <v>-1.07373240229625</v>
      </c>
      <c r="K205" s="178">
        <v>2.8808339511744201</v>
      </c>
      <c r="M205">
        <v>2.2366339999999998E-2</v>
      </c>
      <c r="N205">
        <v>1.042014</v>
      </c>
      <c r="O205">
        <v>1.055553</v>
      </c>
      <c r="P205">
        <v>6.7000000000000004E-2</v>
      </c>
      <c r="Q205" s="178">
        <f t="shared" si="31"/>
        <v>0.711734423877185</v>
      </c>
      <c r="R205" s="183"/>
      <c r="T205" s="178">
        <f t="shared" si="32"/>
        <v>-0.98746561946384603</v>
      </c>
      <c r="U205">
        <f t="shared" si="33"/>
        <v>-0.12509716760043527</v>
      </c>
      <c r="V205">
        <f t="shared" si="34"/>
        <v>1.0357521753839305</v>
      </c>
      <c r="W205">
        <f t="shared" si="35"/>
        <v>1.0493696634765191</v>
      </c>
      <c r="X205">
        <v>7.1999999999999995E-2</v>
      </c>
      <c r="Y205" s="305">
        <f t="shared" si="36"/>
        <v>0.71301983909092115</v>
      </c>
      <c r="Z205" s="321">
        <f t="shared" si="37"/>
        <v>16.974376893933595</v>
      </c>
      <c r="AA205" s="183"/>
      <c r="AC205" s="322" t="s">
        <v>1291</v>
      </c>
      <c r="AD205" s="104">
        <f t="shared" si="38"/>
        <v>29.107402459765353</v>
      </c>
      <c r="AE205" s="104">
        <f t="shared" si="28"/>
        <v>-1.7485498639402535</v>
      </c>
      <c r="AF205" s="178">
        <f t="shared" si="39"/>
        <v>1.0301719812147305</v>
      </c>
      <c r="AG205" s="183">
        <f t="shared" si="40"/>
        <v>-1.0333990579998726</v>
      </c>
      <c r="AH205" s="183"/>
    </row>
    <row r="206" spans="1:36" ht="15.75" x14ac:dyDescent="0.25">
      <c r="A206" t="s">
        <v>1311</v>
      </c>
      <c r="B206" s="178">
        <v>1.0908024336920901</v>
      </c>
      <c r="C206" s="178">
        <v>37.582194447153498</v>
      </c>
      <c r="D206" s="178">
        <v>4.5703263388010598</v>
      </c>
      <c r="E206" s="178">
        <v>2.5217928035353898</v>
      </c>
      <c r="F206" s="178">
        <v>6.9601519694951</v>
      </c>
      <c r="G206" s="178">
        <v>4.0158199437627404</v>
      </c>
      <c r="H206" s="178">
        <v>10.223746740121699</v>
      </c>
      <c r="I206" s="178">
        <v>-0.24460038284551699</v>
      </c>
      <c r="J206" s="178">
        <v>-1.02889707001249</v>
      </c>
      <c r="K206" s="178">
        <v>0.36277517103636903</v>
      </c>
      <c r="M206">
        <v>2.3342669999999999E-2</v>
      </c>
      <c r="N206">
        <v>1.071134</v>
      </c>
      <c r="O206">
        <v>1.0360670000000001</v>
      </c>
      <c r="P206">
        <v>6.7000000000000004E-2</v>
      </c>
      <c r="Q206" s="178">
        <f t="shared" si="31"/>
        <v>0.66704164649354092</v>
      </c>
      <c r="R206" s="183"/>
      <c r="T206" s="178">
        <f t="shared" si="32"/>
        <v>-0.94242830495530916</v>
      </c>
      <c r="U206">
        <f t="shared" si="33"/>
        <v>-0.1035043234553287</v>
      </c>
      <c r="V206">
        <f t="shared" si="34"/>
        <v>1.0646971831738259</v>
      </c>
      <c r="W206">
        <f t="shared" si="35"/>
        <v>1.0300007616292011</v>
      </c>
      <c r="X206">
        <v>7.1999999999999995E-2</v>
      </c>
      <c r="Y206" s="305">
        <f t="shared" si="36"/>
        <v>0.6685956361540516</v>
      </c>
      <c r="Z206" s="321">
        <f t="shared" si="37"/>
        <v>32.266307577902808</v>
      </c>
      <c r="AA206" s="183">
        <f>AVERAGE(Z204:Z206)</f>
        <v>21.778366433881143</v>
      </c>
      <c r="AB206" s="319">
        <f>STDEV(Z204:Z206)/SQRT(COUNT(Z204:Z206))</f>
        <v>5.2501195347954539</v>
      </c>
      <c r="AC206" s="322" t="s">
        <v>1291</v>
      </c>
      <c r="AD206" s="104">
        <f t="shared" si="38"/>
        <v>29.222846487978359</v>
      </c>
      <c r="AE206" s="104">
        <f t="shared" si="28"/>
        <v>-1.6365672192738856</v>
      </c>
      <c r="AF206" s="178">
        <f t="shared" si="39"/>
        <v>1.0269714958812424</v>
      </c>
      <c r="AG206" s="183">
        <f t="shared" si="40"/>
        <v>2.1922230712003739</v>
      </c>
      <c r="AH206" s="183">
        <f>AVERAGE(AG204:AG206)</f>
        <v>-3.0557387727374891E-2</v>
      </c>
      <c r="AI206" s="319">
        <f>STDEV(AG204:AG206)/SQRT(COUNT(AG204:AG206))</f>
        <v>1.1131558016357241</v>
      </c>
    </row>
    <row r="207" spans="1:36" x14ac:dyDescent="0.25">
      <c r="B207" s="178"/>
      <c r="C207" s="178"/>
      <c r="D207" s="178"/>
      <c r="E207" s="178"/>
      <c r="F207" s="178"/>
      <c r="G207" s="178"/>
      <c r="H207" s="178"/>
      <c r="I207" s="178"/>
      <c r="J207" s="178"/>
      <c r="K207" s="178"/>
      <c r="Q207" s="178"/>
      <c r="R207" s="183"/>
      <c r="T207" s="178"/>
      <c r="Y207" s="305"/>
      <c r="Z207" s="321"/>
      <c r="AA207" s="183"/>
      <c r="AC207" s="322"/>
      <c r="AD207" s="104"/>
      <c r="AE207" s="104"/>
      <c r="AF207" s="178"/>
      <c r="AG207" s="183"/>
      <c r="AH207" s="183"/>
    </row>
    <row r="208" spans="1:36" x14ac:dyDescent="0.25">
      <c r="A208" t="s">
        <v>1312</v>
      </c>
      <c r="B208" s="178">
        <v>-0.405135356697787</v>
      </c>
      <c r="C208" s="178">
        <v>37.958049199937903</v>
      </c>
      <c r="D208" s="178">
        <v>3.1801192575697699</v>
      </c>
      <c r="E208" s="178">
        <v>2.88142836639665</v>
      </c>
      <c r="F208" s="178">
        <v>5.8595418983922896</v>
      </c>
      <c r="G208" s="178">
        <v>4.8531723879263504</v>
      </c>
      <c r="H208" s="178">
        <v>9.8589817741264092</v>
      </c>
      <c r="I208" s="178">
        <v>-0.26210787762019</v>
      </c>
      <c r="J208" s="178">
        <v>-0.91269547676015195</v>
      </c>
      <c r="K208" s="178">
        <v>0.77295668966062503</v>
      </c>
      <c r="M208">
        <v>2.2366339999999998E-2</v>
      </c>
      <c r="N208">
        <v>1.042014</v>
      </c>
      <c r="O208">
        <v>1.055553</v>
      </c>
      <c r="P208">
        <v>6.7000000000000004E-2</v>
      </c>
      <c r="Q208" s="178">
        <f t="shared" si="31"/>
        <v>0.71287020760826425</v>
      </c>
      <c r="R208" s="183"/>
      <c r="T208" s="178">
        <f t="shared" si="32"/>
        <v>-0.98746561946384603</v>
      </c>
      <c r="U208">
        <f t="shared" si="33"/>
        <v>-0.12509716760043527</v>
      </c>
      <c r="V208">
        <f t="shared" si="34"/>
        <v>1.0357521753839305</v>
      </c>
      <c r="W208">
        <f t="shared" si="35"/>
        <v>1.0493696634765191</v>
      </c>
      <c r="X208">
        <v>7.1999999999999995E-2</v>
      </c>
      <c r="Y208" s="305">
        <f t="shared" si="36"/>
        <v>0.71414879750244997</v>
      </c>
      <c r="Z208" s="321">
        <f t="shared" si="37"/>
        <v>16.615128693294935</v>
      </c>
      <c r="AA208" s="183"/>
      <c r="AC208" s="322" t="s">
        <v>1291</v>
      </c>
      <c r="AD208" s="104">
        <f t="shared" si="38"/>
        <v>29.595673142673149</v>
      </c>
      <c r="AE208" s="104">
        <f t="shared" si="28"/>
        <v>-1.2749191077076085</v>
      </c>
      <c r="AF208" s="178">
        <f t="shared" si="39"/>
        <v>1.0302513567107543</v>
      </c>
      <c r="AG208" s="183">
        <f t="shared" si="40"/>
        <v>-0.63643067665987019</v>
      </c>
      <c r="AH208" s="183"/>
    </row>
    <row r="209" spans="1:41" x14ac:dyDescent="0.25">
      <c r="A209" t="s">
        <v>1312</v>
      </c>
      <c r="B209" s="178">
        <v>-0.69931010856540399</v>
      </c>
      <c r="C209" s="178">
        <v>37.704403496379697</v>
      </c>
      <c r="D209" s="178">
        <v>2.8957675527811002</v>
      </c>
      <c r="E209" s="178">
        <v>2.6359787767771401</v>
      </c>
      <c r="F209" s="178">
        <v>5.2944584377328097</v>
      </c>
      <c r="G209" s="178">
        <v>3.9949087581456499</v>
      </c>
      <c r="H209" s="178">
        <v>13.402500635567799</v>
      </c>
      <c r="I209" s="178">
        <v>-0.290921724632481</v>
      </c>
      <c r="J209" s="178">
        <v>-1.27723904141686</v>
      </c>
      <c r="K209" s="178">
        <v>5.0713971976604997</v>
      </c>
      <c r="M209">
        <v>2.2366339999999998E-2</v>
      </c>
      <c r="N209">
        <v>1.042014</v>
      </c>
      <c r="O209">
        <v>1.055553</v>
      </c>
      <c r="P209">
        <v>6.7000000000000004E-2</v>
      </c>
      <c r="Q209" s="178">
        <f t="shared" si="31"/>
        <v>0.69601563303096703</v>
      </c>
      <c r="R209" s="183"/>
      <c r="T209" s="178">
        <f t="shared" si="32"/>
        <v>-0.98746561946384603</v>
      </c>
      <c r="U209">
        <f t="shared" si="33"/>
        <v>-0.12509716760043527</v>
      </c>
      <c r="V209">
        <f t="shared" si="34"/>
        <v>1.0357521753839305</v>
      </c>
      <c r="W209">
        <f t="shared" si="35"/>
        <v>1.0493696634765191</v>
      </c>
      <c r="X209">
        <v>7.1999999999999995E-2</v>
      </c>
      <c r="Y209" s="305">
        <f t="shared" si="36"/>
        <v>0.69739550792706417</v>
      </c>
      <c r="Z209" s="321">
        <f t="shared" si="37"/>
        <v>22.08754178978279</v>
      </c>
      <c r="AA209" s="183"/>
      <c r="AC209" s="322" t="s">
        <v>1291</v>
      </c>
      <c r="AD209" s="104">
        <f t="shared" si="38"/>
        <v>29.344070952106676</v>
      </c>
      <c r="AE209" s="104">
        <f t="shared" si="28"/>
        <v>-1.5189774547664914</v>
      </c>
      <c r="AF209" s="178">
        <f t="shared" si="39"/>
        <v>1.0290638128066911</v>
      </c>
      <c r="AG209" s="183">
        <f t="shared" si="40"/>
        <v>0.27234282454378445</v>
      </c>
      <c r="AH209" s="183"/>
    </row>
    <row r="210" spans="1:41" ht="15.75" x14ac:dyDescent="0.25">
      <c r="A210" t="s">
        <v>1312</v>
      </c>
      <c r="B210" s="178">
        <v>-0.33523889860433598</v>
      </c>
      <c r="C210" s="178">
        <v>38.120412102579401</v>
      </c>
      <c r="D210" s="178">
        <v>3.25110006720546</v>
      </c>
      <c r="E210" s="178">
        <v>3.0382951022964799</v>
      </c>
      <c r="F210" s="178">
        <v>6.0682215308308098</v>
      </c>
      <c r="G210" s="178">
        <v>4.2929823662107296</v>
      </c>
      <c r="H210" s="178">
        <v>13.157770621710601</v>
      </c>
      <c r="I210" s="178">
        <v>-0.28142461208614</v>
      </c>
      <c r="J210" s="178">
        <v>-1.78197377078838</v>
      </c>
      <c r="K210" s="178">
        <v>3.65785395574366</v>
      </c>
      <c r="M210">
        <v>2.3342669999999999E-2</v>
      </c>
      <c r="N210">
        <v>1.071134</v>
      </c>
      <c r="O210">
        <v>1.0360670000000001</v>
      </c>
      <c r="P210">
        <v>6.7000000000000004E-2</v>
      </c>
      <c r="Q210" s="178">
        <f t="shared" si="31"/>
        <v>0.64989901299827024</v>
      </c>
      <c r="R210" s="183"/>
      <c r="T210" s="178">
        <f t="shared" si="32"/>
        <v>-0.94242830495530916</v>
      </c>
      <c r="U210">
        <f t="shared" si="33"/>
        <v>-0.1035043234553287</v>
      </c>
      <c r="V210">
        <f t="shared" si="34"/>
        <v>1.0646971831738259</v>
      </c>
      <c r="W210">
        <f t="shared" si="35"/>
        <v>1.0300007616292011</v>
      </c>
      <c r="X210">
        <v>7.1999999999999995E-2</v>
      </c>
      <c r="Y210" s="305">
        <f t="shared" si="36"/>
        <v>0.65155601870693869</v>
      </c>
      <c r="Z210" s="321">
        <f t="shared" si="37"/>
        <v>38.807985896311436</v>
      </c>
      <c r="AA210" s="183">
        <f>AVERAGE(Z208:Z210)</f>
        <v>25.836885459796388</v>
      </c>
      <c r="AB210" s="319">
        <f>STDEV(Z208:Z210)/SQRT(COUNT(Z208:Z210))</f>
        <v>6.6751756824639354</v>
      </c>
      <c r="AC210" s="322" t="s">
        <v>1291</v>
      </c>
      <c r="AD210" s="104">
        <f t="shared" si="38"/>
        <v>29.756727958103738</v>
      </c>
      <c r="AE210" s="104">
        <f t="shared" si="28"/>
        <v>-1.1186932340323228</v>
      </c>
      <c r="AF210" s="178">
        <f t="shared" si="39"/>
        <v>1.0257009621927315</v>
      </c>
      <c r="AG210" s="183">
        <f t="shared" si="40"/>
        <v>3.9541405486271515</v>
      </c>
      <c r="AH210" s="183">
        <f>AVERAGE(AG208:AG210)</f>
        <v>1.1966842321703552</v>
      </c>
      <c r="AI210" s="319">
        <f>STDEV(AG208:AG210)/SQRT(COUNT(AG208:AG210))</f>
        <v>1.4034649172670355</v>
      </c>
      <c r="AJ210" t="s">
        <v>1304</v>
      </c>
    </row>
    <row r="211" spans="1:41" x14ac:dyDescent="0.25">
      <c r="B211" s="178"/>
      <c r="C211" s="178"/>
      <c r="D211" s="178"/>
      <c r="E211" s="178"/>
      <c r="F211" s="178"/>
      <c r="G211" s="178"/>
      <c r="H211" s="178"/>
      <c r="I211" s="178"/>
      <c r="J211" s="178"/>
      <c r="K211" s="178"/>
      <c r="Q211" s="178"/>
      <c r="R211" s="183"/>
      <c r="T211" s="178"/>
      <c r="Y211" s="305"/>
      <c r="Z211" s="321"/>
      <c r="AA211" s="183"/>
      <c r="AC211" s="322"/>
      <c r="AD211" s="104"/>
      <c r="AE211" s="104"/>
      <c r="AF211" s="178"/>
      <c r="AG211" s="183"/>
      <c r="AH211" s="183"/>
    </row>
    <row r="212" spans="1:41" s="300" customFormat="1" ht="15" customHeight="1" x14ac:dyDescent="0.25">
      <c r="A212" s="300" t="s">
        <v>1313</v>
      </c>
      <c r="B212" s="301">
        <v>0.28962711743423197</v>
      </c>
      <c r="C212" s="301">
        <v>38.104676493866897</v>
      </c>
      <c r="D212" s="301">
        <v>3.8365320425153402</v>
      </c>
      <c r="E212" s="301">
        <v>3.0244245687384801</v>
      </c>
      <c r="F212" s="301">
        <v>6.6948218103755499</v>
      </c>
      <c r="G212" s="301">
        <v>5.9092468093580699</v>
      </c>
      <c r="H212" s="301">
        <v>5.9936424389458303</v>
      </c>
      <c r="I212" s="301">
        <v>-0.24706779656574901</v>
      </c>
      <c r="J212" s="301">
        <v>-0.14783626405229799</v>
      </c>
      <c r="K212" s="301">
        <v>-4.0314366363244201</v>
      </c>
      <c r="M212" s="300">
        <v>1.7922839999999999E-2</v>
      </c>
      <c r="N212" s="300">
        <v>1.0576810000000001</v>
      </c>
      <c r="O212" s="300">
        <v>0.99585860000000004</v>
      </c>
      <c r="P212" s="300">
        <v>6.7000000000000004E-2</v>
      </c>
      <c r="Q212" s="301">
        <f t="shared" si="31"/>
        <v>0.67462830983701361</v>
      </c>
      <c r="R212" s="302"/>
      <c r="T212" s="301">
        <f t="shared" si="32"/>
        <v>-0.91639974623728704</v>
      </c>
      <c r="U212" s="300">
        <f t="shared" si="33"/>
        <v>-6.6805208753868139E-2</v>
      </c>
      <c r="V212" s="300">
        <f t="shared" si="34"/>
        <v>1.0513250269307812</v>
      </c>
      <c r="W212" s="300">
        <f t="shared" si="35"/>
        <v>0.99003398789227681</v>
      </c>
      <c r="X212" s="300">
        <v>7.1999999999999995E-2</v>
      </c>
      <c r="Y212" s="303">
        <f t="shared" si="36"/>
        <v>0.67613670859828667</v>
      </c>
      <c r="Z212" s="320">
        <f t="shared" si="37"/>
        <v>29.499693772583896</v>
      </c>
      <c r="AA212" s="302"/>
      <c r="AC212" s="352" t="s">
        <v>1291</v>
      </c>
      <c r="AD212" s="304">
        <f t="shared" si="38"/>
        <v>29.741119124339093</v>
      </c>
      <c r="AE212" s="304">
        <f t="shared" si="28"/>
        <v>-1.1338340647203995</v>
      </c>
      <c r="AF212" s="301">
        <f t="shared" si="39"/>
        <v>1.0275258501341253</v>
      </c>
      <c r="AG212" s="302">
        <f t="shared" si="40"/>
        <v>2.1559253131438254</v>
      </c>
      <c r="AH212" s="302"/>
    </row>
    <row r="213" spans="1:41" s="300" customFormat="1" ht="15.75" x14ac:dyDescent="0.25">
      <c r="A213" s="300" t="s">
        <v>1313</v>
      </c>
      <c r="B213" s="301">
        <v>0.436641809184379</v>
      </c>
      <c r="C213" s="301">
        <v>38.531786412118002</v>
      </c>
      <c r="D213" s="301">
        <v>3.9886921171787302</v>
      </c>
      <c r="E213" s="301">
        <v>3.43699897942113</v>
      </c>
      <c r="F213" s="301">
        <v>7.2933004614149501</v>
      </c>
      <c r="G213" s="301">
        <v>7.3440668303699503</v>
      </c>
      <c r="H213" s="301">
        <v>4.4008283292210404</v>
      </c>
      <c r="I213" s="301">
        <v>-0.21344076091962499</v>
      </c>
      <c r="J213" s="301">
        <v>0.45513895098874102</v>
      </c>
      <c r="K213" s="301">
        <v>-6.5721256188460204</v>
      </c>
      <c r="M213" s="300">
        <v>1.7922839999999999E-2</v>
      </c>
      <c r="N213" s="300">
        <v>1.0576810000000001</v>
      </c>
      <c r="O213" s="300">
        <v>0.99585860000000004</v>
      </c>
      <c r="P213" s="300">
        <v>6.7000000000000004E-2</v>
      </c>
      <c r="Q213" s="301">
        <f t="shared" si="31"/>
        <v>0.69884983780153576</v>
      </c>
      <c r="R213" s="302"/>
      <c r="T213" s="301">
        <f t="shared" si="32"/>
        <v>-0.91639974623728704</v>
      </c>
      <c r="U213" s="300">
        <f t="shared" si="33"/>
        <v>-6.6805208753868139E-2</v>
      </c>
      <c r="V213" s="300">
        <f t="shared" si="34"/>
        <v>1.0513250269307812</v>
      </c>
      <c r="W213" s="300">
        <f t="shared" si="35"/>
        <v>0.99003398789227681</v>
      </c>
      <c r="X213" s="300">
        <v>7.1999999999999995E-2</v>
      </c>
      <c r="Y213" s="303">
        <f t="shared" si="36"/>
        <v>0.70021268097521883</v>
      </c>
      <c r="Z213" s="320">
        <f t="shared" si="37"/>
        <v>21.145614763532478</v>
      </c>
      <c r="AA213" s="302">
        <f>AVERAGE(Z212:Z213)</f>
        <v>25.322654268058187</v>
      </c>
      <c r="AB213" s="302">
        <f>STDEV(Z212:Z213)/SQRT(COUNT(Z212:Z213))</f>
        <v>4.1770395045257098</v>
      </c>
      <c r="AC213" s="352" t="s">
        <v>1291</v>
      </c>
      <c r="AD213" s="304">
        <f t="shared" si="38"/>
        <v>30.16478800394998</v>
      </c>
      <c r="AE213" s="304">
        <f t="shared" si="28"/>
        <v>-0.7228681417873728</v>
      </c>
      <c r="AF213" s="301">
        <f t="shared" si="39"/>
        <v>1.0292649731481007</v>
      </c>
      <c r="AG213" s="302">
        <f t="shared" si="40"/>
        <v>0.87423052306644422</v>
      </c>
      <c r="AH213" s="302">
        <f>AVERAGE(AG212:AG213)</f>
        <v>1.5150779181051348</v>
      </c>
      <c r="AI213" s="302">
        <f>STDEV(AG212:AG213)/SQRT(COUNT(AG212:AG213))</f>
        <v>0.64084739503869026</v>
      </c>
      <c r="AJ213" s="300" t="s">
        <v>1287</v>
      </c>
    </row>
    <row r="214" spans="1:41" ht="15.75" x14ac:dyDescent="0.25">
      <c r="B214" s="178"/>
      <c r="C214" s="178"/>
      <c r="D214" s="178"/>
      <c r="E214" s="178"/>
      <c r="F214" s="178"/>
      <c r="G214" s="178"/>
      <c r="H214" s="178"/>
      <c r="I214" s="178"/>
      <c r="J214" s="178"/>
      <c r="K214" s="178"/>
      <c r="Q214" s="178"/>
      <c r="R214" s="183"/>
      <c r="T214" s="178"/>
      <c r="Y214" s="305"/>
      <c r="Z214" s="321"/>
      <c r="AA214" s="314" t="s">
        <v>1279</v>
      </c>
      <c r="AB214" s="269">
        <f>AVERAGE(AA198:AA210)</f>
        <v>24.33395102243966</v>
      </c>
      <c r="AC214" s="268" t="s">
        <v>1314</v>
      </c>
      <c r="AD214" s="104"/>
      <c r="AE214" s="104"/>
      <c r="AF214" s="178"/>
      <c r="AG214" s="183"/>
      <c r="AH214" s="314" t="s">
        <v>1279</v>
      </c>
      <c r="AI214" s="269">
        <f>AVERAGE(AH198:AH210)</f>
        <v>0.77598689762155959</v>
      </c>
    </row>
    <row r="215" spans="1:41" ht="15.75" x14ac:dyDescent="0.25">
      <c r="B215" s="178"/>
      <c r="C215" s="178"/>
      <c r="D215" s="178"/>
      <c r="E215" s="178"/>
      <c r="F215" s="178"/>
      <c r="G215" s="178"/>
      <c r="H215" s="178"/>
      <c r="I215" s="178"/>
      <c r="J215" s="178"/>
      <c r="K215" s="178"/>
      <c r="Q215" s="178"/>
      <c r="R215" s="183"/>
      <c r="T215" s="178"/>
      <c r="Y215" s="305"/>
      <c r="Z215" s="321"/>
      <c r="AA215" s="314" t="s">
        <v>1280</v>
      </c>
      <c r="AB215" s="269">
        <f>1.96*STDEV(AA198:AA210)/SQRT(COUNT(AA198:AA210))</f>
        <v>3.7225808744833828</v>
      </c>
      <c r="AD215" s="104"/>
      <c r="AE215" s="104"/>
      <c r="AF215" s="178"/>
      <c r="AG215" s="183"/>
      <c r="AH215" s="314" t="s">
        <v>1280</v>
      </c>
      <c r="AI215" s="269">
        <f>1.96*STDEV(AH198:AH210)/SQRT(COUNT(AH198:AH210))</f>
        <v>0.82823153009290751</v>
      </c>
      <c r="AL215" s="268" t="s">
        <v>1315</v>
      </c>
      <c r="AM215" s="300"/>
      <c r="AN215" s="300"/>
      <c r="AO215" s="300"/>
    </row>
    <row r="216" spans="1:41" ht="15.75" x14ac:dyDescent="0.25">
      <c r="B216" s="178"/>
      <c r="C216" s="178"/>
      <c r="D216" s="178"/>
      <c r="E216" s="178"/>
      <c r="F216" s="178"/>
      <c r="G216" s="178"/>
      <c r="H216" s="178"/>
      <c r="I216" s="178"/>
      <c r="J216" s="178"/>
      <c r="K216" s="178"/>
      <c r="Q216" s="178"/>
      <c r="R216" s="183"/>
      <c r="T216" s="178"/>
      <c r="Y216" s="305"/>
      <c r="Z216" s="321"/>
      <c r="AA216" s="314" t="s">
        <v>111</v>
      </c>
      <c r="AB216" s="325">
        <f>COUNT(AA198:AA210)</f>
        <v>4</v>
      </c>
      <c r="AD216" s="104"/>
      <c r="AE216" s="104"/>
      <c r="AF216" s="178"/>
      <c r="AG216" s="183"/>
      <c r="AH216" s="314" t="s">
        <v>111</v>
      </c>
      <c r="AI216" s="325">
        <f>COUNT(AH198:AH210)</f>
        <v>4</v>
      </c>
      <c r="AL216" s="353"/>
      <c r="AM216" s="354"/>
      <c r="AN216" s="355" t="s">
        <v>1300</v>
      </c>
      <c r="AO216" s="356" t="s">
        <v>1273</v>
      </c>
    </row>
    <row r="217" spans="1:41" ht="15.75" x14ac:dyDescent="0.25">
      <c r="AL217" s="277"/>
      <c r="AM217" s="314" t="s">
        <v>1279</v>
      </c>
      <c r="AN217" s="269">
        <f>AVERAGE(AA198:AA210,AA170:AA187)</f>
        <v>23.362558050688396</v>
      </c>
      <c r="AO217" s="315">
        <f>AVERAGE(AH198:AH210,AH170:AH187)</f>
        <v>0.80111071757673469</v>
      </c>
    </row>
    <row r="218" spans="1:41" ht="15.75" x14ac:dyDescent="0.25">
      <c r="AL218" s="277"/>
      <c r="AM218" s="314" t="s">
        <v>1280</v>
      </c>
      <c r="AN218" s="269">
        <f>1.96*STDEV(AA198:AA210,AA170:AA190)/SQRT(COUNT(AA198:AA210,AA170:AA190))</f>
        <v>2.1833837746151432</v>
      </c>
      <c r="AO218" s="315">
        <f>1.96*STDEV(AH198:AH210,AH170:AH187)/SQRT(COUNT(AH198:AH210,AH170:AH187))</f>
        <v>0.37352476312253485</v>
      </c>
    </row>
    <row r="219" spans="1:41" ht="15.75" x14ac:dyDescent="0.25">
      <c r="AL219" s="278"/>
      <c r="AM219" s="317" t="s">
        <v>111</v>
      </c>
      <c r="AN219" s="316">
        <f>COUNT(AA198:AA210,AA170:AA187)</f>
        <v>9</v>
      </c>
      <c r="AO219" s="318">
        <f>COUNT(AH198:AH210,AH170:AH187)</f>
        <v>9</v>
      </c>
    </row>
  </sheetData>
  <mergeCells count="1">
    <mergeCell ref="A72:R7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5A5F-3F05-4FF5-A0AB-C81073E77425}">
  <dimension ref="A1"/>
  <sheetViews>
    <sheetView workbookViewId="0">
      <selection activeCell="A2" sqref="A2"/>
    </sheetView>
  </sheetViews>
  <sheetFormatPr defaultRowHeight="15" x14ac:dyDescent="0.25"/>
  <sheetData>
    <row r="1" spans="1:1" x14ac:dyDescent="0.25">
      <c r="A1" t="s">
        <v>1374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DataSummary</vt:lpstr>
      <vt:lpstr>Isotope Geochemistry</vt:lpstr>
      <vt:lpstr>SpecimenInfo</vt:lpstr>
      <vt:lpstr>ElementalChemistry</vt:lpstr>
      <vt:lpstr>MAT D47 Replicate Level Data</vt:lpstr>
      <vt:lpstr>Nu D47 Replicate Level Data</vt:lpstr>
      <vt:lpstr>Carbonate Stds (MAT253 v Nu)</vt:lpstr>
      <vt:lpstr>NAm Cretaceous D47 Compilation</vt:lpstr>
      <vt:lpstr>G49998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Olivarez</cp:lastModifiedBy>
  <dcterms:created xsi:type="dcterms:W3CDTF">2020-09-01T20:35:58Z</dcterms:created>
  <dcterms:modified xsi:type="dcterms:W3CDTF">2022-04-21T20:00:50Z</dcterms:modified>
</cp:coreProperties>
</file>