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AFE2FA3A-D4CE-49CB-B4F8-0B6B19A890EC}" xr6:coauthVersionLast="47" xr6:coauthVersionMax="47" xr10:uidLastSave="{00000000-0000-0000-0000-000000000000}"/>
  <bookViews>
    <workbookView xWindow="-120" yWindow="-120" windowWidth="20730" windowHeight="10215" tabRatio="860" xr2:uid="{00000000-000D-0000-FFFF-FFFF00000000}"/>
  </bookViews>
  <sheets>
    <sheet name="data" sheetId="8" r:id="rId1"/>
    <sheet name="G49468" sheetId="9" r:id="rId2"/>
  </sheets>
  <definedNames>
    <definedName name="_xlchart.v1.0" hidden="1">data!$H$2:$H$46</definedName>
    <definedName name="_xlchart.v1.1" hidden="1">data!$H$47:$H$70</definedName>
    <definedName name="_xlchart.v1.2" hidden="1">data!$H$71:$H$81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8" l="1"/>
  <c r="O9" i="8"/>
  <c r="O5" i="8" l="1"/>
  <c r="O4" i="8"/>
  <c r="O3" i="8"/>
  <c r="O2" i="8"/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2" i="8"/>
  <c r="L71" i="8"/>
  <c r="G57" i="8"/>
  <c r="H57" i="8" s="1"/>
  <c r="H62" i="8"/>
  <c r="H56" i="8"/>
  <c r="H80" i="8"/>
  <c r="H81" i="8"/>
  <c r="H79" i="8"/>
  <c r="H76" i="8"/>
  <c r="H77" i="8"/>
  <c r="H78" i="8"/>
  <c r="H75" i="8"/>
  <c r="H55" i="8"/>
  <c r="G48" i="8"/>
  <c r="H48" i="8" s="1"/>
  <c r="H47" i="8"/>
  <c r="H72" i="8"/>
  <c r="H73" i="8"/>
  <c r="H74" i="8"/>
  <c r="H71" i="8"/>
  <c r="H46" i="8"/>
  <c r="H40" i="8"/>
  <c r="G41" i="8"/>
  <c r="H41" i="8" s="1"/>
  <c r="H39" i="8"/>
  <c r="G34" i="8"/>
  <c r="H34" i="8" s="1"/>
  <c r="H33" i="8"/>
  <c r="H32" i="8"/>
  <c r="G13" i="8"/>
  <c r="H13" i="8" s="1"/>
  <c r="G25" i="8"/>
  <c r="H25" i="8" s="1"/>
  <c r="H24" i="8"/>
  <c r="H23" i="8"/>
  <c r="H12" i="8"/>
  <c r="H11" i="8"/>
  <c r="H63" i="8"/>
  <c r="H64" i="8"/>
  <c r="H65" i="8"/>
  <c r="H66" i="8"/>
  <c r="H67" i="8"/>
  <c r="H68" i="8"/>
  <c r="H69" i="8"/>
  <c r="H70" i="8"/>
  <c r="H2" i="8"/>
  <c r="G3" i="8"/>
  <c r="H3" i="8" l="1"/>
  <c r="G58" i="8"/>
  <c r="G59" i="8" s="1"/>
  <c r="G60" i="8" s="1"/>
  <c r="G61" i="8" s="1"/>
  <c r="G49" i="8"/>
  <c r="G50" i="8" s="1"/>
  <c r="G51" i="8" s="1"/>
  <c r="G52" i="8" s="1"/>
  <c r="G53" i="8" s="1"/>
  <c r="G54" i="8" s="1"/>
  <c r="H54" i="8" s="1"/>
  <c r="G14" i="8"/>
  <c r="G15" i="8" s="1"/>
  <c r="G16" i="8" s="1"/>
  <c r="G17" i="8" s="1"/>
  <c r="G18" i="8" s="1"/>
  <c r="G19" i="8" s="1"/>
  <c r="G20" i="8" s="1"/>
  <c r="G21" i="8" s="1"/>
  <c r="G22" i="8" s="1"/>
  <c r="G35" i="8"/>
  <c r="G36" i="8" s="1"/>
  <c r="G37" i="8" s="1"/>
  <c r="G38" i="8" s="1"/>
  <c r="H38" i="8" s="1"/>
  <c r="G4" i="8"/>
  <c r="G5" i="8" s="1"/>
  <c r="G6" i="8" s="1"/>
  <c r="G7" i="8" s="1"/>
  <c r="G8" i="8" s="1"/>
  <c r="G9" i="8" s="1"/>
  <c r="G10" i="8" s="1"/>
  <c r="H10" i="8" s="1"/>
  <c r="G26" i="8"/>
  <c r="G27" i="8" s="1"/>
  <c r="G28" i="8" s="1"/>
  <c r="G29" i="8" s="1"/>
  <c r="G30" i="8" s="1"/>
  <c r="G31" i="8" s="1"/>
  <c r="H31" i="8" s="1"/>
  <c r="G42" i="8"/>
  <c r="G43" i="8" s="1"/>
  <c r="G44" i="8" s="1"/>
  <c r="G45" i="8" s="1"/>
  <c r="H45" i="8" s="1"/>
  <c r="H42" i="8"/>
  <c r="O8" i="8" l="1"/>
  <c r="H59" i="8"/>
  <c r="O7" i="8"/>
  <c r="H58" i="8"/>
  <c r="H61" i="8"/>
  <c r="H60" i="8"/>
  <c r="H49" i="8"/>
  <c r="H51" i="8"/>
  <c r="H50" i="8"/>
  <c r="H53" i="8"/>
  <c r="H52" i="8"/>
  <c r="H26" i="8"/>
  <c r="H27" i="8"/>
  <c r="H28" i="8"/>
  <c r="H35" i="8"/>
  <c r="H14" i="8"/>
  <c r="H8" i="8"/>
  <c r="H36" i="8"/>
  <c r="H5" i="8"/>
  <c r="H29" i="8"/>
  <c r="H7" i="8"/>
  <c r="H6" i="8"/>
  <c r="H9" i="8"/>
  <c r="H4" i="8"/>
  <c r="H37" i="8"/>
  <c r="H43" i="8"/>
  <c r="H44" i="8"/>
  <c r="H30" i="8"/>
  <c r="H15" i="8"/>
  <c r="H16" i="8"/>
  <c r="L46" i="8"/>
  <c r="L45" i="8"/>
  <c r="L44" i="8"/>
  <c r="L43" i="8"/>
  <c r="L42" i="8"/>
  <c r="L41" i="8"/>
  <c r="L40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106" i="8"/>
  <c r="I106" i="8"/>
  <c r="L105" i="8"/>
  <c r="I105" i="8"/>
  <c r="L104" i="8"/>
  <c r="I104" i="8"/>
  <c r="L103" i="8"/>
  <c r="I103" i="8"/>
  <c r="L102" i="8"/>
  <c r="I102" i="8"/>
  <c r="L101" i="8"/>
  <c r="I101" i="8"/>
  <c r="L100" i="8"/>
  <c r="I100" i="8"/>
  <c r="L99" i="8"/>
  <c r="I99" i="8"/>
  <c r="L98" i="8"/>
  <c r="I98" i="8"/>
  <c r="L97" i="8"/>
  <c r="I97" i="8"/>
  <c r="L96" i="8"/>
  <c r="I96" i="8"/>
  <c r="L95" i="8"/>
  <c r="I95" i="8"/>
  <c r="L94" i="8"/>
  <c r="I94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70" i="8"/>
  <c r="L69" i="8"/>
  <c r="L68" i="8"/>
  <c r="L67" i="8"/>
  <c r="L66" i="8"/>
  <c r="L65" i="8"/>
  <c r="L64" i="8"/>
  <c r="L63" i="8"/>
  <c r="L11" i="8"/>
  <c r="L10" i="8"/>
  <c r="L9" i="8"/>
  <c r="L8" i="8"/>
  <c r="L7" i="8"/>
  <c r="L6" i="8"/>
  <c r="L5" i="8"/>
  <c r="L4" i="8"/>
  <c r="L3" i="8"/>
  <c r="L2" i="8"/>
  <c r="H17" i="8" l="1"/>
  <c r="H18" i="8" l="1"/>
  <c r="H19" i="8" l="1"/>
  <c r="H20" i="8" l="1"/>
  <c r="H22" i="8" l="1"/>
  <c r="H21" i="8"/>
  <c r="O11" i="8" l="1"/>
  <c r="O1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9" authorId="0" shapeId="0" xr:uid="{BE138FB2-4DE8-458B-89F5-67EDE69D90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not specified by Jinyu but taken from interpolation line NS4 above</t>
        </r>
      </text>
    </comment>
  </commentList>
</comments>
</file>

<file path=xl/sharedStrings.xml><?xml version="1.0" encoding="utf-8"?>
<sst xmlns="http://schemas.openxmlformats.org/spreadsheetml/2006/main" count="154" uniqueCount="59">
  <si>
    <t>Age</t>
  </si>
  <si>
    <t>Maastrichtian</t>
  </si>
  <si>
    <t>Eocene</t>
  </si>
  <si>
    <t>Paleocene</t>
  </si>
  <si>
    <t>Pleistocene</t>
  </si>
  <si>
    <t>Climate setting</t>
  </si>
  <si>
    <t>Greenhouse</t>
  </si>
  <si>
    <t>Icehouse</t>
  </si>
  <si>
    <t>Miocene</t>
  </si>
  <si>
    <t>Spitsbergen</t>
  </si>
  <si>
    <t>Orinoco Shelf</t>
  </si>
  <si>
    <t>Zambesi Shelf</t>
  </si>
  <si>
    <t>Pliocene</t>
  </si>
  <si>
    <t>Location/Basin</t>
  </si>
  <si>
    <t>Lower Wilcox</t>
  </si>
  <si>
    <t>Clinoform number?</t>
  </si>
  <si>
    <t>Flooded topset width (km)</t>
  </si>
  <si>
    <t>Gulf Of Mexico</t>
  </si>
  <si>
    <t>???</t>
  </si>
  <si>
    <t>Strat Unit/ description</t>
  </si>
  <si>
    <t>Steep shelf</t>
  </si>
  <si>
    <t>seismic line NS2</t>
  </si>
  <si>
    <t>Seismic line NS4</t>
  </si>
  <si>
    <t>Washakie Basin</t>
  </si>
  <si>
    <t>Diverse locations??</t>
  </si>
  <si>
    <t>Late Pleistocene</t>
  </si>
  <si>
    <t>Late Miocene to Pleistocene</t>
  </si>
  <si>
    <t>El Marcet Catalan Mts</t>
  </si>
  <si>
    <t>Transitional</t>
  </si>
  <si>
    <t>Mean age (Ma)</t>
  </si>
  <si>
    <t>Age end (Ma)</t>
  </si>
  <si>
    <t>Age start (Ma)</t>
  </si>
  <si>
    <t>Total topset width (km)</t>
  </si>
  <si>
    <t>Normalised flooded topset width (km)</t>
  </si>
  <si>
    <t>Bengal Margin</t>
  </si>
  <si>
    <t>MIS 2</t>
  </si>
  <si>
    <t>MIS 4</t>
  </si>
  <si>
    <t>MIS 6</t>
  </si>
  <si>
    <t>MIS 8</t>
  </si>
  <si>
    <t>Mississippi &amp; Lagnappe margins</t>
  </si>
  <si>
    <t>L MIS6</t>
  </si>
  <si>
    <t>L. MIS4</t>
  </si>
  <si>
    <t>L. MIS2</t>
  </si>
  <si>
    <t>M. MIS2</t>
  </si>
  <si>
    <t>Rhone Margin</t>
  </si>
  <si>
    <t>MIS2</t>
  </si>
  <si>
    <t>MIS4</t>
  </si>
  <si>
    <t>MIS6</t>
  </si>
  <si>
    <t>n total</t>
  </si>
  <si>
    <t>n greenhouse</t>
  </si>
  <si>
    <t>n icehouse</t>
  </si>
  <si>
    <t>n transitional</t>
  </si>
  <si>
    <t>Min total  topset width</t>
  </si>
  <si>
    <t>Max total topset width</t>
  </si>
  <si>
    <t>Min flooded topset width</t>
  </si>
  <si>
    <t>Max flooded topset width</t>
  </si>
  <si>
    <t>Min norm topset width</t>
  </si>
  <si>
    <t>Max norm topset width</t>
  </si>
  <si>
    <t>Burgess, P.M., Zhang, J., and Steel, R., 2022, Narrow is normal: Exploring the extent and significance of flooded marine shelves in icehouse, transitional, and greenhouse climate settings: Geology, https://doi.org/10.1130/G49468.1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</si>
</sst>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3" fillId="4" borderId="0" xfId="2" applyBorder="1" applyAlignment="1">
      <alignment horizontal="center" vertical="center"/>
    </xf>
    <xf numFmtId="0" fontId="4" fillId="5" borderId="0" xfId="3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1" applyFont="1" applyFill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top" wrapText="1"/>
    </xf>
    <xf numFmtId="164" fontId="2" fillId="0" borderId="0" xfId="1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2" fillId="0" borderId="0" xfId="1" applyNumberFormat="1" applyFill="1" applyBorder="1" applyAlignment="1">
      <alignment horizontal="center"/>
    </xf>
    <xf numFmtId="0" fontId="3" fillId="4" borderId="2" xfId="2" applyBorder="1" applyAlignment="1">
      <alignment horizontal="center" vertical="center"/>
    </xf>
    <xf numFmtId="0" fontId="3" fillId="4" borderId="7" xfId="2" applyBorder="1" applyAlignment="1">
      <alignment horizontal="center" vertical="center"/>
    </xf>
    <xf numFmtId="0" fontId="4" fillId="5" borderId="2" xfId="3" applyBorder="1" applyAlignment="1">
      <alignment horizontal="center" vertical="center" wrapText="1"/>
    </xf>
    <xf numFmtId="0" fontId="4" fillId="5" borderId="7" xfId="3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64" fontId="2" fillId="2" borderId="2" xfId="1" applyNumberFormat="1" applyFill="1" applyBorder="1" applyAlignment="1">
      <alignment horizontal="center"/>
    </xf>
    <xf numFmtId="2" fontId="2" fillId="0" borderId="2" xfId="1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0" fontId="2" fillId="0" borderId="7" xfId="1" applyFill="1" applyBorder="1" applyAlignment="1">
      <alignment horizontal="center"/>
    </xf>
    <xf numFmtId="164" fontId="2" fillId="2" borderId="7" xfId="1" applyNumberFormat="1" applyFill="1" applyBorder="1" applyAlignment="1">
      <alignment horizontal="center"/>
    </xf>
    <xf numFmtId="2" fontId="2" fillId="0" borderId="7" xfId="1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 wrapText="1"/>
    </xf>
    <xf numFmtId="2" fontId="0" fillId="0" borderId="7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7" xfId="0" applyFill="1" applyBorder="1" applyAlignment="1">
      <alignment horizontal="center"/>
    </xf>
    <xf numFmtId="0" fontId="0" fillId="0" borderId="7" xfId="0" applyBorder="1"/>
    <xf numFmtId="2" fontId="0" fillId="0" borderId="0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4" fontId="2" fillId="0" borderId="2" xfId="1" applyNumberFormat="1" applyFill="1" applyBorder="1" applyAlignment="1">
      <alignment horizontal="center"/>
    </xf>
    <xf numFmtId="164" fontId="2" fillId="0" borderId="7" xfId="1" applyNumberFormat="1" applyFill="1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06548403239478"/>
          <c:y val="4.167024996180281E-2"/>
          <c:w val="0.85679054709600988"/>
          <c:h val="0.77554150608332695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Mean age (Ma)</c:v>
                </c:pt>
              </c:strCache>
            </c:strRef>
          </c:tx>
          <c:spPr>
            <a:ln w="19050">
              <a:noFill/>
            </a:ln>
          </c:spPr>
          <c:xVal>
            <c:numRef>
              <c:f>data!$L$2:$L$82</c:f>
              <c:numCache>
                <c:formatCode>General</c:formatCode>
                <c:ptCount val="81"/>
                <c:pt idx="0">
                  <c:v>60.65</c:v>
                </c:pt>
                <c:pt idx="1">
                  <c:v>60.65</c:v>
                </c:pt>
                <c:pt idx="2">
                  <c:v>60.65</c:v>
                </c:pt>
                <c:pt idx="3">
                  <c:v>60.65</c:v>
                </c:pt>
                <c:pt idx="4">
                  <c:v>60.65</c:v>
                </c:pt>
                <c:pt idx="5">
                  <c:v>60.65</c:v>
                </c:pt>
                <c:pt idx="6">
                  <c:v>60.65</c:v>
                </c:pt>
                <c:pt idx="7">
                  <c:v>60.65</c:v>
                </c:pt>
                <c:pt idx="8">
                  <c:v>60.65</c:v>
                </c:pt>
                <c:pt idx="9">
                  <c:v>60.65</c:v>
                </c:pt>
                <c:pt idx="10" formatCode="0.00">
                  <c:v>44.849999999999994</c:v>
                </c:pt>
                <c:pt idx="11" formatCode="0.00">
                  <c:v>44.849999999999994</c:v>
                </c:pt>
                <c:pt idx="12" formatCode="0.00">
                  <c:v>44.849999999999994</c:v>
                </c:pt>
                <c:pt idx="13" formatCode="0.00">
                  <c:v>44.849999999999994</c:v>
                </c:pt>
                <c:pt idx="14" formatCode="0.00">
                  <c:v>44.849999999999994</c:v>
                </c:pt>
                <c:pt idx="15" formatCode="0.00">
                  <c:v>44.849999999999994</c:v>
                </c:pt>
                <c:pt idx="16" formatCode="0.00">
                  <c:v>44.849999999999994</c:v>
                </c:pt>
                <c:pt idx="17" formatCode="0.00">
                  <c:v>44.849999999999994</c:v>
                </c:pt>
                <c:pt idx="18" formatCode="0.00">
                  <c:v>44.849999999999994</c:v>
                </c:pt>
                <c:pt idx="19" formatCode="0.00">
                  <c:v>44.849999999999994</c:v>
                </c:pt>
                <c:pt idx="20" formatCode="0.00">
                  <c:v>44.849999999999994</c:v>
                </c:pt>
                <c:pt idx="21" formatCode="0.00">
                  <c:v>44.849999999999994</c:v>
                </c:pt>
                <c:pt idx="22" formatCode="0.00">
                  <c:v>68.05</c:v>
                </c:pt>
                <c:pt idx="23" formatCode="0.00">
                  <c:v>68.05</c:v>
                </c:pt>
                <c:pt idx="24" formatCode="0.00">
                  <c:v>68.05</c:v>
                </c:pt>
                <c:pt idx="25" formatCode="0.00">
                  <c:v>68.05</c:v>
                </c:pt>
                <c:pt idx="26" formatCode="0.00">
                  <c:v>68.05</c:v>
                </c:pt>
                <c:pt idx="27" formatCode="0.00">
                  <c:v>68.05</c:v>
                </c:pt>
                <c:pt idx="28" formatCode="0.00">
                  <c:v>68.05</c:v>
                </c:pt>
                <c:pt idx="29" formatCode="0.00">
                  <c:v>68.05</c:v>
                </c:pt>
                <c:pt idx="30" formatCode="0.00">
                  <c:v>68.05</c:v>
                </c:pt>
                <c:pt idx="31" formatCode="0.00">
                  <c:v>68.05</c:v>
                </c:pt>
                <c:pt idx="32" formatCode="0.00">
                  <c:v>68.05</c:v>
                </c:pt>
                <c:pt idx="33" formatCode="0.00">
                  <c:v>68.05</c:v>
                </c:pt>
                <c:pt idx="34" formatCode="0.00">
                  <c:v>68.05</c:v>
                </c:pt>
                <c:pt idx="35" formatCode="0.00">
                  <c:v>68.05</c:v>
                </c:pt>
                <c:pt idx="36" formatCode="0.00">
                  <c:v>68.05</c:v>
                </c:pt>
                <c:pt idx="37" formatCode="0.00">
                  <c:v>68.05</c:v>
                </c:pt>
                <c:pt idx="38" formatCode="0.00">
                  <c:v>44.849999999999994</c:v>
                </c:pt>
                <c:pt idx="39" formatCode="0.00">
                  <c:v>44.849999999999994</c:v>
                </c:pt>
                <c:pt idx="40" formatCode="0.00">
                  <c:v>44.849999999999994</c:v>
                </c:pt>
                <c:pt idx="41" formatCode="0.00">
                  <c:v>44.849999999999994</c:v>
                </c:pt>
                <c:pt idx="42" formatCode="0.00">
                  <c:v>44.849999999999994</c:v>
                </c:pt>
                <c:pt idx="43" formatCode="0.00">
                  <c:v>44.849999999999994</c:v>
                </c:pt>
                <c:pt idx="44" formatCode="0.00">
                  <c:v>44.849999999999994</c:v>
                </c:pt>
                <c:pt idx="45" formatCode="0.00">
                  <c:v>3.569</c:v>
                </c:pt>
                <c:pt idx="46" formatCode="0.00">
                  <c:v>3.569</c:v>
                </c:pt>
                <c:pt idx="47" formatCode="0.00">
                  <c:v>3.569</c:v>
                </c:pt>
                <c:pt idx="48" formatCode="0.00">
                  <c:v>3.569</c:v>
                </c:pt>
                <c:pt idx="49" formatCode="0.00">
                  <c:v>3.569</c:v>
                </c:pt>
                <c:pt idx="50" formatCode="0.00">
                  <c:v>3.569</c:v>
                </c:pt>
                <c:pt idx="51" formatCode="0.00">
                  <c:v>3.569</c:v>
                </c:pt>
                <c:pt idx="52" formatCode="0.00">
                  <c:v>3.569</c:v>
                </c:pt>
                <c:pt idx="53" formatCode="0.00">
                  <c:v>3.569</c:v>
                </c:pt>
                <c:pt idx="54" formatCode="0.00">
                  <c:v>5.8097150000000006</c:v>
                </c:pt>
                <c:pt idx="55" formatCode="0.00">
                  <c:v>5.8097150000000006</c:v>
                </c:pt>
                <c:pt idx="56" formatCode="0.00">
                  <c:v>5.8097150000000006</c:v>
                </c:pt>
                <c:pt idx="57" formatCode="0.00">
                  <c:v>5.8097150000000006</c:v>
                </c:pt>
                <c:pt idx="58" formatCode="0.00">
                  <c:v>5.8097150000000006</c:v>
                </c:pt>
                <c:pt idx="59" formatCode="0.00">
                  <c:v>5.8097150000000006</c:v>
                </c:pt>
                <c:pt idx="60" formatCode="0.00">
                  <c:v>5.8097150000000006</c:v>
                </c:pt>
                <c:pt idx="61">
                  <c:v>14.181000000000001</c:v>
                </c:pt>
                <c:pt idx="62">
                  <c:v>14.181000000000001</c:v>
                </c:pt>
                <c:pt idx="63">
                  <c:v>14.181000000000001</c:v>
                </c:pt>
                <c:pt idx="64">
                  <c:v>14.181000000000001</c:v>
                </c:pt>
                <c:pt idx="65">
                  <c:v>14.181000000000001</c:v>
                </c:pt>
                <c:pt idx="66">
                  <c:v>14.181000000000001</c:v>
                </c:pt>
                <c:pt idx="67">
                  <c:v>14.181000000000001</c:v>
                </c:pt>
                <c:pt idx="68">
                  <c:v>14.181000000000001</c:v>
                </c:pt>
                <c:pt idx="69">
                  <c:v>1.0049999999999999</c:v>
                </c:pt>
                <c:pt idx="70">
                  <c:v>1.0049999999999999</c:v>
                </c:pt>
                <c:pt idx="71">
                  <c:v>1.0049999999999999</c:v>
                </c:pt>
                <c:pt idx="72">
                  <c:v>1.0049999999999999</c:v>
                </c:pt>
                <c:pt idx="73">
                  <c:v>1.0049999999999999</c:v>
                </c:pt>
                <c:pt idx="74">
                  <c:v>1.0049999999999999</c:v>
                </c:pt>
                <c:pt idx="75">
                  <c:v>1.0049999999999999</c:v>
                </c:pt>
                <c:pt idx="76">
                  <c:v>1.0049999999999999</c:v>
                </c:pt>
                <c:pt idx="77">
                  <c:v>1.0049999999999999</c:v>
                </c:pt>
                <c:pt idx="78">
                  <c:v>1.0049999999999999</c:v>
                </c:pt>
                <c:pt idx="79">
                  <c:v>1.0049999999999999</c:v>
                </c:pt>
              </c:numCache>
            </c:numRef>
          </c:xVal>
          <c:yVal>
            <c:numRef>
              <c:f>data!$H$2:$H$82</c:f>
              <c:numCache>
                <c:formatCode>0.00</c:formatCode>
                <c:ptCount val="81"/>
                <c:pt idx="0">
                  <c:v>0.10886426982950333</c:v>
                </c:pt>
                <c:pt idx="1">
                  <c:v>8.6545576020223905E-2</c:v>
                </c:pt>
                <c:pt idx="2">
                  <c:v>9.7909049295774653E-2</c:v>
                </c:pt>
                <c:pt idx="3">
                  <c:v>0.1145941257299897</c:v>
                </c:pt>
                <c:pt idx="4">
                  <c:v>0.11720191146881288</c:v>
                </c:pt>
                <c:pt idx="5">
                  <c:v>0.11561188994431706</c:v>
                </c:pt>
                <c:pt idx="6">
                  <c:v>0.13173146606914213</c:v>
                </c:pt>
                <c:pt idx="7">
                  <c:v>0.11891627543035993</c:v>
                </c:pt>
                <c:pt idx="8">
                  <c:v>0.12996503368034293</c:v>
                </c:pt>
                <c:pt idx="9">
                  <c:v>0.12719982019778245</c:v>
                </c:pt>
                <c:pt idx="10">
                  <c:v>0.18</c:v>
                </c:pt>
                <c:pt idx="11">
                  <c:v>0.13508771929824562</c:v>
                </c:pt>
                <c:pt idx="12">
                  <c:v>0.13050847457627118</c:v>
                </c:pt>
                <c:pt idx="13">
                  <c:v>0.1622950819672131</c:v>
                </c:pt>
                <c:pt idx="14">
                  <c:v>0.14666666666666664</c:v>
                </c:pt>
                <c:pt idx="15">
                  <c:v>0.13538461538461535</c:v>
                </c:pt>
                <c:pt idx="16">
                  <c:v>0.12477611940298504</c:v>
                </c:pt>
                <c:pt idx="17">
                  <c:v>0.14347826086956519</c:v>
                </c:pt>
                <c:pt idx="18">
                  <c:v>0.19521126760563376</c:v>
                </c:pt>
                <c:pt idx="19">
                  <c:v>0.30136986301369856</c:v>
                </c:pt>
                <c:pt idx="20">
                  <c:v>0.1701333333333333</c:v>
                </c:pt>
                <c:pt idx="21">
                  <c:v>0.14285714285714285</c:v>
                </c:pt>
                <c:pt idx="22">
                  <c:v>0.3</c:v>
                </c:pt>
                <c:pt idx="23">
                  <c:v>0.34814814814814815</c:v>
                </c:pt>
                <c:pt idx="24">
                  <c:v>0.52800000000000002</c:v>
                </c:pt>
                <c:pt idx="25">
                  <c:v>0.5696969696969697</c:v>
                </c:pt>
                <c:pt idx="26">
                  <c:v>0.55999999999999994</c:v>
                </c:pt>
                <c:pt idx="27">
                  <c:v>0.53333333333333333</c:v>
                </c:pt>
                <c:pt idx="28">
                  <c:v>0.44761904761904764</c:v>
                </c:pt>
                <c:pt idx="29">
                  <c:v>0.38577777777777778</c:v>
                </c:pt>
                <c:pt idx="30">
                  <c:v>0.39583333333333331</c:v>
                </c:pt>
                <c:pt idx="31">
                  <c:v>0.44333333333333336</c:v>
                </c:pt>
                <c:pt idx="32">
                  <c:v>0.48592592592592587</c:v>
                </c:pt>
                <c:pt idx="33">
                  <c:v>0.60133333333333339</c:v>
                </c:pt>
                <c:pt idx="34">
                  <c:v>0.646060606060606</c:v>
                </c:pt>
                <c:pt idx="35">
                  <c:v>0.63888888888888884</c:v>
                </c:pt>
                <c:pt idx="36">
                  <c:v>0.48717948717948717</c:v>
                </c:pt>
                <c:pt idx="37">
                  <c:v>0.42857142857142855</c:v>
                </c:pt>
                <c:pt idx="38">
                  <c:v>0.75</c:v>
                </c:pt>
                <c:pt idx="39">
                  <c:v>0.5357142857142857</c:v>
                </c:pt>
                <c:pt idx="40">
                  <c:v>0.46874999999999994</c:v>
                </c:pt>
                <c:pt idx="41">
                  <c:v>0.33333333333333326</c:v>
                </c:pt>
                <c:pt idx="42">
                  <c:v>0.59999999999999987</c:v>
                </c:pt>
                <c:pt idx="43">
                  <c:v>0.5454545454545453</c:v>
                </c:pt>
                <c:pt idx="44">
                  <c:v>0.625</c:v>
                </c:pt>
                <c:pt idx="45">
                  <c:v>0.83333333333333337</c:v>
                </c:pt>
                <c:pt idx="46">
                  <c:v>0.64</c:v>
                </c:pt>
                <c:pt idx="47">
                  <c:v>0.57692307692307687</c:v>
                </c:pt>
                <c:pt idx="48">
                  <c:v>0.51851851851851849</c:v>
                </c:pt>
                <c:pt idx="49">
                  <c:v>0.5714285714285714</c:v>
                </c:pt>
                <c:pt idx="50">
                  <c:v>0.65517241379310343</c:v>
                </c:pt>
                <c:pt idx="51">
                  <c:v>0.5</c:v>
                </c:pt>
                <c:pt idx="52">
                  <c:v>0.49032258064516127</c:v>
                </c:pt>
                <c:pt idx="53">
                  <c:v>0.4375</c:v>
                </c:pt>
                <c:pt idx="54">
                  <c:v>0.4</c:v>
                </c:pt>
                <c:pt idx="55">
                  <c:v>0.372</c:v>
                </c:pt>
                <c:pt idx="56">
                  <c:v>0.35454545454545461</c:v>
                </c:pt>
                <c:pt idx="57">
                  <c:v>0.40500000000000008</c:v>
                </c:pt>
                <c:pt idx="58">
                  <c:v>0.37846153846153852</c:v>
                </c:pt>
                <c:pt idx="59">
                  <c:v>0.41142857142857153</c:v>
                </c:pt>
                <c:pt idx="60">
                  <c:v>0.42</c:v>
                </c:pt>
                <c:pt idx="61">
                  <c:v>0.38055555555555554</c:v>
                </c:pt>
                <c:pt idx="62">
                  <c:v>0.35055555555555556</c:v>
                </c:pt>
                <c:pt idx="63">
                  <c:v>0.34166666666666667</c:v>
                </c:pt>
                <c:pt idx="64">
                  <c:v>0.36333333333333334</c:v>
                </c:pt>
                <c:pt idx="65">
                  <c:v>0.34166666666666667</c:v>
                </c:pt>
                <c:pt idx="66">
                  <c:v>0.27111111111111108</c:v>
                </c:pt>
                <c:pt idx="67">
                  <c:v>0.2722222222222222</c:v>
                </c:pt>
                <c:pt idx="68">
                  <c:v>0.23666666666666666</c:v>
                </c:pt>
                <c:pt idx="69">
                  <c:v>0.54545454545454541</c:v>
                </c:pt>
                <c:pt idx="70">
                  <c:v>0.90909090909090906</c:v>
                </c:pt>
                <c:pt idx="71">
                  <c:v>0.72727272727272729</c:v>
                </c:pt>
                <c:pt idx="72">
                  <c:v>0.81818181818181823</c:v>
                </c:pt>
                <c:pt idx="73">
                  <c:v>0.5714285714285714</c:v>
                </c:pt>
                <c:pt idx="74">
                  <c:v>0.47619047619047616</c:v>
                </c:pt>
                <c:pt idx="75">
                  <c:v>0.66666666666666663</c:v>
                </c:pt>
                <c:pt idx="76">
                  <c:v>0.7142857142857143</c:v>
                </c:pt>
                <c:pt idx="77">
                  <c:v>0.75555555555555554</c:v>
                </c:pt>
                <c:pt idx="78">
                  <c:v>0.94444444444444442</c:v>
                </c:pt>
                <c:pt idx="79">
                  <c:v>0.66666666666666663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EC-460B-BD69-B9A9841C5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44160"/>
        <c:axId val="147213696"/>
      </c:scatterChart>
      <c:valAx>
        <c:axId val="1472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Age (Ma)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213696"/>
        <c:crosses val="autoZero"/>
        <c:crossBetween val="midCat"/>
      </c:valAx>
      <c:valAx>
        <c:axId val="14721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 i="0" baseline="0">
                    <a:effectLst/>
                  </a:rPr>
                  <a:t>Flooded topset width as proportion of total topset width</a:t>
                </a:r>
                <a:endParaRPr lang="en-GB" sz="1200" b="0">
                  <a:effectLst/>
                </a:endParaRP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47244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  <cx:data id="2">
      <cx:numDim type="val">
        <cx:f>_xlchart.v1.2</cx:f>
      </cx:numDim>
    </cx:data>
  </cx:chartData>
  <cx:chart>
    <cx:title pos="t" align="ctr" overlay="0">
      <cx:tx>
        <cx:txData>
          <cx:v/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title>
    <cx:plotArea>
      <cx:plotAreaRegion>
        <cx:series layoutId="boxWhisker" uniqueId="{9B8AC631-BCEC-4658-BA9A-C9A582034EDC}">
          <cx:tx>
            <cx:txData>
              <cx:f/>
              <cx:v>Greenhouse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2B4BC2A5-EB87-41DA-B20B-31F0272367BC}">
          <cx:tx>
            <cx:txData>
              <cx:f/>
              <cx:v>Transitional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00000000-224D-4B6B-8F63-ED680363228B}">
          <cx:tx>
            <cx:txData>
              <cx:f/>
              <cx:v>Icehouse</cx:v>
            </cx:txData>
          </cx:tx>
          <cx:dataId val="2"/>
          <cx:layoutPr>
            <cx:statistics quartileMethod="exclusive"/>
          </cx:layoutPr>
        </cx:series>
      </cx:plotAreaRegion>
      <cx:axis id="0">
        <cx:catScaling gapWidth="1"/>
        <cx:title>
          <cx:tx>
            <cx:txData>
              <cx:v>Climate setting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200"/>
              </a:pPr>
              <a:r>
                <a:rPr lang="en-US" sz="12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Climate setting</a:t>
              </a:r>
            </a:p>
          </cx:txPr>
        </cx:title>
        <cx:tickLabels/>
      </cx:axis>
      <cx:axis id="1">
        <cx:valScaling/>
        <cx:title>
          <cx:tx>
            <cx:txData>
              <cx:v>Flooded topset width as proportion of total topset width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200"/>
              </a:pPr>
              <a:r>
                <a:rPr lang="en-US" sz="12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Flooded topset width as proportion of total topset width</a:t>
              </a:r>
            </a:p>
          </cx:txPr>
        </cx:title>
        <cx:majorGridlines/>
        <cx:tickLabels/>
        <cx:numFmt formatCode="0.0" sourceLinked="0"/>
      </cx:axis>
    </cx:plotArea>
    <cx:legend pos="r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421480</xdr:colOff>
      <xdr:row>0</xdr:row>
      <xdr:rowOff>261935</xdr:rowOff>
    </xdr:from>
    <xdr:to>
      <xdr:col>27</xdr:col>
      <xdr:colOff>478630</xdr:colOff>
      <xdr:row>15</xdr:row>
      <xdr:rowOff>50004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406716</xdr:colOff>
      <xdr:row>15</xdr:row>
      <xdr:rowOff>113346</xdr:rowOff>
    </xdr:from>
    <xdr:to>
      <xdr:col>27</xdr:col>
      <xdr:colOff>476248</xdr:colOff>
      <xdr:row>33</xdr:row>
      <xdr:rowOff>154780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4DE0217-A6B5-4EA2-87B1-770422CEC7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27041" y="3561396"/>
              <a:ext cx="7384732" cy="34799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6"/>
  <sheetViews>
    <sheetView tabSelected="1" zoomScale="80" zoomScaleNormal="80" workbookViewId="0">
      <selection activeCell="B84" sqref="B84"/>
    </sheetView>
  </sheetViews>
  <sheetFormatPr defaultRowHeight="15" x14ac:dyDescent="0.25"/>
  <cols>
    <col min="1" max="1" width="9.85546875" customWidth="1"/>
    <col min="2" max="2" width="5.42578125" style="59" customWidth="1"/>
    <col min="3" max="3" width="11.85546875" customWidth="1"/>
    <col min="4" max="4" width="13.140625" customWidth="1"/>
    <col min="5" max="5" width="10.5703125" customWidth="1"/>
    <col min="7" max="7" width="9.5703125" bestFit="1" customWidth="1"/>
    <col min="8" max="8" width="11.85546875" style="1" customWidth="1"/>
    <col min="9" max="9" width="3.42578125" customWidth="1"/>
    <col min="14" max="14" width="25.7109375" customWidth="1"/>
    <col min="15" max="15" width="6.140625" style="1" customWidth="1"/>
  </cols>
  <sheetData>
    <row r="1" spans="1:15" ht="60.75" thickBot="1" x14ac:dyDescent="0.3">
      <c r="A1" s="5" t="s">
        <v>13</v>
      </c>
      <c r="B1" s="18" t="s">
        <v>0</v>
      </c>
      <c r="C1" s="5" t="s">
        <v>19</v>
      </c>
      <c r="D1" s="5" t="s">
        <v>5</v>
      </c>
      <c r="E1" s="19" t="s">
        <v>15</v>
      </c>
      <c r="F1" s="19" t="s">
        <v>16</v>
      </c>
      <c r="G1" s="19" t="s">
        <v>32</v>
      </c>
      <c r="H1" s="19" t="s">
        <v>33</v>
      </c>
      <c r="I1" s="2"/>
      <c r="J1" s="20" t="s">
        <v>31</v>
      </c>
      <c r="K1" s="20" t="s">
        <v>30</v>
      </c>
      <c r="L1" s="5" t="s">
        <v>29</v>
      </c>
    </row>
    <row r="2" spans="1:15" ht="15" customHeight="1" x14ac:dyDescent="0.25">
      <c r="A2" s="68" t="s">
        <v>17</v>
      </c>
      <c r="B2" s="65" t="s">
        <v>3</v>
      </c>
      <c r="C2" s="62" t="s">
        <v>14</v>
      </c>
      <c r="D2" s="26" t="s">
        <v>6</v>
      </c>
      <c r="E2" s="13">
        <v>6</v>
      </c>
      <c r="F2" s="56">
        <v>20.684211267605633</v>
      </c>
      <c r="G2" s="32">
        <v>190</v>
      </c>
      <c r="H2" s="33">
        <f>(F2/G2)</f>
        <v>0.10886426982950333</v>
      </c>
      <c r="I2" s="60">
        <f>IF(D2="Greenhouse",3,IF(D2="Transitional",2,1))</f>
        <v>3</v>
      </c>
      <c r="J2" s="34">
        <v>65.5</v>
      </c>
      <c r="K2" s="35">
        <v>55.8</v>
      </c>
      <c r="L2" s="8">
        <f>SUM(J2:K2)/2</f>
        <v>60.65</v>
      </c>
      <c r="N2" s="3" t="s">
        <v>48</v>
      </c>
      <c r="O2" s="1">
        <f>COUNTA(D2:D81)</f>
        <v>80</v>
      </c>
    </row>
    <row r="3" spans="1:15" x14ac:dyDescent="0.25">
      <c r="A3" s="69"/>
      <c r="B3" s="66"/>
      <c r="C3" s="63"/>
      <c r="D3" s="15" t="s">
        <v>6</v>
      </c>
      <c r="E3" s="14">
        <v>7</v>
      </c>
      <c r="F3" s="21">
        <v>16.876387323943661</v>
      </c>
      <c r="G3" s="21">
        <f>G2+((G$11-G$2)/9)</f>
        <v>195</v>
      </c>
      <c r="H3" s="25">
        <f t="shared" ref="H3:H39" si="0">(F3/G3)</f>
        <v>8.6545576020223905E-2</v>
      </c>
      <c r="I3" s="61">
        <f t="shared" ref="I3:I66" si="1">IF(D3="Greenhouse",3,IF(D3="Transitional",2,1))</f>
        <v>3</v>
      </c>
      <c r="J3" s="36">
        <v>65.5</v>
      </c>
      <c r="K3" s="23">
        <v>55.8</v>
      </c>
      <c r="L3" s="10">
        <f t="shared" ref="L3:L52" si="2">SUM(J3:K3)/2</f>
        <v>60.65</v>
      </c>
      <c r="N3" s="3" t="s">
        <v>49</v>
      </c>
      <c r="O3" s="1">
        <f>COUNTIF(D2:E90,"=Greenhouse")</f>
        <v>45</v>
      </c>
    </row>
    <row r="4" spans="1:15" x14ac:dyDescent="0.25">
      <c r="A4" s="69"/>
      <c r="B4" s="66"/>
      <c r="C4" s="63"/>
      <c r="D4" s="15" t="s">
        <v>6</v>
      </c>
      <c r="E4" s="14">
        <v>8</v>
      </c>
      <c r="F4" s="21">
        <v>19.58180985915493</v>
      </c>
      <c r="G4" s="21">
        <f t="shared" ref="G4:G10" si="3">G3+((G$11-G$2)/9)</f>
        <v>200</v>
      </c>
      <c r="H4" s="25">
        <f t="shared" si="0"/>
        <v>9.7909049295774653E-2</v>
      </c>
      <c r="I4" s="61">
        <f t="shared" si="1"/>
        <v>3</v>
      </c>
      <c r="J4" s="36">
        <v>65.5</v>
      </c>
      <c r="K4" s="23">
        <v>55.8</v>
      </c>
      <c r="L4" s="10">
        <f t="shared" si="2"/>
        <v>60.65</v>
      </c>
      <c r="N4" s="3" t="s">
        <v>51</v>
      </c>
      <c r="O4" s="1">
        <f>COUNTIF(D2:D90,"=transitional")</f>
        <v>24</v>
      </c>
    </row>
    <row r="5" spans="1:15" x14ac:dyDescent="0.25">
      <c r="A5" s="69"/>
      <c r="B5" s="66"/>
      <c r="C5" s="63"/>
      <c r="D5" s="15" t="s">
        <v>6</v>
      </c>
      <c r="E5" s="14">
        <v>9</v>
      </c>
      <c r="F5" s="21">
        <v>23.491795774647887</v>
      </c>
      <c r="G5" s="21">
        <f t="shared" si="3"/>
        <v>205</v>
      </c>
      <c r="H5" s="25">
        <f t="shared" si="0"/>
        <v>0.1145941257299897</v>
      </c>
      <c r="I5" s="61">
        <f t="shared" si="1"/>
        <v>3</v>
      </c>
      <c r="J5" s="36">
        <v>65.5</v>
      </c>
      <c r="K5" s="23">
        <v>55.8</v>
      </c>
      <c r="L5" s="10">
        <f t="shared" si="2"/>
        <v>60.65</v>
      </c>
      <c r="N5" s="3" t="s">
        <v>50</v>
      </c>
      <c r="O5" s="1">
        <f>COUNTIF(D2:D90,"=icehouse")</f>
        <v>11</v>
      </c>
    </row>
    <row r="6" spans="1:15" x14ac:dyDescent="0.25">
      <c r="A6" s="69"/>
      <c r="B6" s="66"/>
      <c r="C6" s="63"/>
      <c r="D6" s="15" t="s">
        <v>6</v>
      </c>
      <c r="E6" s="14">
        <v>10</v>
      </c>
      <c r="F6" s="21">
        <v>24.612401408450705</v>
      </c>
      <c r="G6" s="21">
        <f t="shared" si="3"/>
        <v>210</v>
      </c>
      <c r="H6" s="25">
        <f t="shared" si="0"/>
        <v>0.11720191146881288</v>
      </c>
      <c r="I6" s="61">
        <f t="shared" si="1"/>
        <v>3</v>
      </c>
      <c r="J6" s="36">
        <v>65.5</v>
      </c>
      <c r="K6" s="23">
        <v>55.8</v>
      </c>
      <c r="L6" s="10">
        <f t="shared" si="2"/>
        <v>60.65</v>
      </c>
      <c r="N6" s="3"/>
    </row>
    <row r="7" spans="1:15" x14ac:dyDescent="0.25">
      <c r="A7" s="69"/>
      <c r="B7" s="66"/>
      <c r="C7" s="63"/>
      <c r="D7" s="15" t="s">
        <v>6</v>
      </c>
      <c r="E7" s="14">
        <v>11</v>
      </c>
      <c r="F7" s="21">
        <v>24.85655633802817</v>
      </c>
      <c r="G7" s="21">
        <f t="shared" si="3"/>
        <v>215</v>
      </c>
      <c r="H7" s="25">
        <f t="shared" si="0"/>
        <v>0.11561188994431706</v>
      </c>
      <c r="I7" s="61">
        <f t="shared" si="1"/>
        <v>3</v>
      </c>
      <c r="J7" s="36">
        <v>65.5</v>
      </c>
      <c r="K7" s="23">
        <v>55.8</v>
      </c>
      <c r="L7" s="10">
        <f t="shared" si="2"/>
        <v>60.65</v>
      </c>
      <c r="N7" s="3" t="s">
        <v>52</v>
      </c>
      <c r="O7" s="6">
        <f>MIN(G2:G81)</f>
        <v>4</v>
      </c>
    </row>
    <row r="8" spans="1:15" x14ac:dyDescent="0.25">
      <c r="A8" s="69"/>
      <c r="B8" s="66"/>
      <c r="C8" s="63"/>
      <c r="D8" s="15" t="s">
        <v>6</v>
      </c>
      <c r="E8" s="14">
        <v>12</v>
      </c>
      <c r="F8" s="21">
        <v>28.98092253521127</v>
      </c>
      <c r="G8" s="21">
        <f t="shared" si="3"/>
        <v>220</v>
      </c>
      <c r="H8" s="25">
        <f t="shared" si="0"/>
        <v>0.13173146606914213</v>
      </c>
      <c r="I8" s="61">
        <f t="shared" si="1"/>
        <v>3</v>
      </c>
      <c r="J8" s="36">
        <v>65.5</v>
      </c>
      <c r="K8" s="23">
        <v>55.8</v>
      </c>
      <c r="L8" s="10">
        <f t="shared" si="2"/>
        <v>60.65</v>
      </c>
      <c r="N8" s="3" t="s">
        <v>53</v>
      </c>
      <c r="O8" s="6">
        <f>MAX(G2:G81)</f>
        <v>250</v>
      </c>
    </row>
    <row r="9" spans="1:15" x14ac:dyDescent="0.25">
      <c r="A9" s="69"/>
      <c r="B9" s="66"/>
      <c r="C9" s="63"/>
      <c r="D9" s="15" t="s">
        <v>6</v>
      </c>
      <c r="E9" s="14">
        <v>13</v>
      </c>
      <c r="F9" s="21">
        <v>26.756161971830984</v>
      </c>
      <c r="G9" s="21">
        <f t="shared" si="3"/>
        <v>225</v>
      </c>
      <c r="H9" s="25">
        <f t="shared" si="0"/>
        <v>0.11891627543035993</v>
      </c>
      <c r="I9" s="61">
        <f t="shared" si="1"/>
        <v>3</v>
      </c>
      <c r="J9" s="36">
        <v>65.5</v>
      </c>
      <c r="K9" s="23">
        <v>55.8</v>
      </c>
      <c r="L9" s="10">
        <f t="shared" si="2"/>
        <v>60.65</v>
      </c>
      <c r="N9" s="3" t="s">
        <v>54</v>
      </c>
      <c r="O9" s="6">
        <f>MIN(F2:F81)</f>
        <v>2</v>
      </c>
    </row>
    <row r="10" spans="1:15" x14ac:dyDescent="0.25">
      <c r="A10" s="69"/>
      <c r="B10" s="66"/>
      <c r="C10" s="63"/>
      <c r="D10" s="15" t="s">
        <v>6</v>
      </c>
      <c r="E10" s="14">
        <v>14</v>
      </c>
      <c r="F10" s="21">
        <v>29.891957746478873</v>
      </c>
      <c r="G10" s="21">
        <f t="shared" si="3"/>
        <v>230</v>
      </c>
      <c r="H10" s="25">
        <f t="shared" si="0"/>
        <v>0.12996503368034293</v>
      </c>
      <c r="I10" s="61">
        <f t="shared" si="1"/>
        <v>3</v>
      </c>
      <c r="J10" s="36">
        <v>65.5</v>
      </c>
      <c r="K10" s="23">
        <v>55.8</v>
      </c>
      <c r="L10" s="10">
        <f t="shared" si="2"/>
        <v>60.65</v>
      </c>
      <c r="N10" s="3" t="s">
        <v>55</v>
      </c>
      <c r="O10" s="6">
        <f>MAX(F2:F81)</f>
        <v>150</v>
      </c>
    </row>
    <row r="11" spans="1:15" ht="15.75" thickBot="1" x14ac:dyDescent="0.3">
      <c r="A11" s="70"/>
      <c r="B11" s="67"/>
      <c r="C11" s="64"/>
      <c r="D11" s="27" t="s">
        <v>6</v>
      </c>
      <c r="E11" s="37">
        <v>15</v>
      </c>
      <c r="F11" s="57">
        <v>29.891957746478873</v>
      </c>
      <c r="G11" s="38">
        <v>235</v>
      </c>
      <c r="H11" s="39">
        <f t="shared" si="0"/>
        <v>0.12719982019778245</v>
      </c>
      <c r="I11" s="11">
        <f t="shared" si="1"/>
        <v>3</v>
      </c>
      <c r="J11" s="40">
        <v>65.5</v>
      </c>
      <c r="K11" s="41">
        <v>55.8</v>
      </c>
      <c r="L11" s="12">
        <f t="shared" si="2"/>
        <v>60.65</v>
      </c>
      <c r="N11" s="3" t="s">
        <v>56</v>
      </c>
      <c r="O11" s="4">
        <f>MIN(H2:H81)</f>
        <v>8.6545576020223905E-2</v>
      </c>
    </row>
    <row r="12" spans="1:15" x14ac:dyDescent="0.25">
      <c r="A12" s="68" t="s">
        <v>9</v>
      </c>
      <c r="B12" s="62" t="s">
        <v>2</v>
      </c>
      <c r="C12" s="62" t="s">
        <v>20</v>
      </c>
      <c r="D12" s="26" t="s">
        <v>6</v>
      </c>
      <c r="E12" s="60">
        <v>1</v>
      </c>
      <c r="F12" s="60">
        <v>4.5</v>
      </c>
      <c r="G12" s="42">
        <v>25</v>
      </c>
      <c r="H12" s="35">
        <f t="shared" si="0"/>
        <v>0.18</v>
      </c>
      <c r="I12" s="60">
        <f t="shared" si="1"/>
        <v>3</v>
      </c>
      <c r="J12" s="35">
        <v>55.8</v>
      </c>
      <c r="K12" s="35">
        <v>33.9</v>
      </c>
      <c r="L12" s="43">
        <f t="shared" si="2"/>
        <v>44.849999999999994</v>
      </c>
      <c r="N12" s="3" t="s">
        <v>57</v>
      </c>
      <c r="O12" s="4">
        <f>MAX(H2:H81)</f>
        <v>0.94444444444444442</v>
      </c>
    </row>
    <row r="13" spans="1:15" x14ac:dyDescent="0.25">
      <c r="A13" s="69"/>
      <c r="B13" s="63"/>
      <c r="C13" s="63"/>
      <c r="D13" s="15" t="s">
        <v>6</v>
      </c>
      <c r="E13" s="61">
        <v>2</v>
      </c>
      <c r="F13" s="61">
        <v>3.5</v>
      </c>
      <c r="G13" s="24">
        <f>G12+((G$23-G$12)/11)</f>
        <v>25.90909090909091</v>
      </c>
      <c r="H13" s="23">
        <f t="shared" si="0"/>
        <v>0.13508771929824562</v>
      </c>
      <c r="I13" s="61">
        <f t="shared" si="1"/>
        <v>3</v>
      </c>
      <c r="J13" s="23">
        <v>55.8</v>
      </c>
      <c r="K13" s="23">
        <v>33.9</v>
      </c>
      <c r="L13" s="44">
        <f t="shared" si="2"/>
        <v>44.849999999999994</v>
      </c>
    </row>
    <row r="14" spans="1:15" x14ac:dyDescent="0.25">
      <c r="A14" s="69"/>
      <c r="B14" s="63"/>
      <c r="C14" s="63"/>
      <c r="D14" s="15" t="s">
        <v>6</v>
      </c>
      <c r="E14" s="61">
        <v>3</v>
      </c>
      <c r="F14" s="61">
        <v>3.5</v>
      </c>
      <c r="G14" s="24">
        <f t="shared" ref="G14:G22" si="4">G13+((G$23-G$12)/11)</f>
        <v>26.81818181818182</v>
      </c>
      <c r="H14" s="23">
        <f t="shared" si="0"/>
        <v>0.13050847457627118</v>
      </c>
      <c r="I14" s="61">
        <f t="shared" si="1"/>
        <v>3</v>
      </c>
      <c r="J14" s="23">
        <v>55.8</v>
      </c>
      <c r="K14" s="23">
        <v>33.9</v>
      </c>
      <c r="L14" s="44">
        <f t="shared" si="2"/>
        <v>44.849999999999994</v>
      </c>
    </row>
    <row r="15" spans="1:15" x14ac:dyDescent="0.25">
      <c r="A15" s="69"/>
      <c r="B15" s="63"/>
      <c r="C15" s="63"/>
      <c r="D15" s="15" t="s">
        <v>6</v>
      </c>
      <c r="E15" s="61">
        <v>4</v>
      </c>
      <c r="F15" s="61">
        <v>4.5</v>
      </c>
      <c r="G15" s="24">
        <f t="shared" si="4"/>
        <v>27.72727272727273</v>
      </c>
      <c r="H15" s="23">
        <f t="shared" si="0"/>
        <v>0.1622950819672131</v>
      </c>
      <c r="I15" s="61">
        <f t="shared" si="1"/>
        <v>3</v>
      </c>
      <c r="J15" s="23">
        <v>55.8</v>
      </c>
      <c r="K15" s="23">
        <v>33.9</v>
      </c>
      <c r="L15" s="44">
        <f t="shared" si="2"/>
        <v>44.849999999999994</v>
      </c>
    </row>
    <row r="16" spans="1:15" x14ac:dyDescent="0.25">
      <c r="A16" s="69"/>
      <c r="B16" s="63"/>
      <c r="C16" s="63"/>
      <c r="D16" s="15" t="s">
        <v>6</v>
      </c>
      <c r="E16" s="61">
        <v>5</v>
      </c>
      <c r="F16" s="61">
        <v>4.2</v>
      </c>
      <c r="G16" s="24">
        <f t="shared" si="4"/>
        <v>28.63636363636364</v>
      </c>
      <c r="H16" s="23">
        <f t="shared" si="0"/>
        <v>0.14666666666666664</v>
      </c>
      <c r="I16" s="61">
        <f t="shared" si="1"/>
        <v>3</v>
      </c>
      <c r="J16" s="23">
        <v>55.8</v>
      </c>
      <c r="K16" s="23">
        <v>33.9</v>
      </c>
      <c r="L16" s="44">
        <f t="shared" si="2"/>
        <v>44.849999999999994</v>
      </c>
    </row>
    <row r="17" spans="1:12" x14ac:dyDescent="0.25">
      <c r="A17" s="69"/>
      <c r="B17" s="63"/>
      <c r="C17" s="63"/>
      <c r="D17" s="15" t="s">
        <v>6</v>
      </c>
      <c r="E17" s="61">
        <v>6</v>
      </c>
      <c r="F17" s="61">
        <v>4</v>
      </c>
      <c r="G17" s="24">
        <f t="shared" si="4"/>
        <v>29.54545454545455</v>
      </c>
      <c r="H17" s="23">
        <f t="shared" si="0"/>
        <v>0.13538461538461535</v>
      </c>
      <c r="I17" s="61">
        <f t="shared" si="1"/>
        <v>3</v>
      </c>
      <c r="J17" s="23">
        <v>55.8</v>
      </c>
      <c r="K17" s="23">
        <v>33.9</v>
      </c>
      <c r="L17" s="44">
        <f t="shared" si="2"/>
        <v>44.849999999999994</v>
      </c>
    </row>
    <row r="18" spans="1:12" x14ac:dyDescent="0.25">
      <c r="A18" s="69"/>
      <c r="B18" s="63"/>
      <c r="C18" s="63"/>
      <c r="D18" s="15" t="s">
        <v>6</v>
      </c>
      <c r="E18" s="61">
        <v>7</v>
      </c>
      <c r="F18" s="61">
        <v>3.8</v>
      </c>
      <c r="G18" s="24">
        <f t="shared" si="4"/>
        <v>30.45454545454546</v>
      </c>
      <c r="H18" s="23">
        <f t="shared" si="0"/>
        <v>0.12477611940298504</v>
      </c>
      <c r="I18" s="61">
        <f t="shared" si="1"/>
        <v>3</v>
      </c>
      <c r="J18" s="23">
        <v>55.8</v>
      </c>
      <c r="K18" s="23">
        <v>33.9</v>
      </c>
      <c r="L18" s="44">
        <f t="shared" si="2"/>
        <v>44.849999999999994</v>
      </c>
    </row>
    <row r="19" spans="1:12" x14ac:dyDescent="0.25">
      <c r="A19" s="69"/>
      <c r="B19" s="63"/>
      <c r="C19" s="63"/>
      <c r="D19" s="15" t="s">
        <v>6</v>
      </c>
      <c r="E19" s="61">
        <v>8</v>
      </c>
      <c r="F19" s="61">
        <v>4.5</v>
      </c>
      <c r="G19" s="24">
        <f t="shared" si="4"/>
        <v>31.36363636363637</v>
      </c>
      <c r="H19" s="23">
        <f t="shared" si="0"/>
        <v>0.14347826086956519</v>
      </c>
      <c r="I19" s="61">
        <f t="shared" si="1"/>
        <v>3</v>
      </c>
      <c r="J19" s="23">
        <v>55.8</v>
      </c>
      <c r="K19" s="23">
        <v>33.9</v>
      </c>
      <c r="L19" s="44">
        <f t="shared" si="2"/>
        <v>44.849999999999994</v>
      </c>
    </row>
    <row r="20" spans="1:12" x14ac:dyDescent="0.25">
      <c r="A20" s="69"/>
      <c r="B20" s="63"/>
      <c r="C20" s="63"/>
      <c r="D20" s="15" t="s">
        <v>6</v>
      </c>
      <c r="E20" s="61">
        <v>9</v>
      </c>
      <c r="F20" s="61">
        <v>6.3</v>
      </c>
      <c r="G20" s="24">
        <f t="shared" si="4"/>
        <v>32.27272727272728</v>
      </c>
      <c r="H20" s="23">
        <f t="shared" si="0"/>
        <v>0.19521126760563376</v>
      </c>
      <c r="I20" s="61">
        <f t="shared" si="1"/>
        <v>3</v>
      </c>
      <c r="J20" s="23">
        <v>55.8</v>
      </c>
      <c r="K20" s="23">
        <v>33.9</v>
      </c>
      <c r="L20" s="44">
        <f t="shared" si="2"/>
        <v>44.849999999999994</v>
      </c>
    </row>
    <row r="21" spans="1:12" x14ac:dyDescent="0.25">
      <c r="A21" s="69"/>
      <c r="B21" s="63"/>
      <c r="C21" s="63"/>
      <c r="D21" s="15" t="s">
        <v>6</v>
      </c>
      <c r="E21" s="61">
        <v>10</v>
      </c>
      <c r="F21" s="61">
        <v>10</v>
      </c>
      <c r="G21" s="24">
        <f t="shared" si="4"/>
        <v>33.181818181818187</v>
      </c>
      <c r="H21" s="23">
        <f t="shared" si="0"/>
        <v>0.30136986301369856</v>
      </c>
      <c r="I21" s="61">
        <f t="shared" si="1"/>
        <v>3</v>
      </c>
      <c r="J21" s="23">
        <v>55.8</v>
      </c>
      <c r="K21" s="23">
        <v>33.9</v>
      </c>
      <c r="L21" s="44">
        <f t="shared" si="2"/>
        <v>44.849999999999994</v>
      </c>
    </row>
    <row r="22" spans="1:12" x14ac:dyDescent="0.25">
      <c r="A22" s="69"/>
      <c r="B22" s="63"/>
      <c r="C22" s="63"/>
      <c r="D22" s="15" t="s">
        <v>6</v>
      </c>
      <c r="E22" s="61">
        <v>11</v>
      </c>
      <c r="F22" s="61">
        <v>5.8</v>
      </c>
      <c r="G22" s="24">
        <f t="shared" si="4"/>
        <v>34.090909090909093</v>
      </c>
      <c r="H22" s="23">
        <f t="shared" si="0"/>
        <v>0.1701333333333333</v>
      </c>
      <c r="I22" s="61">
        <f t="shared" si="1"/>
        <v>3</v>
      </c>
      <c r="J22" s="23">
        <v>55.8</v>
      </c>
      <c r="K22" s="23">
        <v>33.9</v>
      </c>
      <c r="L22" s="44">
        <f t="shared" si="2"/>
        <v>44.849999999999994</v>
      </c>
    </row>
    <row r="23" spans="1:12" ht="15.75" thickBot="1" x14ac:dyDescent="0.3">
      <c r="A23" s="70"/>
      <c r="B23" s="64"/>
      <c r="C23" s="64"/>
      <c r="D23" s="27" t="s">
        <v>6</v>
      </c>
      <c r="E23" s="11">
        <v>12</v>
      </c>
      <c r="F23" s="11">
        <v>5</v>
      </c>
      <c r="G23" s="45">
        <v>35</v>
      </c>
      <c r="H23" s="41">
        <f t="shared" si="0"/>
        <v>0.14285714285714285</v>
      </c>
      <c r="I23" s="11">
        <f t="shared" si="1"/>
        <v>3</v>
      </c>
      <c r="J23" s="41">
        <v>55.8</v>
      </c>
      <c r="K23" s="41">
        <v>33.9</v>
      </c>
      <c r="L23" s="46">
        <f t="shared" si="2"/>
        <v>44.849999999999994</v>
      </c>
    </row>
    <row r="24" spans="1:12" x14ac:dyDescent="0.25">
      <c r="A24" s="68" t="s">
        <v>23</v>
      </c>
      <c r="B24" s="62" t="s">
        <v>1</v>
      </c>
      <c r="C24" s="62" t="s">
        <v>22</v>
      </c>
      <c r="D24" s="26" t="s">
        <v>6</v>
      </c>
      <c r="E24" s="60">
        <v>4</v>
      </c>
      <c r="F24" s="60">
        <v>18</v>
      </c>
      <c r="G24" s="42">
        <v>60</v>
      </c>
      <c r="H24" s="35">
        <f t="shared" si="0"/>
        <v>0.3</v>
      </c>
      <c r="I24" s="60">
        <f t="shared" si="1"/>
        <v>3</v>
      </c>
      <c r="J24" s="35">
        <v>70.599999999999994</v>
      </c>
      <c r="K24" s="34">
        <v>65.5</v>
      </c>
      <c r="L24" s="43">
        <f t="shared" si="2"/>
        <v>68.05</v>
      </c>
    </row>
    <row r="25" spans="1:12" x14ac:dyDescent="0.25">
      <c r="A25" s="69"/>
      <c r="B25" s="63"/>
      <c r="C25" s="63"/>
      <c r="D25" s="15" t="s">
        <v>6</v>
      </c>
      <c r="E25" s="61">
        <v>5</v>
      </c>
      <c r="F25" s="61">
        <v>23.5</v>
      </c>
      <c r="G25" s="61">
        <f>G24+((G$32-G$24)/8)</f>
        <v>67.5</v>
      </c>
      <c r="H25" s="23">
        <f t="shared" si="0"/>
        <v>0.34814814814814815</v>
      </c>
      <c r="I25" s="61">
        <f t="shared" si="1"/>
        <v>3</v>
      </c>
      <c r="J25" s="23">
        <v>70.599999999999994</v>
      </c>
      <c r="K25" s="36">
        <v>65.5</v>
      </c>
      <c r="L25" s="44">
        <f t="shared" si="2"/>
        <v>68.05</v>
      </c>
    </row>
    <row r="26" spans="1:12" x14ac:dyDescent="0.25">
      <c r="A26" s="69"/>
      <c r="B26" s="63"/>
      <c r="C26" s="63"/>
      <c r="D26" s="15" t="s">
        <v>6</v>
      </c>
      <c r="E26" s="61">
        <v>6</v>
      </c>
      <c r="F26" s="61">
        <v>39.6</v>
      </c>
      <c r="G26" s="61">
        <f t="shared" ref="G26:G31" si="5">G25+((G$32-G$24)/8)</f>
        <v>75</v>
      </c>
      <c r="H26" s="23">
        <f t="shared" si="0"/>
        <v>0.52800000000000002</v>
      </c>
      <c r="I26" s="61">
        <f t="shared" si="1"/>
        <v>3</v>
      </c>
      <c r="J26" s="23">
        <v>70.599999999999994</v>
      </c>
      <c r="K26" s="36">
        <v>65.5</v>
      </c>
      <c r="L26" s="44">
        <f t="shared" si="2"/>
        <v>68.05</v>
      </c>
    </row>
    <row r="27" spans="1:12" x14ac:dyDescent="0.25">
      <c r="A27" s="69"/>
      <c r="B27" s="63"/>
      <c r="C27" s="63"/>
      <c r="D27" s="15" t="s">
        <v>6</v>
      </c>
      <c r="E27" s="61">
        <v>7</v>
      </c>
      <c r="F27" s="61">
        <v>47</v>
      </c>
      <c r="G27" s="61">
        <f t="shared" si="5"/>
        <v>82.5</v>
      </c>
      <c r="H27" s="23">
        <f t="shared" si="0"/>
        <v>0.5696969696969697</v>
      </c>
      <c r="I27" s="61">
        <f t="shared" si="1"/>
        <v>3</v>
      </c>
      <c r="J27" s="23">
        <v>70.599999999999994</v>
      </c>
      <c r="K27" s="36">
        <v>65.5</v>
      </c>
      <c r="L27" s="44">
        <f t="shared" si="2"/>
        <v>68.05</v>
      </c>
    </row>
    <row r="28" spans="1:12" x14ac:dyDescent="0.25">
      <c r="A28" s="69"/>
      <c r="B28" s="63"/>
      <c r="C28" s="63"/>
      <c r="D28" s="15" t="s">
        <v>6</v>
      </c>
      <c r="E28" s="61">
        <v>8</v>
      </c>
      <c r="F28" s="61">
        <v>50.4</v>
      </c>
      <c r="G28" s="61">
        <f t="shared" si="5"/>
        <v>90</v>
      </c>
      <c r="H28" s="23">
        <f t="shared" si="0"/>
        <v>0.55999999999999994</v>
      </c>
      <c r="I28" s="61">
        <f t="shared" si="1"/>
        <v>3</v>
      </c>
      <c r="J28" s="23">
        <v>70.599999999999994</v>
      </c>
      <c r="K28" s="36">
        <v>65.5</v>
      </c>
      <c r="L28" s="44">
        <f t="shared" si="2"/>
        <v>68.05</v>
      </c>
    </row>
    <row r="29" spans="1:12" x14ac:dyDescent="0.25">
      <c r="A29" s="69"/>
      <c r="B29" s="63"/>
      <c r="C29" s="63"/>
      <c r="D29" s="15" t="s">
        <v>6</v>
      </c>
      <c r="E29" s="61">
        <v>9</v>
      </c>
      <c r="F29" s="61">
        <v>52</v>
      </c>
      <c r="G29" s="61">
        <f t="shared" si="5"/>
        <v>97.5</v>
      </c>
      <c r="H29" s="23">
        <f t="shared" si="0"/>
        <v>0.53333333333333333</v>
      </c>
      <c r="I29" s="61">
        <f t="shared" si="1"/>
        <v>3</v>
      </c>
      <c r="J29" s="23">
        <v>70.599999999999994</v>
      </c>
      <c r="K29" s="36">
        <v>65.5</v>
      </c>
      <c r="L29" s="44">
        <f t="shared" si="2"/>
        <v>68.05</v>
      </c>
    </row>
    <row r="30" spans="1:12" x14ac:dyDescent="0.25">
      <c r="A30" s="69"/>
      <c r="B30" s="63"/>
      <c r="C30" s="63"/>
      <c r="D30" s="15" t="s">
        <v>6</v>
      </c>
      <c r="E30" s="61">
        <v>10</v>
      </c>
      <c r="F30" s="61">
        <v>47</v>
      </c>
      <c r="G30" s="61">
        <f t="shared" si="5"/>
        <v>105</v>
      </c>
      <c r="H30" s="23">
        <f t="shared" si="0"/>
        <v>0.44761904761904764</v>
      </c>
      <c r="I30" s="61">
        <f t="shared" si="1"/>
        <v>3</v>
      </c>
      <c r="J30" s="23">
        <v>70.599999999999994</v>
      </c>
      <c r="K30" s="36">
        <v>65.5</v>
      </c>
      <c r="L30" s="44">
        <f t="shared" si="2"/>
        <v>68.05</v>
      </c>
    </row>
    <row r="31" spans="1:12" x14ac:dyDescent="0.25">
      <c r="A31" s="69"/>
      <c r="B31" s="63"/>
      <c r="C31" s="63"/>
      <c r="D31" s="15" t="s">
        <v>6</v>
      </c>
      <c r="E31" s="61">
        <v>11</v>
      </c>
      <c r="F31" s="61">
        <v>43.4</v>
      </c>
      <c r="G31" s="61">
        <f t="shared" si="5"/>
        <v>112.5</v>
      </c>
      <c r="H31" s="23">
        <f t="shared" si="0"/>
        <v>0.38577777777777778</v>
      </c>
      <c r="I31" s="61">
        <f t="shared" si="1"/>
        <v>3</v>
      </c>
      <c r="J31" s="23">
        <v>70.599999999999994</v>
      </c>
      <c r="K31" s="36">
        <v>65.5</v>
      </c>
      <c r="L31" s="44">
        <f t="shared" si="2"/>
        <v>68.05</v>
      </c>
    </row>
    <row r="32" spans="1:12" x14ac:dyDescent="0.25">
      <c r="A32" s="69"/>
      <c r="B32" s="63"/>
      <c r="C32" s="63"/>
      <c r="D32" s="15" t="s">
        <v>6</v>
      </c>
      <c r="E32" s="61">
        <v>12</v>
      </c>
      <c r="F32" s="61">
        <v>47.5</v>
      </c>
      <c r="G32" s="22">
        <v>120</v>
      </c>
      <c r="H32" s="23">
        <f t="shared" si="0"/>
        <v>0.39583333333333331</v>
      </c>
      <c r="I32" s="61">
        <f t="shared" si="1"/>
        <v>3</v>
      </c>
      <c r="J32" s="23">
        <v>70.599999999999994</v>
      </c>
      <c r="K32" s="36">
        <v>65.5</v>
      </c>
      <c r="L32" s="44">
        <f t="shared" si="2"/>
        <v>68.05</v>
      </c>
    </row>
    <row r="33" spans="1:12" x14ac:dyDescent="0.25">
      <c r="A33" s="69"/>
      <c r="B33" s="63"/>
      <c r="C33" s="63" t="s">
        <v>21</v>
      </c>
      <c r="D33" s="15" t="s">
        <v>6</v>
      </c>
      <c r="E33" s="61">
        <v>4</v>
      </c>
      <c r="F33" s="61">
        <v>26.6</v>
      </c>
      <c r="G33" s="22">
        <v>60</v>
      </c>
      <c r="H33" s="23">
        <f t="shared" si="0"/>
        <v>0.44333333333333336</v>
      </c>
      <c r="I33" s="61">
        <f t="shared" si="1"/>
        <v>3</v>
      </c>
      <c r="J33" s="23">
        <v>70.599999999999994</v>
      </c>
      <c r="K33" s="36">
        <v>65.5</v>
      </c>
      <c r="L33" s="44">
        <f t="shared" si="2"/>
        <v>68.05</v>
      </c>
    </row>
    <row r="34" spans="1:12" x14ac:dyDescent="0.25">
      <c r="A34" s="69"/>
      <c r="B34" s="63"/>
      <c r="C34" s="63"/>
      <c r="D34" s="15" t="s">
        <v>6</v>
      </c>
      <c r="E34" s="61">
        <v>5</v>
      </c>
      <c r="F34" s="61">
        <v>32.799999999999997</v>
      </c>
      <c r="G34" s="61">
        <f>G33+((G$39-G$33)/6)</f>
        <v>67.5</v>
      </c>
      <c r="H34" s="23">
        <f t="shared" si="0"/>
        <v>0.48592592592592587</v>
      </c>
      <c r="I34" s="61">
        <f t="shared" si="1"/>
        <v>3</v>
      </c>
      <c r="J34" s="23">
        <v>70.599999999999994</v>
      </c>
      <c r="K34" s="36">
        <v>65.5</v>
      </c>
      <c r="L34" s="44">
        <f t="shared" si="2"/>
        <v>68.05</v>
      </c>
    </row>
    <row r="35" spans="1:12" x14ac:dyDescent="0.25">
      <c r="A35" s="69"/>
      <c r="B35" s="63"/>
      <c r="C35" s="63"/>
      <c r="D35" s="15" t="s">
        <v>6</v>
      </c>
      <c r="E35" s="61">
        <v>6</v>
      </c>
      <c r="F35" s="61">
        <v>45.1</v>
      </c>
      <c r="G35" s="61">
        <f t="shared" ref="G35:G38" si="6">G34+((G$39-G$33)/6)</f>
        <v>75</v>
      </c>
      <c r="H35" s="23">
        <f t="shared" si="0"/>
        <v>0.60133333333333339</v>
      </c>
      <c r="I35" s="61">
        <f t="shared" si="1"/>
        <v>3</v>
      </c>
      <c r="J35" s="23">
        <v>70.599999999999994</v>
      </c>
      <c r="K35" s="36">
        <v>65.5</v>
      </c>
      <c r="L35" s="44">
        <f t="shared" si="2"/>
        <v>68.05</v>
      </c>
    </row>
    <row r="36" spans="1:12" x14ac:dyDescent="0.25">
      <c r="A36" s="69"/>
      <c r="B36" s="63"/>
      <c r="C36" s="63"/>
      <c r="D36" s="15" t="s">
        <v>6</v>
      </c>
      <c r="E36" s="61">
        <v>7</v>
      </c>
      <c r="F36" s="61">
        <v>53.3</v>
      </c>
      <c r="G36" s="61">
        <f t="shared" si="6"/>
        <v>82.5</v>
      </c>
      <c r="H36" s="23">
        <f t="shared" si="0"/>
        <v>0.646060606060606</v>
      </c>
      <c r="I36" s="61">
        <f t="shared" si="1"/>
        <v>3</v>
      </c>
      <c r="J36" s="23">
        <v>70.599999999999994</v>
      </c>
      <c r="K36" s="36">
        <v>65.5</v>
      </c>
      <c r="L36" s="44">
        <f t="shared" si="2"/>
        <v>68.05</v>
      </c>
    </row>
    <row r="37" spans="1:12" x14ac:dyDescent="0.25">
      <c r="A37" s="69"/>
      <c r="B37" s="63"/>
      <c r="C37" s="63"/>
      <c r="D37" s="15" t="s">
        <v>6</v>
      </c>
      <c r="E37" s="61">
        <v>8</v>
      </c>
      <c r="F37" s="61">
        <v>57.5</v>
      </c>
      <c r="G37" s="61">
        <f t="shared" si="6"/>
        <v>90</v>
      </c>
      <c r="H37" s="23">
        <f t="shared" si="0"/>
        <v>0.63888888888888884</v>
      </c>
      <c r="I37" s="61">
        <f t="shared" si="1"/>
        <v>3</v>
      </c>
      <c r="J37" s="23">
        <v>70.599999999999994</v>
      </c>
      <c r="K37" s="36">
        <v>65.5</v>
      </c>
      <c r="L37" s="44">
        <f t="shared" si="2"/>
        <v>68.05</v>
      </c>
    </row>
    <row r="38" spans="1:12" x14ac:dyDescent="0.25">
      <c r="A38" s="69"/>
      <c r="B38" s="63"/>
      <c r="C38" s="63"/>
      <c r="D38" s="15" t="s">
        <v>6</v>
      </c>
      <c r="E38" s="61">
        <v>9</v>
      </c>
      <c r="F38" s="61">
        <v>47.5</v>
      </c>
      <c r="G38" s="61">
        <f t="shared" si="6"/>
        <v>97.5</v>
      </c>
      <c r="H38" s="23">
        <f t="shared" si="0"/>
        <v>0.48717948717948717</v>
      </c>
      <c r="I38" s="61">
        <f t="shared" si="1"/>
        <v>3</v>
      </c>
      <c r="J38" s="23">
        <v>70.599999999999994</v>
      </c>
      <c r="K38" s="36">
        <v>65.5</v>
      </c>
      <c r="L38" s="44">
        <f t="shared" si="2"/>
        <v>68.05</v>
      </c>
    </row>
    <row r="39" spans="1:12" ht="15.75" thickBot="1" x14ac:dyDescent="0.3">
      <c r="A39" s="70"/>
      <c r="B39" s="64"/>
      <c r="C39" s="64"/>
      <c r="D39" s="27" t="s">
        <v>6</v>
      </c>
      <c r="E39" s="11">
        <v>10</v>
      </c>
      <c r="F39" s="11">
        <v>45</v>
      </c>
      <c r="G39" s="45">
        <v>105</v>
      </c>
      <c r="H39" s="41">
        <f t="shared" si="0"/>
        <v>0.42857142857142855</v>
      </c>
      <c r="I39" s="11">
        <f t="shared" si="1"/>
        <v>3</v>
      </c>
      <c r="J39" s="41">
        <v>70.599999999999994</v>
      </c>
      <c r="K39" s="40">
        <v>65.5</v>
      </c>
      <c r="L39" s="46">
        <f t="shared" si="2"/>
        <v>68.05</v>
      </c>
    </row>
    <row r="40" spans="1:12" x14ac:dyDescent="0.25">
      <c r="A40" s="68" t="s">
        <v>27</v>
      </c>
      <c r="B40" s="62" t="s">
        <v>2</v>
      </c>
      <c r="C40" s="62" t="s">
        <v>20</v>
      </c>
      <c r="D40" s="26" t="s">
        <v>6</v>
      </c>
      <c r="E40" s="60">
        <v>1</v>
      </c>
      <c r="F40" s="60">
        <v>3</v>
      </c>
      <c r="G40" s="42">
        <v>4</v>
      </c>
      <c r="H40" s="35">
        <f>F40/G40</f>
        <v>0.75</v>
      </c>
      <c r="I40" s="60">
        <f t="shared" si="1"/>
        <v>3</v>
      </c>
      <c r="J40" s="35">
        <v>55.8</v>
      </c>
      <c r="K40" s="35">
        <v>33.9</v>
      </c>
      <c r="L40" s="43">
        <f t="shared" ref="L40:L46" si="7">SUM(J40:K40)/2</f>
        <v>44.849999999999994</v>
      </c>
    </row>
    <row r="41" spans="1:12" x14ac:dyDescent="0.25">
      <c r="A41" s="69"/>
      <c r="B41" s="63"/>
      <c r="C41" s="63"/>
      <c r="D41" s="15" t="s">
        <v>6</v>
      </c>
      <c r="E41" s="61">
        <v>2</v>
      </c>
      <c r="F41" s="61">
        <v>2.5</v>
      </c>
      <c r="G41" s="23">
        <f>G40+((G$46-G$40)/6)</f>
        <v>4.666666666666667</v>
      </c>
      <c r="H41" s="23">
        <f t="shared" ref="H41:H55" si="8">F41/G41</f>
        <v>0.5357142857142857</v>
      </c>
      <c r="I41" s="61">
        <f t="shared" si="1"/>
        <v>3</v>
      </c>
      <c r="J41" s="23">
        <v>55.8</v>
      </c>
      <c r="K41" s="23">
        <v>33.9</v>
      </c>
      <c r="L41" s="44">
        <f t="shared" si="7"/>
        <v>44.849999999999994</v>
      </c>
    </row>
    <row r="42" spans="1:12" x14ac:dyDescent="0.25">
      <c r="A42" s="69"/>
      <c r="B42" s="63"/>
      <c r="C42" s="63"/>
      <c r="D42" s="15" t="s">
        <v>6</v>
      </c>
      <c r="E42" s="61">
        <v>3</v>
      </c>
      <c r="F42" s="61">
        <v>2.5</v>
      </c>
      <c r="G42" s="23">
        <f>G41+((G$46-G$40)/6)</f>
        <v>5.3333333333333339</v>
      </c>
      <c r="H42" s="23">
        <f t="shared" si="8"/>
        <v>0.46874999999999994</v>
      </c>
      <c r="I42" s="61">
        <f t="shared" si="1"/>
        <v>3</v>
      </c>
      <c r="J42" s="23">
        <v>55.8</v>
      </c>
      <c r="K42" s="23">
        <v>33.9</v>
      </c>
      <c r="L42" s="44">
        <f t="shared" si="7"/>
        <v>44.849999999999994</v>
      </c>
    </row>
    <row r="43" spans="1:12" x14ac:dyDescent="0.25">
      <c r="A43" s="69"/>
      <c r="B43" s="63"/>
      <c r="C43" s="63"/>
      <c r="D43" s="15" t="s">
        <v>6</v>
      </c>
      <c r="E43" s="61">
        <v>4</v>
      </c>
      <c r="F43" s="61">
        <v>2</v>
      </c>
      <c r="G43" s="23">
        <f>G42+((G$46-G$40)/6)</f>
        <v>6.0000000000000009</v>
      </c>
      <c r="H43" s="23">
        <f t="shared" si="8"/>
        <v>0.33333333333333326</v>
      </c>
      <c r="I43" s="61">
        <f t="shared" si="1"/>
        <v>3</v>
      </c>
      <c r="J43" s="23">
        <v>55.8</v>
      </c>
      <c r="K43" s="23">
        <v>33.9</v>
      </c>
      <c r="L43" s="44">
        <f t="shared" si="7"/>
        <v>44.849999999999994</v>
      </c>
    </row>
    <row r="44" spans="1:12" x14ac:dyDescent="0.25">
      <c r="A44" s="69"/>
      <c r="B44" s="63"/>
      <c r="C44" s="63"/>
      <c r="D44" s="15" t="s">
        <v>6</v>
      </c>
      <c r="E44" s="61">
        <v>5</v>
      </c>
      <c r="F44" s="61">
        <v>4</v>
      </c>
      <c r="G44" s="23">
        <f>G43+((G$46-G$40)/6)</f>
        <v>6.6666666666666679</v>
      </c>
      <c r="H44" s="23">
        <f t="shared" si="8"/>
        <v>0.59999999999999987</v>
      </c>
      <c r="I44" s="61">
        <f t="shared" si="1"/>
        <v>3</v>
      </c>
      <c r="J44" s="23">
        <v>55.8</v>
      </c>
      <c r="K44" s="23">
        <v>33.9</v>
      </c>
      <c r="L44" s="44">
        <f t="shared" si="7"/>
        <v>44.849999999999994</v>
      </c>
    </row>
    <row r="45" spans="1:12" x14ac:dyDescent="0.25">
      <c r="A45" s="69"/>
      <c r="B45" s="63"/>
      <c r="C45" s="63"/>
      <c r="D45" s="15" t="s">
        <v>6</v>
      </c>
      <c r="E45" s="61">
        <v>6</v>
      </c>
      <c r="F45" s="61">
        <v>4</v>
      </c>
      <c r="G45" s="23">
        <f>G44+((G$46-G$40)/6)</f>
        <v>7.3333333333333348</v>
      </c>
      <c r="H45" s="23">
        <f t="shared" si="8"/>
        <v>0.5454545454545453</v>
      </c>
      <c r="I45" s="61">
        <f t="shared" si="1"/>
        <v>3</v>
      </c>
      <c r="J45" s="23">
        <v>55.8</v>
      </c>
      <c r="K45" s="23">
        <v>33.9</v>
      </c>
      <c r="L45" s="44">
        <f t="shared" si="7"/>
        <v>44.849999999999994</v>
      </c>
    </row>
    <row r="46" spans="1:12" ht="15.75" thickBot="1" x14ac:dyDescent="0.3">
      <c r="A46" s="70"/>
      <c r="B46" s="64"/>
      <c r="C46" s="64"/>
      <c r="D46" s="27" t="s">
        <v>6</v>
      </c>
      <c r="E46" s="11">
        <v>7</v>
      </c>
      <c r="F46" s="11">
        <v>5</v>
      </c>
      <c r="G46" s="45">
        <v>8</v>
      </c>
      <c r="H46" s="41">
        <f t="shared" si="8"/>
        <v>0.625</v>
      </c>
      <c r="I46" s="11">
        <f t="shared" si="1"/>
        <v>3</v>
      </c>
      <c r="J46" s="41">
        <v>55.8</v>
      </c>
      <c r="K46" s="41">
        <v>33.9</v>
      </c>
      <c r="L46" s="46">
        <f t="shared" si="7"/>
        <v>44.849999999999994</v>
      </c>
    </row>
    <row r="47" spans="1:12" x14ac:dyDescent="0.25">
      <c r="A47" s="68" t="s">
        <v>10</v>
      </c>
      <c r="B47" s="62" t="s">
        <v>12</v>
      </c>
      <c r="C47" s="62"/>
      <c r="D47" s="28" t="s">
        <v>28</v>
      </c>
      <c r="E47" s="60">
        <v>1</v>
      </c>
      <c r="F47" s="60">
        <v>100</v>
      </c>
      <c r="G47" s="42">
        <v>120</v>
      </c>
      <c r="H47" s="35">
        <f t="shared" si="8"/>
        <v>0.83333333333333337</v>
      </c>
      <c r="I47" s="60">
        <f t="shared" si="1"/>
        <v>2</v>
      </c>
      <c r="J47" s="35">
        <v>5.3319999999999999</v>
      </c>
      <c r="K47" s="35">
        <v>1.806</v>
      </c>
      <c r="L47" s="43">
        <f t="shared" si="2"/>
        <v>3.569</v>
      </c>
    </row>
    <row r="48" spans="1:12" x14ac:dyDescent="0.25">
      <c r="A48" s="69"/>
      <c r="B48" s="63"/>
      <c r="C48" s="63"/>
      <c r="D48" s="16" t="s">
        <v>28</v>
      </c>
      <c r="E48" s="61">
        <v>2</v>
      </c>
      <c r="F48" s="61">
        <v>80</v>
      </c>
      <c r="G48" s="61">
        <f>G47+((G$55-G$47)/8)</f>
        <v>125</v>
      </c>
      <c r="H48" s="23">
        <f t="shared" si="8"/>
        <v>0.64</v>
      </c>
      <c r="I48" s="61">
        <f t="shared" si="1"/>
        <v>2</v>
      </c>
      <c r="J48" s="23">
        <v>5.3319999999999999</v>
      </c>
      <c r="K48" s="23">
        <v>1.806</v>
      </c>
      <c r="L48" s="44">
        <f t="shared" si="2"/>
        <v>3.569</v>
      </c>
    </row>
    <row r="49" spans="1:12" x14ac:dyDescent="0.25">
      <c r="A49" s="69"/>
      <c r="B49" s="63"/>
      <c r="C49" s="63"/>
      <c r="D49" s="16" t="s">
        <v>28</v>
      </c>
      <c r="E49" s="61">
        <v>3</v>
      </c>
      <c r="F49" s="61">
        <v>75</v>
      </c>
      <c r="G49" s="61">
        <f t="shared" ref="G49:G54" si="9">G48+((G$55-G$47)/8)</f>
        <v>130</v>
      </c>
      <c r="H49" s="23">
        <f t="shared" si="8"/>
        <v>0.57692307692307687</v>
      </c>
      <c r="I49" s="61">
        <f t="shared" si="1"/>
        <v>2</v>
      </c>
      <c r="J49" s="23">
        <v>5.3319999999999999</v>
      </c>
      <c r="K49" s="23">
        <v>1.806</v>
      </c>
      <c r="L49" s="44">
        <f t="shared" si="2"/>
        <v>3.569</v>
      </c>
    </row>
    <row r="50" spans="1:12" x14ac:dyDescent="0.25">
      <c r="A50" s="69"/>
      <c r="B50" s="63"/>
      <c r="C50" s="63"/>
      <c r="D50" s="16" t="s">
        <v>28</v>
      </c>
      <c r="E50" s="61">
        <v>4</v>
      </c>
      <c r="F50" s="61">
        <v>70</v>
      </c>
      <c r="G50" s="61">
        <f t="shared" si="9"/>
        <v>135</v>
      </c>
      <c r="H50" s="23">
        <f t="shared" si="8"/>
        <v>0.51851851851851849</v>
      </c>
      <c r="I50" s="61">
        <f t="shared" si="1"/>
        <v>2</v>
      </c>
      <c r="J50" s="23">
        <v>5.3319999999999999</v>
      </c>
      <c r="K50" s="23">
        <v>1.806</v>
      </c>
      <c r="L50" s="44">
        <f t="shared" si="2"/>
        <v>3.569</v>
      </c>
    </row>
    <row r="51" spans="1:12" x14ac:dyDescent="0.25">
      <c r="A51" s="69"/>
      <c r="B51" s="63"/>
      <c r="C51" s="63"/>
      <c r="D51" s="16" t="s">
        <v>28</v>
      </c>
      <c r="E51" s="61">
        <v>5</v>
      </c>
      <c r="F51" s="61">
        <v>80</v>
      </c>
      <c r="G51" s="61">
        <f t="shared" si="9"/>
        <v>140</v>
      </c>
      <c r="H51" s="23">
        <f t="shared" si="8"/>
        <v>0.5714285714285714</v>
      </c>
      <c r="I51" s="61">
        <f t="shared" si="1"/>
        <v>2</v>
      </c>
      <c r="J51" s="23">
        <v>5.3319999999999999</v>
      </c>
      <c r="K51" s="23">
        <v>1.806</v>
      </c>
      <c r="L51" s="44">
        <f t="shared" si="2"/>
        <v>3.569</v>
      </c>
    </row>
    <row r="52" spans="1:12" x14ac:dyDescent="0.25">
      <c r="A52" s="69"/>
      <c r="B52" s="63"/>
      <c r="C52" s="63"/>
      <c r="D52" s="16" t="s">
        <v>28</v>
      </c>
      <c r="E52" s="61">
        <v>6</v>
      </c>
      <c r="F52" s="61">
        <v>95</v>
      </c>
      <c r="G52" s="61">
        <f t="shared" si="9"/>
        <v>145</v>
      </c>
      <c r="H52" s="23">
        <f t="shared" si="8"/>
        <v>0.65517241379310343</v>
      </c>
      <c r="I52" s="61">
        <f t="shared" si="1"/>
        <v>2</v>
      </c>
      <c r="J52" s="23">
        <v>5.3319999999999999</v>
      </c>
      <c r="K52" s="23">
        <v>1.806</v>
      </c>
      <c r="L52" s="44">
        <f t="shared" si="2"/>
        <v>3.569</v>
      </c>
    </row>
    <row r="53" spans="1:12" x14ac:dyDescent="0.25">
      <c r="A53" s="69"/>
      <c r="B53" s="63"/>
      <c r="C53" s="63"/>
      <c r="D53" s="16" t="s">
        <v>28</v>
      </c>
      <c r="E53" s="61">
        <v>7</v>
      </c>
      <c r="F53" s="61">
        <v>75</v>
      </c>
      <c r="G53" s="61">
        <f t="shared" si="9"/>
        <v>150</v>
      </c>
      <c r="H53" s="23">
        <f t="shared" si="8"/>
        <v>0.5</v>
      </c>
      <c r="I53" s="61">
        <f t="shared" si="1"/>
        <v>2</v>
      </c>
      <c r="J53" s="23">
        <v>5.3319999999999999</v>
      </c>
      <c r="K53" s="23">
        <v>1.806</v>
      </c>
      <c r="L53" s="44">
        <f t="shared" ref="L53:L62" si="10">SUM(J53:K53)/2</f>
        <v>3.569</v>
      </c>
    </row>
    <row r="54" spans="1:12" x14ac:dyDescent="0.25">
      <c r="A54" s="69"/>
      <c r="B54" s="63"/>
      <c r="C54" s="63"/>
      <c r="D54" s="16" t="s">
        <v>28</v>
      </c>
      <c r="E54" s="61">
        <v>8</v>
      </c>
      <c r="F54" s="61">
        <v>76</v>
      </c>
      <c r="G54" s="61">
        <f t="shared" si="9"/>
        <v>155</v>
      </c>
      <c r="H54" s="23">
        <f t="shared" si="8"/>
        <v>0.49032258064516127</v>
      </c>
      <c r="I54" s="61">
        <f t="shared" si="1"/>
        <v>2</v>
      </c>
      <c r="J54" s="23">
        <v>5.3319999999999999</v>
      </c>
      <c r="K54" s="23">
        <v>1.806</v>
      </c>
      <c r="L54" s="44">
        <f t="shared" si="10"/>
        <v>3.569</v>
      </c>
    </row>
    <row r="55" spans="1:12" ht="15.75" thickBot="1" x14ac:dyDescent="0.3">
      <c r="A55" s="70"/>
      <c r="B55" s="64"/>
      <c r="C55" s="64"/>
      <c r="D55" s="29" t="s">
        <v>28</v>
      </c>
      <c r="E55" s="11">
        <v>9</v>
      </c>
      <c r="F55" s="11">
        <v>70</v>
      </c>
      <c r="G55" s="45">
        <v>160</v>
      </c>
      <c r="H55" s="41">
        <f t="shared" si="8"/>
        <v>0.4375</v>
      </c>
      <c r="I55" s="11">
        <f t="shared" si="1"/>
        <v>2</v>
      </c>
      <c r="J55" s="41">
        <v>5.3319999999999999</v>
      </c>
      <c r="K55" s="41">
        <v>1.806</v>
      </c>
      <c r="L55" s="46">
        <f t="shared" si="10"/>
        <v>3.569</v>
      </c>
    </row>
    <row r="56" spans="1:12" x14ac:dyDescent="0.25">
      <c r="A56" s="68" t="s">
        <v>11</v>
      </c>
      <c r="B56" s="62" t="s">
        <v>26</v>
      </c>
      <c r="C56" s="71"/>
      <c r="D56" s="28" t="s">
        <v>28</v>
      </c>
      <c r="E56" s="60">
        <v>7</v>
      </c>
      <c r="F56" s="60">
        <v>60</v>
      </c>
      <c r="G56" s="42">
        <v>150</v>
      </c>
      <c r="H56" s="35">
        <f t="shared" ref="H56:H71" si="11">(F56/G56)</f>
        <v>0.4</v>
      </c>
      <c r="I56" s="60">
        <f t="shared" si="1"/>
        <v>2</v>
      </c>
      <c r="J56" s="35">
        <v>11.608000000000001</v>
      </c>
      <c r="K56" s="35">
        <v>1.1429999999999999E-2</v>
      </c>
      <c r="L56" s="43">
        <f t="shared" si="10"/>
        <v>5.8097150000000006</v>
      </c>
    </row>
    <row r="57" spans="1:12" x14ac:dyDescent="0.25">
      <c r="A57" s="69"/>
      <c r="B57" s="63"/>
      <c r="C57" s="72"/>
      <c r="D57" s="16" t="s">
        <v>28</v>
      </c>
      <c r="E57" s="61">
        <v>6</v>
      </c>
      <c r="F57" s="47">
        <v>62</v>
      </c>
      <c r="G57" s="23">
        <f>G56+((G$62-G$56)/6)</f>
        <v>166.66666666666666</v>
      </c>
      <c r="H57" s="23">
        <f t="shared" si="11"/>
        <v>0.372</v>
      </c>
      <c r="I57" s="61">
        <f t="shared" si="1"/>
        <v>2</v>
      </c>
      <c r="J57" s="23">
        <v>11.608000000000001</v>
      </c>
      <c r="K57" s="23">
        <v>1.1429999999999999E-2</v>
      </c>
      <c r="L57" s="44">
        <f t="shared" si="10"/>
        <v>5.8097150000000006</v>
      </c>
    </row>
    <row r="58" spans="1:12" x14ac:dyDescent="0.25">
      <c r="A58" s="69"/>
      <c r="B58" s="63"/>
      <c r="C58" s="72"/>
      <c r="D58" s="16" t="s">
        <v>28</v>
      </c>
      <c r="E58" s="61">
        <v>5</v>
      </c>
      <c r="F58" s="47">
        <v>65</v>
      </c>
      <c r="G58" s="23">
        <f t="shared" ref="G58:G61" si="12">G57+((G$62-G$56)/6)</f>
        <v>183.33333333333331</v>
      </c>
      <c r="H58" s="23">
        <f t="shared" si="11"/>
        <v>0.35454545454545461</v>
      </c>
      <c r="I58" s="61">
        <f t="shared" si="1"/>
        <v>2</v>
      </c>
      <c r="J58" s="23">
        <v>11.608000000000001</v>
      </c>
      <c r="K58" s="23">
        <v>1.1429999999999999E-2</v>
      </c>
      <c r="L58" s="44">
        <f t="shared" si="10"/>
        <v>5.8097150000000006</v>
      </c>
    </row>
    <row r="59" spans="1:12" x14ac:dyDescent="0.25">
      <c r="A59" s="69"/>
      <c r="B59" s="63"/>
      <c r="C59" s="72"/>
      <c r="D59" s="16" t="s">
        <v>28</v>
      </c>
      <c r="E59" s="61">
        <v>4</v>
      </c>
      <c r="F59" s="47">
        <v>81</v>
      </c>
      <c r="G59" s="23">
        <f t="shared" si="12"/>
        <v>199.99999999999997</v>
      </c>
      <c r="H59" s="23">
        <f t="shared" si="11"/>
        <v>0.40500000000000008</v>
      </c>
      <c r="I59" s="61">
        <f t="shared" si="1"/>
        <v>2</v>
      </c>
      <c r="J59" s="23">
        <v>11.608000000000001</v>
      </c>
      <c r="K59" s="23">
        <v>1.1429999999999999E-2</v>
      </c>
      <c r="L59" s="44">
        <f t="shared" si="10"/>
        <v>5.8097150000000006</v>
      </c>
    </row>
    <row r="60" spans="1:12" x14ac:dyDescent="0.25">
      <c r="A60" s="69"/>
      <c r="B60" s="63"/>
      <c r="C60" s="72"/>
      <c r="D60" s="16" t="s">
        <v>28</v>
      </c>
      <c r="E60" s="61">
        <v>3</v>
      </c>
      <c r="F60" s="47">
        <v>82</v>
      </c>
      <c r="G60" s="23">
        <f t="shared" si="12"/>
        <v>216.66666666666663</v>
      </c>
      <c r="H60" s="23">
        <f t="shared" si="11"/>
        <v>0.37846153846153852</v>
      </c>
      <c r="I60" s="61">
        <f t="shared" si="1"/>
        <v>2</v>
      </c>
      <c r="J60" s="23">
        <v>11.608000000000001</v>
      </c>
      <c r="K60" s="23">
        <v>1.1429999999999999E-2</v>
      </c>
      <c r="L60" s="44">
        <f t="shared" si="10"/>
        <v>5.8097150000000006</v>
      </c>
    </row>
    <row r="61" spans="1:12" x14ac:dyDescent="0.25">
      <c r="A61" s="69"/>
      <c r="B61" s="63"/>
      <c r="C61" s="72"/>
      <c r="D61" s="16" t="s">
        <v>28</v>
      </c>
      <c r="E61" s="61">
        <v>2</v>
      </c>
      <c r="F61" s="47">
        <v>96</v>
      </c>
      <c r="G61" s="23">
        <f t="shared" si="12"/>
        <v>233.33333333333329</v>
      </c>
      <c r="H61" s="23">
        <f t="shared" si="11"/>
        <v>0.41142857142857153</v>
      </c>
      <c r="I61" s="61">
        <f t="shared" si="1"/>
        <v>2</v>
      </c>
      <c r="J61" s="23">
        <v>11.608000000000001</v>
      </c>
      <c r="K61" s="23">
        <v>1.1429999999999999E-2</v>
      </c>
      <c r="L61" s="44">
        <f t="shared" si="10"/>
        <v>5.8097150000000006</v>
      </c>
    </row>
    <row r="62" spans="1:12" ht="15.75" thickBot="1" x14ac:dyDescent="0.3">
      <c r="A62" s="70"/>
      <c r="B62" s="64"/>
      <c r="C62" s="73"/>
      <c r="D62" s="29" t="s">
        <v>28</v>
      </c>
      <c r="E62" s="11">
        <v>1</v>
      </c>
      <c r="F62" s="11">
        <v>105</v>
      </c>
      <c r="G62" s="45">
        <v>250</v>
      </c>
      <c r="H62" s="41">
        <f t="shared" si="11"/>
        <v>0.42</v>
      </c>
      <c r="I62" s="11">
        <f t="shared" si="1"/>
        <v>2</v>
      </c>
      <c r="J62" s="41">
        <v>11.608000000000001</v>
      </c>
      <c r="K62" s="41">
        <v>1.1429999999999999E-2</v>
      </c>
      <c r="L62" s="46">
        <f t="shared" si="10"/>
        <v>5.8097150000000006</v>
      </c>
    </row>
    <row r="63" spans="1:12" x14ac:dyDescent="0.25">
      <c r="A63" s="68" t="s">
        <v>17</v>
      </c>
      <c r="B63" s="62" t="s">
        <v>8</v>
      </c>
      <c r="C63" s="65" t="s">
        <v>18</v>
      </c>
      <c r="D63" s="28" t="s">
        <v>28</v>
      </c>
      <c r="E63" s="60">
        <v>1</v>
      </c>
      <c r="F63" s="60">
        <v>68.5</v>
      </c>
      <c r="G63" s="60">
        <v>180</v>
      </c>
      <c r="H63" s="33">
        <f t="shared" si="11"/>
        <v>0.38055555555555554</v>
      </c>
      <c r="I63" s="60">
        <f t="shared" si="1"/>
        <v>2</v>
      </c>
      <c r="J63" s="35">
        <v>23.03</v>
      </c>
      <c r="K63" s="35">
        <v>5.3319999999999999</v>
      </c>
      <c r="L63" s="8">
        <f t="shared" ref="L63:L71" si="13">SUM(J63:K63)/2</f>
        <v>14.181000000000001</v>
      </c>
    </row>
    <row r="64" spans="1:12" x14ac:dyDescent="0.25">
      <c r="A64" s="69"/>
      <c r="B64" s="63"/>
      <c r="C64" s="66"/>
      <c r="D64" s="16" t="s">
        <v>28</v>
      </c>
      <c r="E64" s="61">
        <v>2</v>
      </c>
      <c r="F64" s="61">
        <v>63.1</v>
      </c>
      <c r="G64" s="61">
        <v>180</v>
      </c>
      <c r="H64" s="25">
        <f t="shared" si="11"/>
        <v>0.35055555555555556</v>
      </c>
      <c r="I64" s="61">
        <f t="shared" si="1"/>
        <v>2</v>
      </c>
      <c r="J64" s="23">
        <v>23.03</v>
      </c>
      <c r="K64" s="23">
        <v>5.3319999999999999</v>
      </c>
      <c r="L64" s="10">
        <f t="shared" si="13"/>
        <v>14.181000000000001</v>
      </c>
    </row>
    <row r="65" spans="1:12" x14ac:dyDescent="0.25">
      <c r="A65" s="69"/>
      <c r="B65" s="63"/>
      <c r="C65" s="66"/>
      <c r="D65" s="16" t="s">
        <v>28</v>
      </c>
      <c r="E65" s="61">
        <v>3</v>
      </c>
      <c r="F65" s="61">
        <v>61.5</v>
      </c>
      <c r="G65" s="61">
        <v>180</v>
      </c>
      <c r="H65" s="25">
        <f t="shared" si="11"/>
        <v>0.34166666666666667</v>
      </c>
      <c r="I65" s="61">
        <f t="shared" si="1"/>
        <v>2</v>
      </c>
      <c r="J65" s="23">
        <v>23.03</v>
      </c>
      <c r="K65" s="23">
        <v>5.3319999999999999</v>
      </c>
      <c r="L65" s="10">
        <f t="shared" si="13"/>
        <v>14.181000000000001</v>
      </c>
    </row>
    <row r="66" spans="1:12" x14ac:dyDescent="0.25">
      <c r="A66" s="69"/>
      <c r="B66" s="63"/>
      <c r="C66" s="66"/>
      <c r="D66" s="16" t="s">
        <v>28</v>
      </c>
      <c r="E66" s="61">
        <v>4</v>
      </c>
      <c r="F66" s="61">
        <v>65.400000000000006</v>
      </c>
      <c r="G66" s="61">
        <v>180</v>
      </c>
      <c r="H66" s="25">
        <f t="shared" si="11"/>
        <v>0.36333333333333334</v>
      </c>
      <c r="I66" s="61">
        <f t="shared" si="1"/>
        <v>2</v>
      </c>
      <c r="J66" s="23">
        <v>23.03</v>
      </c>
      <c r="K66" s="23">
        <v>5.3319999999999999</v>
      </c>
      <c r="L66" s="10">
        <f t="shared" si="13"/>
        <v>14.181000000000001</v>
      </c>
    </row>
    <row r="67" spans="1:12" x14ac:dyDescent="0.25">
      <c r="A67" s="69"/>
      <c r="B67" s="63"/>
      <c r="C67" s="66"/>
      <c r="D67" s="16" t="s">
        <v>28</v>
      </c>
      <c r="E67" s="61">
        <v>5</v>
      </c>
      <c r="F67" s="61">
        <v>61.5</v>
      </c>
      <c r="G67" s="61">
        <v>180</v>
      </c>
      <c r="H67" s="25">
        <f t="shared" si="11"/>
        <v>0.34166666666666667</v>
      </c>
      <c r="I67" s="61">
        <f t="shared" ref="I67:I81" si="14">IF(D67="Greenhouse",3,IF(D67="Transitional",2,1))</f>
        <v>2</v>
      </c>
      <c r="J67" s="23">
        <v>23.03</v>
      </c>
      <c r="K67" s="23">
        <v>5.3319999999999999</v>
      </c>
      <c r="L67" s="10">
        <f t="shared" si="13"/>
        <v>14.181000000000001</v>
      </c>
    </row>
    <row r="68" spans="1:12" x14ac:dyDescent="0.25">
      <c r="A68" s="69"/>
      <c r="B68" s="63"/>
      <c r="C68" s="66"/>
      <c r="D68" s="16" t="s">
        <v>28</v>
      </c>
      <c r="E68" s="61">
        <v>6</v>
      </c>
      <c r="F68" s="61">
        <v>48.8</v>
      </c>
      <c r="G68" s="61">
        <v>180</v>
      </c>
      <c r="H68" s="25">
        <f t="shared" si="11"/>
        <v>0.27111111111111108</v>
      </c>
      <c r="I68" s="61">
        <f t="shared" si="14"/>
        <v>2</v>
      </c>
      <c r="J68" s="23">
        <v>23.03</v>
      </c>
      <c r="K68" s="23">
        <v>5.3319999999999999</v>
      </c>
      <c r="L68" s="10">
        <f t="shared" si="13"/>
        <v>14.181000000000001</v>
      </c>
    </row>
    <row r="69" spans="1:12" x14ac:dyDescent="0.25">
      <c r="A69" s="69"/>
      <c r="B69" s="63"/>
      <c r="C69" s="66"/>
      <c r="D69" s="16" t="s">
        <v>28</v>
      </c>
      <c r="E69" s="61">
        <v>7</v>
      </c>
      <c r="F69" s="61">
        <v>49</v>
      </c>
      <c r="G69" s="61">
        <v>180</v>
      </c>
      <c r="H69" s="25">
        <f t="shared" si="11"/>
        <v>0.2722222222222222</v>
      </c>
      <c r="I69" s="61">
        <f t="shared" si="14"/>
        <v>2</v>
      </c>
      <c r="J69" s="23">
        <v>23.03</v>
      </c>
      <c r="K69" s="23">
        <v>5.3319999999999999</v>
      </c>
      <c r="L69" s="10">
        <f t="shared" si="13"/>
        <v>14.181000000000001</v>
      </c>
    </row>
    <row r="70" spans="1:12" ht="15.75" thickBot="1" x14ac:dyDescent="0.3">
      <c r="A70" s="70"/>
      <c r="B70" s="64"/>
      <c r="C70" s="67"/>
      <c r="D70" s="29" t="s">
        <v>28</v>
      </c>
      <c r="E70" s="11">
        <v>8</v>
      </c>
      <c r="F70" s="11">
        <v>42.6</v>
      </c>
      <c r="G70" s="11">
        <v>180</v>
      </c>
      <c r="H70" s="39">
        <f t="shared" si="11"/>
        <v>0.23666666666666666</v>
      </c>
      <c r="I70" s="11">
        <f t="shared" si="14"/>
        <v>2</v>
      </c>
      <c r="J70" s="41">
        <v>23.03</v>
      </c>
      <c r="K70" s="41">
        <v>5.3319999999999999</v>
      </c>
      <c r="L70" s="12">
        <f t="shared" si="13"/>
        <v>14.181000000000001</v>
      </c>
    </row>
    <row r="71" spans="1:12" x14ac:dyDescent="0.25">
      <c r="A71" s="68" t="s">
        <v>34</v>
      </c>
      <c r="B71" s="65" t="s">
        <v>4</v>
      </c>
      <c r="C71" s="77"/>
      <c r="D71" s="30" t="s">
        <v>7</v>
      </c>
      <c r="E71" s="60" t="s">
        <v>35</v>
      </c>
      <c r="F71" s="48">
        <v>60</v>
      </c>
      <c r="G71" s="48">
        <v>110</v>
      </c>
      <c r="H71" s="33">
        <f t="shared" si="11"/>
        <v>0.54545454545454541</v>
      </c>
      <c r="I71" s="60">
        <f t="shared" si="14"/>
        <v>1</v>
      </c>
      <c r="J71" s="60">
        <v>2</v>
      </c>
      <c r="K71" s="60">
        <v>0.01</v>
      </c>
      <c r="L71" s="8">
        <f t="shared" si="13"/>
        <v>1.0049999999999999</v>
      </c>
    </row>
    <row r="72" spans="1:12" x14ac:dyDescent="0.25">
      <c r="A72" s="69"/>
      <c r="B72" s="66"/>
      <c r="C72" s="78"/>
      <c r="D72" s="17" t="s">
        <v>7</v>
      </c>
      <c r="E72" s="61" t="s">
        <v>36</v>
      </c>
      <c r="F72" s="47">
        <v>100</v>
      </c>
      <c r="G72" s="47">
        <v>110</v>
      </c>
      <c r="H72" s="25">
        <f t="shared" ref="H72:H81" si="15">(F72/G72)</f>
        <v>0.90909090909090906</v>
      </c>
      <c r="I72" s="61">
        <f t="shared" si="14"/>
        <v>1</v>
      </c>
      <c r="J72" s="61">
        <v>2</v>
      </c>
      <c r="K72" s="61">
        <v>0.01</v>
      </c>
      <c r="L72" s="10">
        <v>1.0049999999999999</v>
      </c>
    </row>
    <row r="73" spans="1:12" x14ac:dyDescent="0.25">
      <c r="A73" s="69"/>
      <c r="B73" s="66"/>
      <c r="C73" s="78"/>
      <c r="D73" s="17" t="s">
        <v>7</v>
      </c>
      <c r="E73" s="61" t="s">
        <v>37</v>
      </c>
      <c r="F73" s="47">
        <v>80</v>
      </c>
      <c r="G73" s="47">
        <v>110</v>
      </c>
      <c r="H73" s="25">
        <f t="shared" si="15"/>
        <v>0.72727272727272729</v>
      </c>
      <c r="I73" s="61">
        <f t="shared" si="14"/>
        <v>1</v>
      </c>
      <c r="J73" s="61">
        <v>2</v>
      </c>
      <c r="K73" s="61">
        <v>0.01</v>
      </c>
      <c r="L73" s="10">
        <v>1.0049999999999999</v>
      </c>
    </row>
    <row r="74" spans="1:12" ht="15.75" thickBot="1" x14ac:dyDescent="0.3">
      <c r="A74" s="70"/>
      <c r="B74" s="67"/>
      <c r="C74" s="79"/>
      <c r="D74" s="31" t="s">
        <v>7</v>
      </c>
      <c r="E74" s="11" t="s">
        <v>38</v>
      </c>
      <c r="F74" s="51">
        <v>90</v>
      </c>
      <c r="G74" s="51">
        <v>110</v>
      </c>
      <c r="H74" s="39">
        <f t="shared" si="15"/>
        <v>0.81818181818181823</v>
      </c>
      <c r="I74" s="11">
        <f t="shared" si="14"/>
        <v>1</v>
      </c>
      <c r="J74" s="11">
        <v>2</v>
      </c>
      <c r="K74" s="11">
        <v>0.01</v>
      </c>
      <c r="L74" s="12">
        <v>1.0049999999999999</v>
      </c>
    </row>
    <row r="75" spans="1:12" x14ac:dyDescent="0.25">
      <c r="A75" s="80" t="s">
        <v>39</v>
      </c>
      <c r="B75" s="65" t="s">
        <v>4</v>
      </c>
      <c r="C75" s="49"/>
      <c r="D75" s="30" t="s">
        <v>7</v>
      </c>
      <c r="E75" s="48" t="s">
        <v>40</v>
      </c>
      <c r="F75" s="48">
        <v>120</v>
      </c>
      <c r="G75" s="60">
        <v>210</v>
      </c>
      <c r="H75" s="35">
        <f t="shared" si="15"/>
        <v>0.5714285714285714</v>
      </c>
      <c r="I75" s="60">
        <f t="shared" si="14"/>
        <v>1</v>
      </c>
      <c r="J75" s="60">
        <v>2</v>
      </c>
      <c r="K75" s="60">
        <v>0.01</v>
      </c>
      <c r="L75" s="8">
        <v>1.0049999999999999</v>
      </c>
    </row>
    <row r="76" spans="1:12" x14ac:dyDescent="0.25">
      <c r="A76" s="81"/>
      <c r="B76" s="66"/>
      <c r="C76" s="50"/>
      <c r="D76" s="17" t="s">
        <v>7</v>
      </c>
      <c r="E76" s="47" t="s">
        <v>41</v>
      </c>
      <c r="F76" s="47">
        <v>100</v>
      </c>
      <c r="G76" s="61">
        <v>210</v>
      </c>
      <c r="H76" s="23">
        <f t="shared" si="15"/>
        <v>0.47619047619047616</v>
      </c>
      <c r="I76" s="61">
        <f t="shared" si="14"/>
        <v>1</v>
      </c>
      <c r="J76" s="61">
        <v>2</v>
      </c>
      <c r="K76" s="61">
        <v>0.01</v>
      </c>
      <c r="L76" s="10">
        <v>1.0049999999999999</v>
      </c>
    </row>
    <row r="77" spans="1:12" x14ac:dyDescent="0.25">
      <c r="A77" s="81"/>
      <c r="B77" s="66"/>
      <c r="C77" s="50"/>
      <c r="D77" s="17" t="s">
        <v>7</v>
      </c>
      <c r="E77" s="47" t="s">
        <v>42</v>
      </c>
      <c r="F77" s="47">
        <v>140</v>
      </c>
      <c r="G77" s="61">
        <v>210</v>
      </c>
      <c r="H77" s="23">
        <f t="shared" si="15"/>
        <v>0.66666666666666663</v>
      </c>
      <c r="I77" s="61">
        <f t="shared" si="14"/>
        <v>1</v>
      </c>
      <c r="J77" s="61">
        <v>2</v>
      </c>
      <c r="K77" s="61">
        <v>0.01</v>
      </c>
      <c r="L77" s="10">
        <v>1.0049999999999999</v>
      </c>
    </row>
    <row r="78" spans="1:12" ht="15.75" thickBot="1" x14ac:dyDescent="0.3">
      <c r="A78" s="82"/>
      <c r="B78" s="67"/>
      <c r="C78" s="52"/>
      <c r="D78" s="31" t="s">
        <v>7</v>
      </c>
      <c r="E78" s="51" t="s">
        <v>43</v>
      </c>
      <c r="F78" s="51">
        <v>150</v>
      </c>
      <c r="G78" s="11">
        <v>210</v>
      </c>
      <c r="H78" s="41">
        <f t="shared" si="15"/>
        <v>0.7142857142857143</v>
      </c>
      <c r="I78" s="11">
        <f t="shared" si="14"/>
        <v>1</v>
      </c>
      <c r="J78" s="11">
        <v>2</v>
      </c>
      <c r="K78" s="11">
        <v>0.01</v>
      </c>
      <c r="L78" s="12">
        <v>1.0049999999999999</v>
      </c>
    </row>
    <row r="79" spans="1:12" ht="26.25" customHeight="1" x14ac:dyDescent="0.25">
      <c r="A79" s="68" t="s">
        <v>44</v>
      </c>
      <c r="B79" s="62" t="s">
        <v>4</v>
      </c>
      <c r="C79" s="49"/>
      <c r="D79" s="30" t="s">
        <v>7</v>
      </c>
      <c r="E79" s="48" t="s">
        <v>47</v>
      </c>
      <c r="F79" s="48">
        <v>68</v>
      </c>
      <c r="G79" s="48">
        <v>90</v>
      </c>
      <c r="H79" s="54">
        <f t="shared" si="15"/>
        <v>0.75555555555555554</v>
      </c>
      <c r="I79" s="60">
        <f t="shared" si="14"/>
        <v>1</v>
      </c>
      <c r="J79" s="60">
        <v>2</v>
      </c>
      <c r="K79" s="60">
        <v>0.01</v>
      </c>
      <c r="L79" s="8">
        <v>1.0049999999999999</v>
      </c>
    </row>
    <row r="80" spans="1:12" ht="26.25" customHeight="1" x14ac:dyDescent="0.25">
      <c r="A80" s="69"/>
      <c r="B80" s="63"/>
      <c r="C80" s="50"/>
      <c r="D80" s="17" t="s">
        <v>7</v>
      </c>
      <c r="E80" s="47" t="s">
        <v>46</v>
      </c>
      <c r="F80" s="47">
        <v>85</v>
      </c>
      <c r="G80" s="47">
        <v>90</v>
      </c>
      <c r="H80" s="53">
        <f t="shared" si="15"/>
        <v>0.94444444444444442</v>
      </c>
      <c r="I80" s="61">
        <f t="shared" si="14"/>
        <v>1</v>
      </c>
      <c r="J80" s="61">
        <v>2</v>
      </c>
      <c r="K80" s="61">
        <v>0.01</v>
      </c>
      <c r="L80" s="10">
        <v>1.0049999999999999</v>
      </c>
    </row>
    <row r="81" spans="1:12" ht="26.25" customHeight="1" thickBot="1" x14ac:dyDescent="0.3">
      <c r="A81" s="70"/>
      <c r="B81" s="64"/>
      <c r="C81" s="52"/>
      <c r="D81" s="31" t="s">
        <v>7</v>
      </c>
      <c r="E81" s="51" t="s">
        <v>45</v>
      </c>
      <c r="F81" s="51">
        <v>60</v>
      </c>
      <c r="G81" s="51">
        <v>90</v>
      </c>
      <c r="H81" s="55">
        <f t="shared" si="15"/>
        <v>0.66666666666666663</v>
      </c>
      <c r="I81" s="11">
        <f t="shared" si="14"/>
        <v>1</v>
      </c>
      <c r="J81" s="11">
        <v>2</v>
      </c>
      <c r="K81" s="11">
        <v>0.01</v>
      </c>
      <c r="L81" s="12">
        <v>1.0049999999999999</v>
      </c>
    </row>
    <row r="82" spans="1:12" x14ac:dyDescent="0.25">
      <c r="B82" s="58"/>
    </row>
    <row r="93" spans="1:12" ht="15.75" thickBot="1" x14ac:dyDescent="0.3"/>
    <row r="94" spans="1:12" x14ac:dyDescent="0.25">
      <c r="A94" s="74" t="s">
        <v>24</v>
      </c>
      <c r="B94" s="62" t="s">
        <v>25</v>
      </c>
      <c r="C94" s="62"/>
      <c r="D94" s="30" t="s">
        <v>7</v>
      </c>
      <c r="E94" s="7">
        <v>1</v>
      </c>
      <c r="F94" s="8">
        <v>75.5</v>
      </c>
      <c r="G94" s="7"/>
      <c r="H94" s="7"/>
      <c r="I94" s="7">
        <f t="shared" ref="I94:I106" si="16">IF(D94="Greenhouse",1,IF(D94="Transitional",2,3))</f>
        <v>3</v>
      </c>
      <c r="J94" s="35">
        <v>0.126</v>
      </c>
      <c r="K94" s="35">
        <v>1.1429999999999999E-2</v>
      </c>
      <c r="L94" s="43">
        <f t="shared" ref="L94:L106" si="17">SUM(J94:K94)/2</f>
        <v>6.8714999999999998E-2</v>
      </c>
    </row>
    <row r="95" spans="1:12" x14ac:dyDescent="0.25">
      <c r="A95" s="75"/>
      <c r="B95" s="63"/>
      <c r="C95" s="63"/>
      <c r="D95" s="17" t="s">
        <v>7</v>
      </c>
      <c r="E95" s="9">
        <v>2</v>
      </c>
      <c r="F95" s="10">
        <v>76</v>
      </c>
      <c r="G95" s="9"/>
      <c r="H95" s="9"/>
      <c r="I95" s="9">
        <f t="shared" si="16"/>
        <v>3</v>
      </c>
      <c r="J95" s="23">
        <v>0.126</v>
      </c>
      <c r="K95" s="23">
        <v>1.1429999999999999E-2</v>
      </c>
      <c r="L95" s="44">
        <f t="shared" si="17"/>
        <v>6.8714999999999998E-2</v>
      </c>
    </row>
    <row r="96" spans="1:12" x14ac:dyDescent="0.25">
      <c r="A96" s="75"/>
      <c r="B96" s="63"/>
      <c r="C96" s="63"/>
      <c r="D96" s="17" t="s">
        <v>7</v>
      </c>
      <c r="E96" s="9">
        <v>3</v>
      </c>
      <c r="F96" s="10">
        <v>91</v>
      </c>
      <c r="G96" s="9"/>
      <c r="H96" s="9"/>
      <c r="I96" s="9">
        <f t="shared" si="16"/>
        <v>3</v>
      </c>
      <c r="J96" s="23">
        <v>0.126</v>
      </c>
      <c r="K96" s="23">
        <v>1.1429999999999999E-2</v>
      </c>
      <c r="L96" s="44">
        <f t="shared" si="17"/>
        <v>6.8714999999999998E-2</v>
      </c>
    </row>
    <row r="97" spans="1:12" x14ac:dyDescent="0.25">
      <c r="A97" s="75"/>
      <c r="B97" s="63"/>
      <c r="C97" s="63"/>
      <c r="D97" s="17" t="s">
        <v>7</v>
      </c>
      <c r="E97" s="9">
        <v>4</v>
      </c>
      <c r="F97" s="10">
        <v>80</v>
      </c>
      <c r="G97" s="9"/>
      <c r="H97" s="9"/>
      <c r="I97" s="9">
        <f t="shared" si="16"/>
        <v>3</v>
      </c>
      <c r="J97" s="23">
        <v>0.126</v>
      </c>
      <c r="K97" s="23">
        <v>1.1429999999999999E-2</v>
      </c>
      <c r="L97" s="44">
        <f t="shared" si="17"/>
        <v>6.8714999999999998E-2</v>
      </c>
    </row>
    <row r="98" spans="1:12" x14ac:dyDescent="0.25">
      <c r="A98" s="75"/>
      <c r="B98" s="63"/>
      <c r="C98" s="63"/>
      <c r="D98" s="17" t="s">
        <v>7</v>
      </c>
      <c r="E98" s="9">
        <v>5</v>
      </c>
      <c r="F98" s="10">
        <v>80.5</v>
      </c>
      <c r="G98" s="9"/>
      <c r="H98" s="9"/>
      <c r="I98" s="9">
        <f t="shared" si="16"/>
        <v>3</v>
      </c>
      <c r="J98" s="23">
        <v>0.126</v>
      </c>
      <c r="K98" s="23">
        <v>1.1429999999999999E-2</v>
      </c>
      <c r="L98" s="44">
        <f t="shared" si="17"/>
        <v>6.8714999999999998E-2</v>
      </c>
    </row>
    <row r="99" spans="1:12" x14ac:dyDescent="0.25">
      <c r="A99" s="75"/>
      <c r="B99" s="63"/>
      <c r="C99" s="63"/>
      <c r="D99" s="17" t="s">
        <v>7</v>
      </c>
      <c r="E99" s="9">
        <v>6</v>
      </c>
      <c r="F99" s="10">
        <v>54.5</v>
      </c>
      <c r="G99" s="9"/>
      <c r="H99" s="9"/>
      <c r="I99" s="9">
        <f t="shared" si="16"/>
        <v>3</v>
      </c>
      <c r="J99" s="23">
        <v>0.126</v>
      </c>
      <c r="K99" s="23">
        <v>1.1429999999999999E-2</v>
      </c>
      <c r="L99" s="44">
        <f t="shared" si="17"/>
        <v>6.8714999999999998E-2</v>
      </c>
    </row>
    <row r="100" spans="1:12" x14ac:dyDescent="0.25">
      <c r="A100" s="75"/>
      <c r="B100" s="63"/>
      <c r="C100" s="63"/>
      <c r="D100" s="17" t="s">
        <v>7</v>
      </c>
      <c r="E100" s="9">
        <v>7</v>
      </c>
      <c r="F100" s="10">
        <v>24</v>
      </c>
      <c r="G100" s="9"/>
      <c r="H100" s="9"/>
      <c r="I100" s="9">
        <f t="shared" si="16"/>
        <v>3</v>
      </c>
      <c r="J100" s="23">
        <v>0.126</v>
      </c>
      <c r="K100" s="23">
        <v>1.1429999999999999E-2</v>
      </c>
      <c r="L100" s="44">
        <f t="shared" si="17"/>
        <v>6.8714999999999998E-2</v>
      </c>
    </row>
    <row r="101" spans="1:12" x14ac:dyDescent="0.25">
      <c r="A101" s="75"/>
      <c r="B101" s="63"/>
      <c r="C101" s="63"/>
      <c r="D101" s="17" t="s">
        <v>7</v>
      </c>
      <c r="E101" s="9">
        <v>8</v>
      </c>
      <c r="F101" s="10">
        <v>25</v>
      </c>
      <c r="G101" s="9"/>
      <c r="H101" s="9"/>
      <c r="I101" s="9">
        <f t="shared" si="16"/>
        <v>3</v>
      </c>
      <c r="J101" s="23">
        <v>0.126</v>
      </c>
      <c r="K101" s="23">
        <v>1.1429999999999999E-2</v>
      </c>
      <c r="L101" s="44">
        <f t="shared" si="17"/>
        <v>6.8714999999999998E-2</v>
      </c>
    </row>
    <row r="102" spans="1:12" x14ac:dyDescent="0.25">
      <c r="A102" s="75"/>
      <c r="B102" s="63"/>
      <c r="C102" s="63"/>
      <c r="D102" s="17" t="s">
        <v>7</v>
      </c>
      <c r="E102" s="9">
        <v>9</v>
      </c>
      <c r="F102" s="10">
        <v>35</v>
      </c>
      <c r="G102" s="9"/>
      <c r="H102" s="9"/>
      <c r="I102" s="9">
        <f t="shared" si="16"/>
        <v>3</v>
      </c>
      <c r="J102" s="23">
        <v>0.126</v>
      </c>
      <c r="K102" s="23">
        <v>1.1429999999999999E-2</v>
      </c>
      <c r="L102" s="44">
        <f t="shared" si="17"/>
        <v>6.8714999999999998E-2</v>
      </c>
    </row>
    <row r="103" spans="1:12" x14ac:dyDescent="0.25">
      <c r="A103" s="75"/>
      <c r="B103" s="63"/>
      <c r="C103" s="63"/>
      <c r="D103" s="17" t="s">
        <v>7</v>
      </c>
      <c r="E103" s="9">
        <v>10</v>
      </c>
      <c r="F103" s="10">
        <v>40.5</v>
      </c>
      <c r="G103" s="9"/>
      <c r="H103" s="9"/>
      <c r="I103" s="9">
        <f t="shared" si="16"/>
        <v>3</v>
      </c>
      <c r="J103" s="23">
        <v>0.126</v>
      </c>
      <c r="K103" s="23">
        <v>1.1429999999999999E-2</v>
      </c>
      <c r="L103" s="44">
        <f t="shared" si="17"/>
        <v>6.8714999999999998E-2</v>
      </c>
    </row>
    <row r="104" spans="1:12" x14ac:dyDescent="0.25">
      <c r="A104" s="75"/>
      <c r="B104" s="63"/>
      <c r="C104" s="63"/>
      <c r="D104" s="17" t="s">
        <v>7</v>
      </c>
      <c r="E104" s="9">
        <v>11</v>
      </c>
      <c r="F104" s="10">
        <v>71</v>
      </c>
      <c r="G104" s="9"/>
      <c r="H104" s="9"/>
      <c r="I104" s="9">
        <f t="shared" si="16"/>
        <v>3</v>
      </c>
      <c r="J104" s="23">
        <v>0.126</v>
      </c>
      <c r="K104" s="23">
        <v>1.1429999999999999E-2</v>
      </c>
      <c r="L104" s="44">
        <f t="shared" si="17"/>
        <v>6.8714999999999998E-2</v>
      </c>
    </row>
    <row r="105" spans="1:12" x14ac:dyDescent="0.25">
      <c r="A105" s="75"/>
      <c r="B105" s="63"/>
      <c r="C105" s="63"/>
      <c r="D105" s="17" t="s">
        <v>7</v>
      </c>
      <c r="E105" s="9">
        <v>12</v>
      </c>
      <c r="F105" s="10">
        <v>40.5</v>
      </c>
      <c r="G105" s="9"/>
      <c r="H105" s="9"/>
      <c r="I105" s="9">
        <f t="shared" si="16"/>
        <v>3</v>
      </c>
      <c r="J105" s="23">
        <v>0.126</v>
      </c>
      <c r="K105" s="23">
        <v>1.1429999999999999E-2</v>
      </c>
      <c r="L105" s="44">
        <f t="shared" si="17"/>
        <v>6.8714999999999998E-2</v>
      </c>
    </row>
    <row r="106" spans="1:12" ht="15.75" thickBot="1" x14ac:dyDescent="0.3">
      <c r="A106" s="76"/>
      <c r="B106" s="64"/>
      <c r="C106" s="64"/>
      <c r="D106" s="31" t="s">
        <v>7</v>
      </c>
      <c r="E106" s="11">
        <v>13</v>
      </c>
      <c r="F106" s="12">
        <v>35.5</v>
      </c>
      <c r="G106" s="11"/>
      <c r="H106" s="11"/>
      <c r="I106" s="11">
        <f t="shared" si="16"/>
        <v>3</v>
      </c>
      <c r="J106" s="41">
        <v>0.126</v>
      </c>
      <c r="K106" s="41">
        <v>1.1429999999999999E-2</v>
      </c>
      <c r="L106" s="46">
        <f t="shared" si="17"/>
        <v>6.8714999999999998E-2</v>
      </c>
    </row>
  </sheetData>
  <mergeCells count="32">
    <mergeCell ref="A40:A46"/>
    <mergeCell ref="B40:B46"/>
    <mergeCell ref="C40:C46"/>
    <mergeCell ref="A47:A55"/>
    <mergeCell ref="B47:B55"/>
    <mergeCell ref="C47:C55"/>
    <mergeCell ref="A94:A106"/>
    <mergeCell ref="B94:B106"/>
    <mergeCell ref="C94:C106"/>
    <mergeCell ref="A71:A74"/>
    <mergeCell ref="B71:B74"/>
    <mergeCell ref="C71:C74"/>
    <mergeCell ref="A75:A78"/>
    <mergeCell ref="A79:A81"/>
    <mergeCell ref="B75:B78"/>
    <mergeCell ref="B79:B81"/>
    <mergeCell ref="B63:B70"/>
    <mergeCell ref="C63:C70"/>
    <mergeCell ref="A2:A11"/>
    <mergeCell ref="A63:A70"/>
    <mergeCell ref="A12:A23"/>
    <mergeCell ref="B12:B23"/>
    <mergeCell ref="C12:C23"/>
    <mergeCell ref="B2:B11"/>
    <mergeCell ref="C2:C11"/>
    <mergeCell ref="A56:A62"/>
    <mergeCell ref="B56:B62"/>
    <mergeCell ref="C56:C62"/>
    <mergeCell ref="A24:A39"/>
    <mergeCell ref="B24:B39"/>
    <mergeCell ref="C24:C32"/>
    <mergeCell ref="C33:C3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7A8B-BF4B-48EE-9552-EDD9856371B9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G49468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2021-12-17T18:01:02Z</dcterms:modified>
</cp:coreProperties>
</file>