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Geology\Editorial\April-2022\G49365-mMangler\1-Data Repo\"/>
    </mc:Choice>
  </mc:AlternateContent>
  <xr:revisionPtr revIDLastSave="0" documentId="13_ncr:1_{32BD8704-BECE-420E-9C85-8BA6549829C0}" xr6:coauthVersionLast="47" xr6:coauthVersionMax="47" xr10:uidLastSave="{00000000-0000-0000-0000-000000000000}"/>
  <bookViews>
    <workbookView xWindow="-120" yWindow="-120" windowWidth="20730" windowHeight="10215" tabRatio="841" xr2:uid="{00000000-000D-0000-FFFF-FFFF00000000}"/>
  </bookViews>
  <sheets>
    <sheet name="Table S1 - Popo timescales" sheetId="3" r:id="rId1"/>
    <sheet name="Table S2 - Fe-Ti oxides" sheetId="1" r:id="rId2"/>
    <sheet name="Table S3 - Global timescales" sheetId="2" r:id="rId3"/>
    <sheet name="G4936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3" i="3" l="1"/>
  <c r="J224" i="3"/>
  <c r="O292" i="2" l="1"/>
  <c r="O230" i="2" l="1"/>
  <c r="O229" i="2"/>
  <c r="N99" i="3" l="1"/>
  <c r="N100" i="3"/>
  <c r="N8" i="3" l="1"/>
  <c r="N7" i="3"/>
  <c r="N15" i="3" l="1"/>
  <c r="N21" i="3"/>
  <c r="N97" i="3"/>
  <c r="J203" i="3" l="1"/>
  <c r="N9" i="3" l="1"/>
  <c r="N10" i="3"/>
  <c r="N11" i="3"/>
  <c r="N12" i="3"/>
  <c r="N13" i="3"/>
  <c r="N16" i="3"/>
  <c r="N17" i="3"/>
  <c r="N18" i="3"/>
  <c r="N19" i="3"/>
  <c r="N20" i="3"/>
  <c r="N23" i="3"/>
  <c r="N24" i="3"/>
  <c r="N25" i="3"/>
  <c r="N26" i="3"/>
  <c r="N27" i="3"/>
  <c r="N28" i="3"/>
  <c r="N29" i="3"/>
  <c r="N30" i="3"/>
  <c r="N31" i="3"/>
  <c r="N33" i="3"/>
  <c r="N35" i="3"/>
  <c r="N36" i="3"/>
  <c r="N37" i="3"/>
  <c r="N38" i="3"/>
  <c r="N40" i="3"/>
  <c r="N41" i="3"/>
  <c r="N42" i="3"/>
  <c r="N44" i="3"/>
  <c r="N45" i="3"/>
  <c r="N46" i="3"/>
  <c r="N47" i="3"/>
  <c r="N49" i="3"/>
  <c r="N80" i="3"/>
  <c r="N81" i="3"/>
  <c r="N82" i="3"/>
  <c r="N84" i="3"/>
  <c r="N85" i="3"/>
  <c r="N86" i="3"/>
  <c r="N87" i="3"/>
  <c r="N88" i="3"/>
  <c r="N90" i="3"/>
  <c r="N92" i="3"/>
  <c r="N93" i="3"/>
  <c r="N94" i="3"/>
  <c r="N95" i="3"/>
  <c r="N96" i="3"/>
  <c r="N98" i="3"/>
  <c r="N102" i="3"/>
  <c r="N103" i="3"/>
  <c r="O348" i="2" l="1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47" i="2"/>
  <c r="N313" i="2"/>
  <c r="N327" i="2"/>
  <c r="M327" i="2"/>
  <c r="L327" i="2"/>
  <c r="N326" i="2"/>
  <c r="M326" i="2"/>
  <c r="L326" i="2"/>
  <c r="N325" i="2"/>
  <c r="M325" i="2"/>
  <c r="L325" i="2"/>
  <c r="N324" i="2"/>
  <c r="M324" i="2"/>
  <c r="L324" i="2"/>
  <c r="N323" i="2"/>
  <c r="M323" i="2"/>
  <c r="L323" i="2"/>
  <c r="N322" i="2"/>
  <c r="M322" i="2"/>
  <c r="L322" i="2"/>
  <c r="N321" i="2"/>
  <c r="M321" i="2"/>
  <c r="L321" i="2"/>
  <c r="N320" i="2"/>
  <c r="M320" i="2"/>
  <c r="L320" i="2"/>
  <c r="N319" i="2"/>
  <c r="M319" i="2"/>
  <c r="L319" i="2"/>
  <c r="N318" i="2"/>
  <c r="M318" i="2"/>
  <c r="L318" i="2"/>
  <c r="N317" i="2"/>
  <c r="M317" i="2"/>
  <c r="L317" i="2"/>
  <c r="N316" i="2"/>
  <c r="M316" i="2"/>
  <c r="L316" i="2"/>
  <c r="N315" i="2"/>
  <c r="M315" i="2"/>
  <c r="L315" i="2"/>
  <c r="N314" i="2"/>
  <c r="M314" i="2"/>
  <c r="L314" i="2"/>
  <c r="M313" i="2"/>
  <c r="L313" i="2"/>
  <c r="N344" i="2"/>
  <c r="M344" i="2"/>
  <c r="L344" i="2"/>
  <c r="N343" i="2"/>
  <c r="M343" i="2"/>
  <c r="L343" i="2"/>
  <c r="N342" i="2"/>
  <c r="M342" i="2"/>
  <c r="L342" i="2"/>
  <c r="N341" i="2"/>
  <c r="M341" i="2"/>
  <c r="L341" i="2"/>
  <c r="N340" i="2"/>
  <c r="M340" i="2"/>
  <c r="L340" i="2"/>
  <c r="N339" i="2"/>
  <c r="M339" i="2"/>
  <c r="L339" i="2"/>
  <c r="N338" i="2"/>
  <c r="M338" i="2"/>
  <c r="L338" i="2"/>
  <c r="N337" i="2"/>
  <c r="M337" i="2"/>
  <c r="L337" i="2"/>
  <c r="N336" i="2"/>
  <c r="M336" i="2"/>
  <c r="L336" i="2"/>
  <c r="N335" i="2"/>
  <c r="M335" i="2"/>
  <c r="L335" i="2"/>
  <c r="N334" i="2"/>
  <c r="M334" i="2"/>
  <c r="L334" i="2"/>
  <c r="N333" i="2"/>
  <c r="M333" i="2"/>
  <c r="L333" i="2"/>
  <c r="N332" i="2"/>
  <c r="M332" i="2"/>
  <c r="L332" i="2"/>
  <c r="N331" i="2"/>
  <c r="M331" i="2"/>
  <c r="L331" i="2"/>
  <c r="N330" i="2"/>
  <c r="M330" i="2"/>
  <c r="L330" i="2"/>
  <c r="N329" i="2"/>
  <c r="M329" i="2"/>
  <c r="L329" i="2"/>
  <c r="N311" i="2"/>
  <c r="M311" i="2"/>
  <c r="L311" i="2"/>
  <c r="N310" i="2"/>
  <c r="M310" i="2"/>
  <c r="L310" i="2"/>
  <c r="N309" i="2"/>
  <c r="M309" i="2"/>
  <c r="L309" i="2"/>
  <c r="N308" i="2"/>
  <c r="M308" i="2"/>
  <c r="L308" i="2"/>
  <c r="N307" i="2"/>
  <c r="M307" i="2"/>
  <c r="L307" i="2"/>
  <c r="N306" i="2"/>
  <c r="M306" i="2"/>
  <c r="L306" i="2"/>
  <c r="N305" i="2"/>
  <c r="M305" i="2"/>
  <c r="L305" i="2"/>
  <c r="N304" i="2"/>
  <c r="M304" i="2"/>
  <c r="L304" i="2"/>
  <c r="N303" i="2"/>
  <c r="M303" i="2"/>
  <c r="L303" i="2"/>
  <c r="N302" i="2"/>
  <c r="M302" i="2"/>
  <c r="L302" i="2"/>
  <c r="N301" i="2"/>
  <c r="M301" i="2"/>
  <c r="L301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3" i="2"/>
  <c r="O294" i="2"/>
  <c r="O295" i="2"/>
  <c r="O296" i="2"/>
  <c r="O297" i="2"/>
  <c r="O298" i="2"/>
  <c r="O299" i="2"/>
  <c r="O242" i="2"/>
  <c r="K299" i="2"/>
  <c r="J299" i="2"/>
  <c r="I299" i="2"/>
  <c r="K298" i="2"/>
  <c r="J298" i="2"/>
  <c r="I298" i="2"/>
  <c r="K297" i="2"/>
  <c r="J297" i="2"/>
  <c r="I297" i="2"/>
  <c r="K296" i="2"/>
  <c r="J296" i="2"/>
  <c r="I296" i="2"/>
  <c r="K295" i="2"/>
  <c r="J295" i="2"/>
  <c r="I295" i="2"/>
  <c r="K294" i="2"/>
  <c r="J294" i="2"/>
  <c r="I294" i="2"/>
  <c r="K293" i="2"/>
  <c r="J293" i="2"/>
  <c r="I293" i="2"/>
  <c r="K292" i="2"/>
  <c r="J292" i="2"/>
  <c r="I292" i="2"/>
  <c r="K291" i="2"/>
  <c r="J291" i="2"/>
  <c r="I291" i="2"/>
  <c r="K290" i="2"/>
  <c r="J290" i="2"/>
  <c r="I290" i="2"/>
  <c r="K289" i="2"/>
  <c r="J289" i="2"/>
  <c r="I289" i="2"/>
  <c r="K288" i="2"/>
  <c r="J288" i="2"/>
  <c r="I288" i="2"/>
  <c r="K287" i="2"/>
  <c r="J287" i="2"/>
  <c r="I287" i="2"/>
  <c r="K286" i="2"/>
  <c r="J286" i="2"/>
  <c r="I286" i="2"/>
  <c r="K285" i="2"/>
  <c r="J285" i="2"/>
  <c r="I285" i="2"/>
  <c r="K284" i="2"/>
  <c r="J284" i="2"/>
  <c r="I284" i="2"/>
  <c r="K283" i="2"/>
  <c r="J283" i="2"/>
  <c r="I283" i="2"/>
  <c r="K282" i="2"/>
  <c r="J282" i="2"/>
  <c r="I282" i="2"/>
  <c r="K281" i="2"/>
  <c r="J281" i="2"/>
  <c r="I281" i="2"/>
  <c r="K280" i="2"/>
  <c r="J280" i="2"/>
  <c r="I280" i="2"/>
  <c r="K279" i="2"/>
  <c r="J279" i="2"/>
  <c r="I279" i="2"/>
  <c r="K278" i="2"/>
  <c r="J278" i="2"/>
  <c r="I278" i="2"/>
  <c r="K277" i="2"/>
  <c r="J277" i="2"/>
  <c r="I277" i="2"/>
  <c r="K276" i="2"/>
  <c r="J276" i="2"/>
  <c r="I276" i="2"/>
  <c r="K275" i="2"/>
  <c r="J275" i="2"/>
  <c r="I275" i="2"/>
  <c r="K274" i="2"/>
  <c r="J274" i="2"/>
  <c r="I274" i="2"/>
  <c r="K273" i="2"/>
  <c r="J273" i="2"/>
  <c r="I273" i="2"/>
  <c r="K272" i="2"/>
  <c r="J272" i="2"/>
  <c r="I272" i="2"/>
  <c r="K271" i="2"/>
  <c r="J271" i="2"/>
  <c r="I271" i="2"/>
  <c r="K270" i="2"/>
  <c r="J270" i="2"/>
  <c r="I270" i="2"/>
  <c r="K269" i="2"/>
  <c r="J269" i="2"/>
  <c r="I269" i="2"/>
  <c r="K268" i="2"/>
  <c r="J268" i="2"/>
  <c r="I268" i="2"/>
  <c r="K267" i="2"/>
  <c r="J267" i="2"/>
  <c r="I267" i="2"/>
  <c r="K266" i="2"/>
  <c r="J266" i="2"/>
  <c r="I266" i="2"/>
  <c r="K265" i="2"/>
  <c r="J265" i="2"/>
  <c r="I265" i="2"/>
  <c r="K264" i="2"/>
  <c r="J264" i="2"/>
  <c r="I264" i="2"/>
  <c r="K263" i="2"/>
  <c r="J263" i="2"/>
  <c r="I263" i="2"/>
  <c r="K262" i="2"/>
  <c r="J262" i="2"/>
  <c r="I262" i="2"/>
  <c r="K261" i="2"/>
  <c r="J261" i="2"/>
  <c r="I261" i="2"/>
  <c r="K260" i="2"/>
  <c r="J260" i="2"/>
  <c r="I260" i="2"/>
  <c r="K259" i="2"/>
  <c r="J259" i="2"/>
  <c r="I259" i="2"/>
  <c r="K258" i="2"/>
  <c r="J258" i="2"/>
  <c r="I258" i="2"/>
  <c r="K257" i="2"/>
  <c r="J257" i="2"/>
  <c r="I257" i="2"/>
  <c r="K256" i="2"/>
  <c r="J256" i="2"/>
  <c r="I256" i="2"/>
  <c r="K255" i="2"/>
  <c r="J255" i="2"/>
  <c r="I255" i="2"/>
  <c r="K254" i="2"/>
  <c r="J254" i="2"/>
  <c r="I254" i="2"/>
  <c r="K253" i="2"/>
  <c r="J253" i="2"/>
  <c r="I253" i="2"/>
  <c r="K252" i="2"/>
  <c r="J252" i="2"/>
  <c r="I252" i="2"/>
  <c r="K251" i="2"/>
  <c r="J251" i="2"/>
  <c r="I251" i="2"/>
  <c r="K250" i="2"/>
  <c r="J250" i="2"/>
  <c r="I250" i="2"/>
  <c r="K249" i="2"/>
  <c r="J249" i="2"/>
  <c r="I249" i="2"/>
  <c r="K248" i="2"/>
  <c r="J248" i="2"/>
  <c r="I248" i="2"/>
  <c r="K247" i="2"/>
  <c r="J247" i="2"/>
  <c r="I247" i="2"/>
  <c r="K246" i="2"/>
  <c r="J246" i="2"/>
  <c r="I246" i="2"/>
  <c r="K245" i="2"/>
  <c r="J245" i="2"/>
  <c r="I245" i="2"/>
  <c r="K244" i="2"/>
  <c r="J244" i="2"/>
  <c r="I244" i="2"/>
  <c r="K243" i="2"/>
  <c r="J243" i="2"/>
  <c r="I243" i="2"/>
  <c r="K242" i="2"/>
  <c r="J242" i="2"/>
  <c r="I242" i="2"/>
  <c r="K241" i="2"/>
  <c r="J241" i="2"/>
  <c r="I241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31" i="2"/>
  <c r="O232" i="2"/>
  <c r="O233" i="2"/>
  <c r="O234" i="2"/>
  <c r="O235" i="2"/>
  <c r="O236" i="2"/>
  <c r="O237" i="2"/>
  <c r="O238" i="2"/>
  <c r="O239" i="2"/>
  <c r="O138" i="2"/>
  <c r="O310" i="2" l="1"/>
  <c r="O324" i="2"/>
  <c r="O327" i="2"/>
  <c r="O319" i="2"/>
  <c r="O320" i="2"/>
  <c r="O323" i="2"/>
  <c r="O315" i="2"/>
  <c r="O326" i="2"/>
  <c r="O342" i="2"/>
  <c r="O321" i="2"/>
  <c r="O322" i="2"/>
  <c r="O311" i="2"/>
  <c r="O314" i="2"/>
  <c r="O317" i="2"/>
  <c r="O325" i="2"/>
  <c r="O306" i="2"/>
  <c r="O331" i="2"/>
  <c r="O339" i="2"/>
  <c r="O305" i="2"/>
  <c r="O343" i="2"/>
  <c r="O304" i="2"/>
  <c r="O337" i="2"/>
  <c r="O302" i="2"/>
  <c r="O335" i="2"/>
  <c r="O330" i="2"/>
  <c r="O338" i="2"/>
  <c r="O309" i="2"/>
  <c r="O308" i="2"/>
  <c r="O333" i="2"/>
  <c r="O341" i="2"/>
  <c r="O303" i="2"/>
  <c r="O336" i="2"/>
  <c r="O344" i="2"/>
  <c r="O307" i="2"/>
  <c r="O334" i="2"/>
  <c r="O340" i="2"/>
  <c r="K135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7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J6" i="2"/>
  <c r="I6" i="2"/>
  <c r="K112" i="3" l="1"/>
  <c r="K227" i="3"/>
  <c r="J227" i="3"/>
  <c r="K225" i="3"/>
  <c r="J225" i="3"/>
  <c r="K224" i="3"/>
  <c r="J146" i="3"/>
  <c r="K223" i="3"/>
  <c r="J223" i="3"/>
  <c r="K222" i="3"/>
  <c r="J222" i="3"/>
  <c r="K220" i="3"/>
  <c r="J220" i="3"/>
  <c r="K219" i="3"/>
  <c r="J219" i="3"/>
  <c r="K218" i="3"/>
  <c r="J218" i="3"/>
  <c r="K217" i="3"/>
  <c r="J217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4" i="3"/>
  <c r="J204" i="3"/>
  <c r="K202" i="3"/>
  <c r="J202" i="3"/>
  <c r="K201" i="3"/>
  <c r="J201" i="3"/>
  <c r="K200" i="3"/>
  <c r="J200" i="3"/>
  <c r="K199" i="3"/>
  <c r="J199" i="3"/>
  <c r="K196" i="3"/>
  <c r="J196" i="3"/>
  <c r="K194" i="3"/>
  <c r="J194" i="3"/>
  <c r="K193" i="3"/>
  <c r="J193" i="3"/>
  <c r="K192" i="3"/>
  <c r="J192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3" i="3"/>
  <c r="J173" i="3"/>
  <c r="K172" i="3"/>
  <c r="J172" i="3"/>
  <c r="K171" i="3"/>
  <c r="J171" i="3"/>
  <c r="K169" i="3"/>
  <c r="J169" i="3"/>
  <c r="K167" i="3"/>
  <c r="J167" i="3"/>
  <c r="K166" i="3"/>
  <c r="J166" i="3"/>
  <c r="K165" i="3"/>
  <c r="J165" i="3"/>
  <c r="K164" i="3"/>
  <c r="J164" i="3"/>
  <c r="J158" i="3"/>
  <c r="K162" i="3"/>
  <c r="J162" i="3"/>
  <c r="K161" i="3"/>
  <c r="J161" i="3"/>
  <c r="K168" i="3"/>
  <c r="J168" i="3"/>
  <c r="K160" i="3"/>
  <c r="J160" i="3"/>
  <c r="K159" i="3"/>
  <c r="J159" i="3"/>
  <c r="K158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8" i="3"/>
  <c r="J148" i="3"/>
  <c r="K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5" i="3"/>
  <c r="J135" i="3"/>
  <c r="K133" i="3"/>
  <c r="J133" i="3"/>
  <c r="K132" i="3"/>
  <c r="J132" i="3"/>
  <c r="K131" i="3"/>
  <c r="J131" i="3"/>
  <c r="K130" i="3"/>
  <c r="J130" i="3"/>
  <c r="K129" i="3"/>
  <c r="J129" i="3"/>
  <c r="K126" i="3"/>
  <c r="J126" i="3"/>
  <c r="K125" i="3"/>
  <c r="J125" i="3"/>
  <c r="K124" i="3"/>
  <c r="J124" i="3"/>
  <c r="K122" i="3"/>
  <c r="J122" i="3"/>
  <c r="K120" i="3"/>
  <c r="J120" i="3"/>
  <c r="K119" i="3"/>
  <c r="J119" i="3"/>
  <c r="K118" i="3"/>
  <c r="J118" i="3"/>
  <c r="K117" i="3"/>
  <c r="J117" i="3"/>
  <c r="K116" i="3"/>
  <c r="J116" i="3"/>
  <c r="K114" i="3"/>
  <c r="J114" i="3"/>
  <c r="K113" i="3"/>
  <c r="J113" i="3"/>
  <c r="J112" i="3"/>
  <c r="K111" i="3"/>
  <c r="J111" i="3"/>
  <c r="K110" i="3"/>
  <c r="J110" i="3"/>
  <c r="J108" i="3"/>
  <c r="K106" i="3"/>
  <c r="J10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7" i="3"/>
  <c r="J67" i="3"/>
  <c r="K65" i="3"/>
  <c r="J65" i="3"/>
  <c r="K64" i="3"/>
  <c r="J64" i="3"/>
  <c r="K63" i="3"/>
  <c r="J63" i="3"/>
  <c r="K62" i="3"/>
  <c r="J62" i="3"/>
  <c r="K61" i="3"/>
  <c r="J61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N122" i="3" l="1"/>
  <c r="N222" i="3"/>
  <c r="N224" i="3"/>
  <c r="N166" i="3"/>
  <c r="N192" i="3"/>
  <c r="N218" i="3"/>
  <c r="N223" i="3"/>
  <c r="N193" i="3"/>
  <c r="N219" i="3"/>
  <c r="N194" i="3"/>
  <c r="N220" i="3"/>
  <c r="N167" i="3"/>
  <c r="N168" i="3"/>
  <c r="N131" i="3"/>
  <c r="N110" i="3"/>
  <c r="N160" i="3"/>
  <c r="N175" i="3"/>
  <c r="N188" i="3"/>
  <c r="N171" i="3"/>
  <c r="N185" i="3"/>
  <c r="N119" i="3"/>
  <c r="N161" i="3"/>
  <c r="N200" i="3"/>
  <c r="N206" i="3"/>
  <c r="N210" i="3"/>
  <c r="N214" i="3"/>
  <c r="N204" i="3"/>
  <c r="N209" i="3"/>
  <c r="N213" i="3"/>
  <c r="N201" i="3"/>
  <c r="N207" i="3"/>
  <c r="N211" i="3"/>
  <c r="N215" i="3"/>
  <c r="N225" i="3"/>
  <c r="N203" i="3"/>
  <c r="N202" i="3"/>
  <c r="N208" i="3"/>
  <c r="N212" i="3"/>
  <c r="N217" i="3"/>
  <c r="N227" i="3"/>
  <c r="N152" i="3"/>
  <c r="N172" i="3"/>
  <c r="N177" i="3"/>
  <c r="N181" i="3"/>
  <c r="N186" i="3"/>
  <c r="N196" i="3"/>
  <c r="N112" i="3"/>
  <c r="N150" i="3"/>
  <c r="N154" i="3"/>
  <c r="N164" i="3"/>
  <c r="N169" i="3"/>
  <c r="N179" i="3"/>
  <c r="N183" i="3"/>
  <c r="N53" i="3"/>
  <c r="N57" i="3"/>
  <c r="N62" i="3"/>
  <c r="N67" i="3"/>
  <c r="N72" i="3"/>
  <c r="N130" i="3"/>
  <c r="N135" i="3"/>
  <c r="N140" i="3"/>
  <c r="N144" i="3"/>
  <c r="N54" i="3"/>
  <c r="N58" i="3"/>
  <c r="N63" i="3"/>
  <c r="N69" i="3"/>
  <c r="N73" i="3"/>
  <c r="N137" i="3"/>
  <c r="N141" i="3"/>
  <c r="N145" i="3"/>
  <c r="N113" i="3"/>
  <c r="N118" i="3"/>
  <c r="N124" i="3"/>
  <c r="N108" i="3"/>
  <c r="N151" i="3"/>
  <c r="N155" i="3"/>
  <c r="N176" i="3"/>
  <c r="N180" i="3"/>
  <c r="N189" i="3"/>
  <c r="N190" i="3"/>
  <c r="N55" i="3"/>
  <c r="N64" i="3"/>
  <c r="N70" i="3"/>
  <c r="N74" i="3"/>
  <c r="N116" i="3"/>
  <c r="N120" i="3"/>
  <c r="N126" i="3"/>
  <c r="N132" i="3"/>
  <c r="N138" i="3"/>
  <c r="N142" i="3"/>
  <c r="N114" i="3"/>
  <c r="N125" i="3"/>
  <c r="N111" i="3"/>
  <c r="N148" i="3"/>
  <c r="N153" i="3"/>
  <c r="N173" i="3"/>
  <c r="N178" i="3"/>
  <c r="N182" i="3"/>
  <c r="N187" i="3"/>
  <c r="N56" i="3"/>
  <c r="N61" i="3"/>
  <c r="N65" i="3"/>
  <c r="N71" i="3"/>
  <c r="N75" i="3"/>
  <c r="N117" i="3"/>
  <c r="N133" i="3"/>
  <c r="N139" i="3"/>
  <c r="N143" i="3"/>
  <c r="N146" i="3"/>
</calcChain>
</file>

<file path=xl/sharedStrings.xml><?xml version="1.0" encoding="utf-8"?>
<sst xmlns="http://schemas.openxmlformats.org/spreadsheetml/2006/main" count="3193" uniqueCount="511">
  <si>
    <t>Sample</t>
  </si>
  <si>
    <t>Crystal</t>
  </si>
  <si>
    <t>Boundary modelled</t>
  </si>
  <si>
    <t>POP-112 250-500 um</t>
  </si>
  <si>
    <t>T1a</t>
  </si>
  <si>
    <t>core - rim</t>
  </si>
  <si>
    <t>POP-112 125-250 um</t>
  </si>
  <si>
    <t>T2</t>
  </si>
  <si>
    <t>band - rim</t>
  </si>
  <si>
    <t>T1b</t>
  </si>
  <si>
    <t>core - band</t>
  </si>
  <si>
    <t>light band - dark band</t>
  </si>
  <si>
    <t>core - osc. rim</t>
  </si>
  <si>
    <t>dark band - light band</t>
  </si>
  <si>
    <t>4/5</t>
  </si>
  <si>
    <t>Mg# band/rim</t>
  </si>
  <si>
    <t>1 SD</t>
  </si>
  <si>
    <t>Time since event (yr)</t>
  </si>
  <si>
    <t>Time since event (d)</t>
  </si>
  <si>
    <t>Eruption</t>
  </si>
  <si>
    <t>Pink Pumice</t>
  </si>
  <si>
    <t>POP_80_2_TS</t>
  </si>
  <si>
    <t>POP-101_TS</t>
  </si>
  <si>
    <t>POP-99_TS</t>
  </si>
  <si>
    <t>POP-11_TS</t>
  </si>
  <si>
    <t>POP-80_2_TS</t>
  </si>
  <si>
    <t>1a</t>
  </si>
  <si>
    <t>1b</t>
  </si>
  <si>
    <t>1/2</t>
  </si>
  <si>
    <t>POP-63 125-250 um</t>
  </si>
  <si>
    <t>POP-113 250-500 um</t>
  </si>
  <si>
    <t>POP-113 125-250 um</t>
  </si>
  <si>
    <t>core-rim</t>
  </si>
  <si>
    <t>POP-63 250-500 um</t>
  </si>
  <si>
    <t>Yellow Pumice</t>
  </si>
  <si>
    <t>2/3</t>
  </si>
  <si>
    <t>1B</t>
  </si>
  <si>
    <t>1A</t>
  </si>
  <si>
    <t>27_a</t>
  </si>
  <si>
    <t>27_b</t>
  </si>
  <si>
    <t>POP51_WS</t>
  </si>
  <si>
    <t>POP61_250-500</t>
  </si>
  <si>
    <t>POP61Y_WS</t>
  </si>
  <si>
    <t>POP51_500-1000</t>
  </si>
  <si>
    <t>POP59Y_500-1000</t>
  </si>
  <si>
    <t>rim</t>
  </si>
  <si>
    <t>Pumice with Andeste</t>
  </si>
  <si>
    <t>PG 39 -1_WS</t>
  </si>
  <si>
    <t>PG 37 -1_WS</t>
  </si>
  <si>
    <t>19C</t>
  </si>
  <si>
    <t>T1A</t>
  </si>
  <si>
    <t>T1B</t>
  </si>
  <si>
    <t>n.a.</t>
  </si>
  <si>
    <t>El Fraile</t>
  </si>
  <si>
    <t>POP106B_WS</t>
  </si>
  <si>
    <t>POP106C_WS</t>
  </si>
  <si>
    <t>POP37 _250-500</t>
  </si>
  <si>
    <t>POP41_WS</t>
  </si>
  <si>
    <t>POP37_250-500</t>
  </si>
  <si>
    <t>POP41_250-500</t>
  </si>
  <si>
    <t>POP37a_WS</t>
  </si>
  <si>
    <t>POP37_500-1000</t>
  </si>
  <si>
    <t>POP41_500-1000</t>
  </si>
  <si>
    <t>POP38R_250-500</t>
  </si>
  <si>
    <t>53a</t>
  </si>
  <si>
    <t>Rim</t>
  </si>
  <si>
    <t>core - dark band</t>
  </si>
  <si>
    <t>Ventorrillo</t>
  </si>
  <si>
    <t>Tochimilco Pumice</t>
  </si>
  <si>
    <t>Volcano</t>
  </si>
  <si>
    <t>Profile</t>
  </si>
  <si>
    <t>Shishaldin</t>
  </si>
  <si>
    <t>MI29</t>
  </si>
  <si>
    <t>MI43</t>
  </si>
  <si>
    <t>MI27</t>
  </si>
  <si>
    <t>MI28</t>
  </si>
  <si>
    <t>MI26</t>
  </si>
  <si>
    <t>MI17</t>
  </si>
  <si>
    <t>MI11</t>
  </si>
  <si>
    <t>MI41</t>
  </si>
  <si>
    <t>MI16</t>
  </si>
  <si>
    <t>MI42</t>
  </si>
  <si>
    <t>MI15</t>
  </si>
  <si>
    <t>MI02</t>
  </si>
  <si>
    <t>MI10</t>
  </si>
  <si>
    <t>Reference</t>
  </si>
  <si>
    <t>Mineral / Element system</t>
  </si>
  <si>
    <t>Diffusion coefficent</t>
  </si>
  <si>
    <t>09ccl</t>
  </si>
  <si>
    <t>37cl</t>
  </si>
  <si>
    <t>99ccl</t>
  </si>
  <si>
    <t>49cl</t>
  </si>
  <si>
    <t>63cl</t>
  </si>
  <si>
    <t>45ccl</t>
  </si>
  <si>
    <t>69ccl</t>
  </si>
  <si>
    <t>111cl</t>
  </si>
  <si>
    <t>N66cc</t>
  </si>
  <si>
    <t>132cl</t>
  </si>
  <si>
    <t>130cl</t>
  </si>
  <si>
    <t>95cl</t>
  </si>
  <si>
    <t>53ccl</t>
  </si>
  <si>
    <t>38ccl</t>
  </si>
  <si>
    <t>57cl</t>
  </si>
  <si>
    <t>133ccl</t>
  </si>
  <si>
    <t>117ccl</t>
  </si>
  <si>
    <t>N108cl</t>
  </si>
  <si>
    <t>N62cl</t>
  </si>
  <si>
    <t>129ccl</t>
  </si>
  <si>
    <t>N25cl</t>
  </si>
  <si>
    <t>37ccl</t>
  </si>
  <si>
    <t>66cl</t>
  </si>
  <si>
    <t>N25cc</t>
  </si>
  <si>
    <t>14ccl</t>
  </si>
  <si>
    <t>125ccl</t>
  </si>
  <si>
    <t>58ccl</t>
  </si>
  <si>
    <t>N97cc</t>
  </si>
  <si>
    <t>13cl</t>
  </si>
  <si>
    <t>08cl</t>
  </si>
  <si>
    <t>N170cc</t>
  </si>
  <si>
    <t>05ccl</t>
  </si>
  <si>
    <t>172cl</t>
  </si>
  <si>
    <t>11cl</t>
  </si>
  <si>
    <t>39cl</t>
  </si>
  <si>
    <t>110ccl</t>
  </si>
  <si>
    <t>11ccl</t>
  </si>
  <si>
    <t>73cl</t>
  </si>
  <si>
    <t>N22cc</t>
  </si>
  <si>
    <t>61 cl</t>
  </si>
  <si>
    <t>94cl</t>
  </si>
  <si>
    <t>59ccl</t>
  </si>
  <si>
    <t>121cl</t>
  </si>
  <si>
    <t>86ccl</t>
  </si>
  <si>
    <t>N162cc</t>
  </si>
  <si>
    <t>94ccl</t>
  </si>
  <si>
    <t>61cl</t>
  </si>
  <si>
    <t>N147cl</t>
  </si>
  <si>
    <t>N14cc</t>
  </si>
  <si>
    <t>176cl</t>
  </si>
  <si>
    <t>N114cc</t>
  </si>
  <si>
    <t>133cl</t>
  </si>
  <si>
    <t>55ccl</t>
  </si>
  <si>
    <t>84ccl</t>
  </si>
  <si>
    <t>42ccl</t>
  </si>
  <si>
    <t>44cl</t>
  </si>
  <si>
    <t>N149cc</t>
  </si>
  <si>
    <t>06cl</t>
  </si>
  <si>
    <t>78ccl</t>
  </si>
  <si>
    <t>08ccl</t>
  </si>
  <si>
    <t>51ccl</t>
  </si>
  <si>
    <t>06ccl</t>
  </si>
  <si>
    <t>179ccl</t>
  </si>
  <si>
    <t>N81cl</t>
  </si>
  <si>
    <t>N27cc</t>
  </si>
  <si>
    <t>107ccl</t>
  </si>
  <si>
    <t>N47cl</t>
  </si>
  <si>
    <t>48cl</t>
  </si>
  <si>
    <t>N134cc</t>
  </si>
  <si>
    <t>65cl</t>
  </si>
  <si>
    <t>09cl</t>
  </si>
  <si>
    <t>59cl</t>
  </si>
  <si>
    <t>10cl</t>
  </si>
  <si>
    <t>87cl</t>
  </si>
  <si>
    <t>74ccl</t>
  </si>
  <si>
    <t>12cl</t>
  </si>
  <si>
    <t>07ccl</t>
  </si>
  <si>
    <t>07cl</t>
  </si>
  <si>
    <t>29ccl</t>
  </si>
  <si>
    <t>N91cl</t>
  </si>
  <si>
    <t>74cl</t>
  </si>
  <si>
    <t>28ccl</t>
  </si>
  <si>
    <t>68ccl</t>
  </si>
  <si>
    <t>Fe-Mg in ol</t>
  </si>
  <si>
    <t>Rasmussen et al. (2018)</t>
  </si>
  <si>
    <t>→∞</t>
  </si>
  <si>
    <t>1999 Sub-Plinian</t>
  </si>
  <si>
    <t>Dohmen &amp; Chakraborty (2007)</t>
  </si>
  <si>
    <t>Fe-Mg in opx</t>
  </si>
  <si>
    <t>Eyjafjallajokull</t>
  </si>
  <si>
    <t>Fimmvorduháls 2010</t>
  </si>
  <si>
    <t>Pankhurst et al. (2018)</t>
  </si>
  <si>
    <t>F_3C_G4</t>
  </si>
  <si>
    <t>F_7D_B6</t>
  </si>
  <si>
    <t>F_2CT_E6</t>
  </si>
  <si>
    <t>F_2CT_F7</t>
  </si>
  <si>
    <t>F_7D_E7</t>
  </si>
  <si>
    <t>F_7D_F6</t>
  </si>
  <si>
    <t>F_7D_F3</t>
  </si>
  <si>
    <t>F_3C_A4</t>
  </si>
  <si>
    <t>F_2CT_F3</t>
  </si>
  <si>
    <t>F_2CT_I6</t>
  </si>
  <si>
    <t>F_2CT_I5</t>
  </si>
  <si>
    <t>F_7D_A4</t>
  </si>
  <si>
    <t>F_2CT_F7ii</t>
  </si>
  <si>
    <t>F_5C_C5</t>
  </si>
  <si>
    <t>F_7D_F7</t>
  </si>
  <si>
    <t>F_2CT_G8</t>
  </si>
  <si>
    <t>F_2CT_B3</t>
  </si>
  <si>
    <t>F_3C_H5</t>
  </si>
  <si>
    <t>F_5C_E2</t>
  </si>
  <si>
    <t>F_7D_F4</t>
  </si>
  <si>
    <t>F_5C_F5</t>
  </si>
  <si>
    <t>F_2CT_I2</t>
  </si>
  <si>
    <t>F_7D_H6</t>
  </si>
  <si>
    <t>F_2CT_I3</t>
  </si>
  <si>
    <t>F_2CT_I4</t>
  </si>
  <si>
    <t>F_7D_G2</t>
  </si>
  <si>
    <t>F_3C_E8</t>
  </si>
  <si>
    <t>F_2CT_H4</t>
  </si>
  <si>
    <t>F_5C_B1</t>
  </si>
  <si>
    <t>F_3C_F1</t>
  </si>
  <si>
    <t>F_7D_H5</t>
  </si>
  <si>
    <t>F_3C_H4</t>
  </si>
  <si>
    <t>F_2CT_H3</t>
  </si>
  <si>
    <t>F_5C_F3</t>
  </si>
  <si>
    <t>F_3C_E6</t>
  </si>
  <si>
    <t>F_5C_F7</t>
  </si>
  <si>
    <t>F_7D_G5</t>
  </si>
  <si>
    <t>F_3C_H7</t>
  </si>
  <si>
    <t>F_2CT_F8</t>
  </si>
  <si>
    <t>F_5C_A1</t>
  </si>
  <si>
    <t>F_5C_B5</t>
  </si>
  <si>
    <t>F_3C_B2</t>
  </si>
  <si>
    <t>F_3C_A8</t>
  </si>
  <si>
    <t>F_5C_G1</t>
  </si>
  <si>
    <t>F_3C_C2</t>
  </si>
  <si>
    <t>F_5C_A6</t>
  </si>
  <si>
    <t>F_7D_D7</t>
  </si>
  <si>
    <t>F_7D_A3</t>
  </si>
  <si>
    <t>F_5C_A7</t>
  </si>
  <si>
    <t>F_7D_C2</t>
  </si>
  <si>
    <t>F_3C_E3</t>
  </si>
  <si>
    <t>F_2CT_J7</t>
  </si>
  <si>
    <t>F_5C_E6</t>
  </si>
  <si>
    <t>F_5C_C7</t>
  </si>
  <si>
    <t>F_2CT_F4</t>
  </si>
  <si>
    <t>F_3C_E2</t>
  </si>
  <si>
    <t>F_5C_D1</t>
  </si>
  <si>
    <t>F_7D_F5</t>
  </si>
  <si>
    <t>F_5C_F4</t>
  </si>
  <si>
    <t>F_5C_G3</t>
  </si>
  <si>
    <t>F_2CT_G6</t>
  </si>
  <si>
    <t>F_7D_D6</t>
  </si>
  <si>
    <t>F_3C_C5</t>
  </si>
  <si>
    <t>F_7D_F2</t>
  </si>
  <si>
    <t>F_2CT_D8</t>
  </si>
  <si>
    <t>F_5C_D5</t>
  </si>
  <si>
    <t>F_7D_F1</t>
  </si>
  <si>
    <t>F_5C_E4</t>
  </si>
  <si>
    <t>F_7D_F8</t>
  </si>
  <si>
    <t>F_3C_E1b</t>
  </si>
  <si>
    <t>F_7D_G8</t>
  </si>
  <si>
    <t>F_7D_C5</t>
  </si>
  <si>
    <t>F_3C_B5</t>
  </si>
  <si>
    <t>F_7D_C4</t>
  </si>
  <si>
    <t>F_5C_C4</t>
  </si>
  <si>
    <t>F_7D_C7</t>
  </si>
  <si>
    <t>F_7D_B3</t>
  </si>
  <si>
    <t>F_5C_A5b</t>
  </si>
  <si>
    <t>F_5C_D2</t>
  </si>
  <si>
    <t>F_7D_E4</t>
  </si>
  <si>
    <t>F_5C_D4</t>
  </si>
  <si>
    <t>F_7D_G6</t>
  </si>
  <si>
    <t>F_5C_D3</t>
  </si>
  <si>
    <t>F_5C_C6</t>
  </si>
  <si>
    <t>F_7D_A7</t>
  </si>
  <si>
    <t>F_5C_C3</t>
  </si>
  <si>
    <t>F_5C_G7</t>
  </si>
  <si>
    <t>F_7D_H2</t>
  </si>
  <si>
    <t>F_5C_C2</t>
  </si>
  <si>
    <t>F_5C_E7</t>
  </si>
  <si>
    <t>F_3C_D6</t>
  </si>
  <si>
    <t>F_5C_D7</t>
  </si>
  <si>
    <t>F_5C_B4</t>
  </si>
  <si>
    <t>F_3C_G6</t>
  </si>
  <si>
    <t>F_5C_A4</t>
  </si>
  <si>
    <t>F_5C_E5</t>
  </si>
  <si>
    <t>F_5C_G4</t>
  </si>
  <si>
    <t>F_5C_B2</t>
  </si>
  <si>
    <t>F_2CT_C4</t>
  </si>
  <si>
    <t>F_2CT_F5</t>
  </si>
  <si>
    <t>F_2CT_J4</t>
  </si>
  <si>
    <t>F_2CT_C8</t>
  </si>
  <si>
    <t>F_2CT_D4</t>
  </si>
  <si>
    <t>Laki</t>
  </si>
  <si>
    <t>Phase I-II, 1783</t>
  </si>
  <si>
    <t>Hartley et al. (2016)</t>
  </si>
  <si>
    <t>MHL07A-ol7</t>
  </si>
  <si>
    <t>MHL07A-ol10a</t>
  </si>
  <si>
    <t>MHL07A-ol10b</t>
  </si>
  <si>
    <t>MHL07A-ol10c</t>
  </si>
  <si>
    <t>MHL07A-ol10-full</t>
  </si>
  <si>
    <t>MHL07A-ol6</t>
  </si>
  <si>
    <t>MHL07A-ol25</t>
  </si>
  <si>
    <t>MHL07A-ol45</t>
  </si>
  <si>
    <t>MHL07A-ol27</t>
  </si>
  <si>
    <t>MHL07-ol20</t>
  </si>
  <si>
    <t>MHL07A-ol62</t>
  </si>
  <si>
    <t>MHL07-ol5</t>
  </si>
  <si>
    <t>MHL07A-ol3</t>
  </si>
  <si>
    <t>MHL07A-ol28</t>
  </si>
  <si>
    <t>MHL07A-ol12</t>
  </si>
  <si>
    <t>MHL07A-ol55</t>
  </si>
  <si>
    <t>MHL07A-ol57</t>
  </si>
  <si>
    <t>MHL07A-ol4</t>
  </si>
  <si>
    <t>MHL07-ol14</t>
  </si>
  <si>
    <t>MHL07-ol17a</t>
  </si>
  <si>
    <t>MHL07A-ol26</t>
  </si>
  <si>
    <t>MHL07A-ol23a</t>
  </si>
  <si>
    <t>MHL07A-ol50</t>
  </si>
  <si>
    <t>MHL07A-ol24</t>
  </si>
  <si>
    <t>MHL07A-ol19</t>
  </si>
  <si>
    <t>MHL07A-ol54</t>
  </si>
  <si>
    <t>MHL07A-ol13a</t>
  </si>
  <si>
    <t>MHL07A-ol5</t>
  </si>
  <si>
    <t>MHL07A-ol49</t>
  </si>
  <si>
    <t>MHL07A-ol11</t>
  </si>
  <si>
    <t>MHL07A-ol2</t>
  </si>
  <si>
    <t>MHL07A-ol21A</t>
  </si>
  <si>
    <t>MHL07-ol4</t>
  </si>
  <si>
    <t>MHL07A-ol13b</t>
  </si>
  <si>
    <t>MHL07-ol18</t>
  </si>
  <si>
    <t>MHL07A-ol37_adjacent-to-MI</t>
  </si>
  <si>
    <t>MHL07A-ol22</t>
  </si>
  <si>
    <t>MHL07A-ol47</t>
  </si>
  <si>
    <t>MHL07A-ol43</t>
  </si>
  <si>
    <t>MHL07-ol17b</t>
  </si>
  <si>
    <t>MHL07A-ol44</t>
  </si>
  <si>
    <t>MHL07-ol19</t>
  </si>
  <si>
    <t>MHL07A-ol34</t>
  </si>
  <si>
    <t>MHL07-ol11</t>
  </si>
  <si>
    <t>MHL07A-ol37</t>
  </si>
  <si>
    <t>MHL07A-ol15a</t>
  </si>
  <si>
    <t>MHL07A-ol23b</t>
  </si>
  <si>
    <t>MHL07-ol6</t>
  </si>
  <si>
    <t>MHL07A-ol53</t>
  </si>
  <si>
    <t>MHL07A-ol33a</t>
  </si>
  <si>
    <t>MHL07-ol+31</t>
  </si>
  <si>
    <t>MHL07A-ol64</t>
  </si>
  <si>
    <t>MHL07A-ol15b</t>
  </si>
  <si>
    <t>MHL07A-ol21B</t>
  </si>
  <si>
    <t>MHL07A-ol59</t>
  </si>
  <si>
    <t>MHL07-ol2a</t>
  </si>
  <si>
    <t>MHL07-ol2b</t>
  </si>
  <si>
    <t>MHL07-ol28</t>
  </si>
  <si>
    <t>MHL07A-ol35</t>
  </si>
  <si>
    <t>Irazu</t>
  </si>
  <si>
    <t>1963-65</t>
  </si>
  <si>
    <t>Ni in ol</t>
  </si>
  <si>
    <t>Petry et al. (2004)</t>
  </si>
  <si>
    <t>IZ1013-ol17</t>
  </si>
  <si>
    <t>IZ1013-ol53</t>
  </si>
  <si>
    <t>IZ1013-ol26</t>
  </si>
  <si>
    <t>IZ1013-ol22</t>
  </si>
  <si>
    <t>IZ1011-ol15</t>
  </si>
  <si>
    <t>IZ1011-ol4</t>
  </si>
  <si>
    <t>IZ1011-ol5</t>
  </si>
  <si>
    <t>IZ1011-ol1</t>
  </si>
  <si>
    <t>IZ1013-ol44</t>
  </si>
  <si>
    <t>Ruprecht &amp; Plank (2013)</t>
  </si>
  <si>
    <t>Vesuvius</t>
  </si>
  <si>
    <t>Fe-Mg in cpx</t>
  </si>
  <si>
    <t>Dimanov &amp; Sautter (2000)</t>
  </si>
  <si>
    <t>bl2531</t>
  </si>
  <si>
    <t>bl2121</t>
  </si>
  <si>
    <t>bl2351</t>
  </si>
  <si>
    <t>bl2721</t>
  </si>
  <si>
    <t>bl2342</t>
  </si>
  <si>
    <t>bl2611</t>
  </si>
  <si>
    <t>bl2421</t>
  </si>
  <si>
    <t>bl2621</t>
  </si>
  <si>
    <t>bl2331</t>
  </si>
  <si>
    <t>bl2131</t>
  </si>
  <si>
    <t>bl2722</t>
  </si>
  <si>
    <t>bl2731</t>
  </si>
  <si>
    <t>bl2711</t>
  </si>
  <si>
    <t>bl2511</t>
  </si>
  <si>
    <t>bl2311</t>
  </si>
  <si>
    <t>bl2521</t>
  </si>
  <si>
    <t>Morgan et al. (2004)</t>
  </si>
  <si>
    <t>Stromboli</t>
  </si>
  <si>
    <t xml:space="preserve">Post-Pizzo </t>
  </si>
  <si>
    <t>STR277</t>
  </si>
  <si>
    <t>Petrone et al. (2018)</t>
  </si>
  <si>
    <t>dt2</t>
  </si>
  <si>
    <t>dt4</t>
  </si>
  <si>
    <t>dt1+2</t>
  </si>
  <si>
    <t>CPX6</t>
  </si>
  <si>
    <t>CPX10</t>
  </si>
  <si>
    <t>CPX21</t>
  </si>
  <si>
    <t>CPX14</t>
  </si>
  <si>
    <t>CPX12</t>
  </si>
  <si>
    <t>CPX13</t>
  </si>
  <si>
    <t>CPX103</t>
  </si>
  <si>
    <t>CPX7</t>
  </si>
  <si>
    <t>CPX111</t>
  </si>
  <si>
    <t>CPX115</t>
  </si>
  <si>
    <t>CPX101</t>
  </si>
  <si>
    <t>CPX104</t>
  </si>
  <si>
    <t>Core-band-rim</t>
  </si>
  <si>
    <t>Band-rim</t>
  </si>
  <si>
    <t>Band</t>
  </si>
  <si>
    <t>Inner rim-band</t>
  </si>
  <si>
    <t>Core-band</t>
  </si>
  <si>
    <t>Bishop Tuff</t>
  </si>
  <si>
    <t>Long Valley</t>
  </si>
  <si>
    <t>BP126</t>
  </si>
  <si>
    <t>BP129</t>
  </si>
  <si>
    <t>BP115</t>
  </si>
  <si>
    <t>BP220</t>
  </si>
  <si>
    <t>BP015</t>
  </si>
  <si>
    <t>BP124</t>
  </si>
  <si>
    <t>BP016</t>
  </si>
  <si>
    <t>BP209</t>
  </si>
  <si>
    <t>BP170</t>
  </si>
  <si>
    <t>O23-RHS</t>
  </si>
  <si>
    <t>O24</t>
  </si>
  <si>
    <t>O24-2</t>
  </si>
  <si>
    <t>O23-LHS</t>
  </si>
  <si>
    <t>O32</t>
  </si>
  <si>
    <t>O14</t>
  </si>
  <si>
    <t>O3</t>
  </si>
  <si>
    <t>O20</t>
  </si>
  <si>
    <t>O17-LHS</t>
  </si>
  <si>
    <t>O14-OUTER</t>
  </si>
  <si>
    <t>O21</t>
  </si>
  <si>
    <t>O29_1</t>
  </si>
  <si>
    <t>O28</t>
  </si>
  <si>
    <t>O8</t>
  </si>
  <si>
    <t>O27</t>
  </si>
  <si>
    <t>O11</t>
  </si>
  <si>
    <t>O30</t>
  </si>
  <si>
    <t>O6</t>
  </si>
  <si>
    <t>O25</t>
  </si>
  <si>
    <t>O1</t>
  </si>
  <si>
    <t>O23</t>
  </si>
  <si>
    <t>O19</t>
  </si>
  <si>
    <t>O15</t>
  </si>
  <si>
    <t>O37</t>
  </si>
  <si>
    <t>O5</t>
  </si>
  <si>
    <t>O29_2</t>
  </si>
  <si>
    <t>O39</t>
  </si>
  <si>
    <t>O35</t>
  </si>
  <si>
    <t>O16</t>
  </si>
  <si>
    <t>Chamberlain et al. (2014)</t>
  </si>
  <si>
    <t>Nealticán</t>
  </si>
  <si>
    <r>
      <t>IZ1011-ol16</t>
    </r>
    <r>
      <rPr>
        <vertAlign val="subscript"/>
        <sz val="12"/>
        <color theme="1"/>
        <rFont val="Arial"/>
        <family val="2"/>
      </rPr>
      <t>2</t>
    </r>
  </si>
  <si>
    <r>
      <t>IZ1013-ol20</t>
    </r>
    <r>
      <rPr>
        <vertAlign val="subscript"/>
        <sz val="12"/>
        <color theme="1"/>
        <rFont val="Arial"/>
        <family val="2"/>
      </rPr>
      <t>1</t>
    </r>
  </si>
  <si>
    <t>Unit</t>
  </si>
  <si>
    <t>Pair</t>
  </si>
  <si>
    <t>Host</t>
  </si>
  <si>
    <t>YP</t>
  </si>
  <si>
    <t>POP-28</t>
  </si>
  <si>
    <t>OX2a/2b</t>
  </si>
  <si>
    <t>GM</t>
  </si>
  <si>
    <t>POP-99</t>
  </si>
  <si>
    <t>Cum1_Ox3a/Ox3b</t>
  </si>
  <si>
    <t>Cumulate</t>
  </si>
  <si>
    <t>POP-101</t>
  </si>
  <si>
    <t>OX4a1/a2</t>
  </si>
  <si>
    <t>OX4_c1/c2</t>
  </si>
  <si>
    <t>OX4_d1/d2</t>
  </si>
  <si>
    <t>Ox5a/5b</t>
  </si>
  <si>
    <t>GM_Ox6a/6b</t>
  </si>
  <si>
    <t>Px13_Ox1a/1b</t>
  </si>
  <si>
    <t>Px</t>
  </si>
  <si>
    <t>Px13_Ox2a/2b</t>
  </si>
  <si>
    <t>Px13_Ox3a/3b</t>
  </si>
  <si>
    <t>POP-97-2</t>
  </si>
  <si>
    <t>POP-112</t>
  </si>
  <si>
    <t>Ox3_light/dark</t>
  </si>
  <si>
    <t>PP</t>
  </si>
  <si>
    <t>Ox5a/Ox5</t>
  </si>
  <si>
    <t>Ox5b/Ox5</t>
  </si>
  <si>
    <t>Average</t>
  </si>
  <si>
    <t>OX3a/3b</t>
  </si>
  <si>
    <t>Cum1_Ox2a/Ox2b</t>
  </si>
  <si>
    <t>Px4_Ox1a/1b</t>
  </si>
  <si>
    <t>POP-08</t>
  </si>
  <si>
    <t>Ox1a/1b</t>
  </si>
  <si>
    <t>Global Average</t>
  </si>
  <si>
    <t>Recharge episode #</t>
  </si>
  <si>
    <t>multiple</t>
  </si>
  <si>
    <r>
      <t>T (°C)</t>
    </r>
    <r>
      <rPr>
        <b/>
        <vertAlign val="superscript"/>
        <sz val="12"/>
        <color rgb="FF000000"/>
        <rFont val="Arial"/>
        <family val="2"/>
      </rPr>
      <t>*</t>
    </r>
  </si>
  <si>
    <r>
      <t>ΔNNO</t>
    </r>
    <r>
      <rPr>
        <b/>
        <vertAlign val="superscript"/>
        <sz val="12"/>
        <color rgb="FF000000"/>
        <rFont val="Arial"/>
        <family val="2"/>
      </rPr>
      <t>*</t>
    </r>
  </si>
  <si>
    <r>
      <t>logfO</t>
    </r>
    <r>
      <rPr>
        <b/>
        <vertAlign val="subscript"/>
        <sz val="12"/>
        <color rgb="FF000000"/>
        <rFont val="Arial"/>
        <family val="2"/>
      </rPr>
      <t>2</t>
    </r>
    <r>
      <rPr>
        <b/>
        <vertAlign val="superscript"/>
        <sz val="12"/>
        <color rgb="FF000000"/>
        <rFont val="Arial"/>
        <family val="2"/>
      </rPr>
      <t>†</t>
    </r>
  </si>
  <si>
    <r>
      <t xml:space="preserve">Timescale density </t>
    </r>
    <r>
      <rPr>
        <b/>
        <vertAlign val="superscript"/>
        <sz val="12"/>
        <rFont val="Arial"/>
        <family val="2"/>
      </rPr>
      <t>$</t>
    </r>
  </si>
  <si>
    <r>
      <t>Time since event (d)</t>
    </r>
    <r>
      <rPr>
        <b/>
        <vertAlign val="superscript"/>
        <sz val="12"/>
        <rFont val="Arial"/>
        <family val="2"/>
      </rPr>
      <t>†</t>
    </r>
  </si>
  <si>
    <r>
      <t>+error</t>
    </r>
    <r>
      <rPr>
        <b/>
        <vertAlign val="superscript"/>
        <sz val="12"/>
        <rFont val="Arial"/>
        <family val="2"/>
      </rPr>
      <t>*</t>
    </r>
  </si>
  <si>
    <r>
      <t>-error</t>
    </r>
    <r>
      <rPr>
        <b/>
        <vertAlign val="superscript"/>
        <sz val="12"/>
        <rFont val="Arial"/>
        <family val="2"/>
      </rPr>
      <t>*</t>
    </r>
  </si>
  <si>
    <t>-error*</t>
  </si>
  <si>
    <r>
      <t>Allan et al. (2013)</t>
    </r>
    <r>
      <rPr>
        <vertAlign val="superscript"/>
        <sz val="12"/>
        <color theme="1"/>
        <rFont val="Arial"/>
        <family val="2"/>
      </rPr>
      <t>#</t>
    </r>
  </si>
  <si>
    <t>as priming duration).</t>
  </si>
  <si>
    <t>Type*</t>
  </si>
  <si>
    <r>
      <t>T (°C)</t>
    </r>
    <r>
      <rPr>
        <b/>
        <vertAlign val="superscript"/>
        <sz val="12"/>
        <rFont val="Arial"/>
        <family val="2"/>
      </rPr>
      <t>$</t>
    </r>
  </si>
  <si>
    <r>
      <t>timescale density</t>
    </r>
    <r>
      <rPr>
        <b/>
        <vertAlign val="superscript"/>
        <sz val="12"/>
        <rFont val="Arial"/>
        <family val="2"/>
      </rPr>
      <t>#</t>
    </r>
  </si>
  <si>
    <t>TABLE S2. FE-TI OXIDE THERMO-OXYBAROMETRY FOR TOUCHING MAG-ILM PAIRS IN COMPOSITIONAL EQUILIBRIUM (BACON AND HIRSCHMANN, 1988)</t>
  </si>
  <si>
    <t xml:space="preserve">TABLE S1: FE-MG DIFFUSION DATA AND TIMESCALE DENSITIES FOR ORTHOPYROXENES FROM ERUPTIONS OF POPOCATEPETL </t>
  </si>
  <si>
    <t>TABLE S3. COMPILATION OF PUBLISHED DIFFUSION TIMESCALES AND CALCULATED TIMESCALE DENSITIES TO DEFINE PRIMING DURATIONS.</t>
  </si>
  <si>
    <r>
      <t xml:space="preserve">   </t>
    </r>
    <r>
      <rPr>
        <vertAlign val="superscript"/>
        <sz val="12"/>
        <color theme="1"/>
        <rFont val="Arial"/>
        <family val="2"/>
      </rPr>
      <t>†</t>
    </r>
    <r>
      <rPr>
        <sz val="12"/>
        <color theme="1"/>
        <rFont val="Arial"/>
        <family val="2"/>
      </rPr>
      <t xml:space="preserve"> timescales for Pankhurst et al. (2018) given as decimal dates</t>
    </r>
  </si>
  <si>
    <r>
      <rPr>
        <sz val="12"/>
        <rFont val="Arial"/>
        <family val="2"/>
      </rPr>
      <t xml:space="preserve">   </t>
    </r>
    <r>
      <rPr>
        <vertAlign val="superscript"/>
        <sz val="12"/>
        <rFont val="Arial"/>
        <family val="2"/>
      </rPr>
      <t xml:space="preserve">$ </t>
    </r>
    <r>
      <rPr>
        <sz val="12"/>
        <rFont val="Arial"/>
        <family val="2"/>
      </rPr>
      <t>timescale density. Events with d&lt;1 are classified as background activity (blue); events with d&gt;1 represent increased activity (red) priming the plumbing system for eruption (referred to in the text as priming duration).</t>
    </r>
  </si>
  <si>
    <r>
      <t xml:space="preserve">   </t>
    </r>
    <r>
      <rPr>
        <vertAlign val="superscript"/>
        <sz val="12"/>
        <color theme="1"/>
        <rFont val="Arial"/>
        <family val="2"/>
      </rPr>
      <t xml:space="preserve"># </t>
    </r>
    <r>
      <rPr>
        <sz val="12"/>
        <color theme="1"/>
        <rFont val="Arial"/>
        <family val="2"/>
      </rPr>
      <t>Correction factor of 225 applied to match D</t>
    </r>
    <r>
      <rPr>
        <vertAlign val="superscript"/>
        <sz val="12"/>
        <color theme="1"/>
        <rFont val="Arial"/>
        <family val="2"/>
      </rPr>
      <t xml:space="preserve">a </t>
    </r>
    <r>
      <rPr>
        <sz val="12"/>
        <color theme="1"/>
        <rFont val="Arial"/>
        <family val="2"/>
      </rPr>
      <t>of Dohmen et al. (2016) at T = 790°C, fO2 = NNO+0.931 (Chamberlain et al., 2014), and X</t>
    </r>
    <r>
      <rPr>
        <vertAlign val="subscript"/>
        <sz val="12"/>
        <color theme="1"/>
        <rFont val="Arial"/>
        <family val="2"/>
      </rPr>
      <t>Fe</t>
    </r>
    <r>
      <rPr>
        <sz val="12"/>
        <color theme="1"/>
        <rFont val="Arial"/>
        <family val="2"/>
      </rPr>
      <t>= 0.47 (Hildreth, 1977)</t>
    </r>
  </si>
  <si>
    <t xml:space="preserve">   GM - Groundmass</t>
  </si>
  <si>
    <t xml:space="preserve">   * after Ghiorso and Evans (2008)</t>
  </si>
  <si>
    <r>
      <t xml:space="preserve">   </t>
    </r>
    <r>
      <rPr>
        <vertAlign val="superscript"/>
        <sz val="12"/>
        <color rgb="FF000000"/>
        <rFont val="Arial"/>
        <family val="2"/>
      </rPr>
      <t>†</t>
    </r>
    <r>
      <rPr>
        <sz val="12"/>
        <color rgb="FF000000"/>
        <rFont val="Arial"/>
        <family val="2"/>
      </rPr>
      <t xml:space="preserve"> after Frost (1991), assuming P = 1.4 kbar (Atlas et al., 2006)</t>
    </r>
  </si>
  <si>
    <r>
      <t xml:space="preserve">   * given uncertainties vary between studies: Eyjafjallajokull, Shishaldin - not specified; </t>
    </r>
    <r>
      <rPr>
        <sz val="12"/>
        <color theme="1"/>
        <rFont val="Arial"/>
        <family val="2"/>
      </rPr>
      <t>Stromboli, Bishop Tuff - 1SD; Laki, Irazu, Vesuvius - 2SD</t>
    </r>
  </si>
  <si>
    <t xml:space="preserve">   * after Mangler et al. (2020)</t>
  </si>
  <si>
    <r>
      <rPr>
        <sz val="12"/>
        <rFont val="Arial"/>
        <family val="2"/>
      </rPr>
      <t xml:space="preserve">  </t>
    </r>
    <r>
      <rPr>
        <vertAlign val="superscript"/>
        <sz val="12"/>
        <rFont val="Arial"/>
        <family val="2"/>
      </rPr>
      <t xml:space="preserve"> # </t>
    </r>
    <r>
      <rPr>
        <sz val="12"/>
        <rFont val="Arial"/>
        <family val="2"/>
      </rPr>
      <t xml:space="preserve">timescale density. Events with d&lt;1 are classified as background activity (blue); events with d&gt;1 represent increased activity (red) priming the plumbing system for eruption (referred to in the text </t>
    </r>
  </si>
  <si>
    <r>
      <t xml:space="preserve">   </t>
    </r>
    <r>
      <rPr>
        <vertAlign val="superscript"/>
        <sz val="12"/>
        <rFont val="Arial"/>
        <family val="2"/>
      </rPr>
      <t>†</t>
    </r>
    <r>
      <rPr>
        <sz val="12"/>
        <rFont val="Arial"/>
        <family val="2"/>
      </rPr>
      <t xml:space="preserve"> core - rim / band - rim: last pre-eruptive recharge event recorded by crystal; core - band / band - band: earlier recharge event recorded by crystal</t>
    </r>
  </si>
  <si>
    <r>
      <t>Boundary modeled</t>
    </r>
    <r>
      <rPr>
        <b/>
        <vertAlign val="superscript"/>
        <sz val="12"/>
        <rFont val="Arial"/>
        <family val="2"/>
      </rPr>
      <t>†</t>
    </r>
  </si>
  <si>
    <r>
      <t xml:space="preserve">   </t>
    </r>
    <r>
      <rPr>
        <vertAlign val="superscript"/>
        <sz val="12"/>
        <rFont val="Arial"/>
        <family val="2"/>
      </rPr>
      <t>$</t>
    </r>
    <r>
      <rPr>
        <sz val="12"/>
        <rFont val="Arial"/>
        <family val="2"/>
      </rPr>
      <t xml:space="preserve"> after Mangler et al. (2020). Multiple temperatures were used for modeling of interior zones with the non-isothermal diffusion incremental step model (cf. Petrone et al., 2016)</t>
    </r>
  </si>
  <si>
    <t>Mangler, M.F., Petrone, C.M., and Prytula, J., 2022, Magma recharge patterns control eruption styles and magnitudes at Popocatépetl volcano (Mexico): Geology, https://doi.org/10.1130/G49365.1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</si>
</sst>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0000000"/>
  </numFmts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951FF"/>
      <name val="Arial"/>
      <family val="2"/>
    </font>
    <font>
      <vertAlign val="subscript"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/>
    <xf numFmtId="1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2" fontId="1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0" fillId="0" borderId="0" xfId="0" applyFont="1"/>
    <xf numFmtId="1" fontId="1" fillId="2" borderId="3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16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16" fontId="1" fillId="2" borderId="0" xfId="0" quotePrefix="1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14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center" vertical="center"/>
    </xf>
    <xf numFmtId="0" fontId="0" fillId="0" borderId="0" xfId="0" applyBorder="1"/>
    <xf numFmtId="0" fontId="15" fillId="6" borderId="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17" fillId="0" borderId="0" xfId="0" applyFont="1"/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Border="1" applyAlignment="1">
      <alignment horizontal="center" vertical="center"/>
    </xf>
    <xf numFmtId="168" fontId="3" fillId="0" borderId="0" xfId="0" applyNumberFormat="1" applyFont="1"/>
    <xf numFmtId="1" fontId="3" fillId="0" borderId="0" xfId="0" applyNumberFormat="1" applyFont="1"/>
    <xf numFmtId="164" fontId="1" fillId="2" borderId="0" xfId="0" applyNumberFormat="1" applyFont="1" applyFill="1" applyAlignment="1"/>
    <xf numFmtId="164" fontId="1" fillId="2" borderId="2" xfId="0" applyNumberFormat="1" applyFont="1" applyFill="1" applyBorder="1" applyAlignment="1"/>
    <xf numFmtId="0" fontId="10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2" fontId="14" fillId="6" borderId="0" xfId="0" applyNumberFormat="1" applyFont="1" applyFill="1" applyAlignment="1">
      <alignment horizontal="center" vertical="center"/>
    </xf>
    <xf numFmtId="2" fontId="16" fillId="6" borderId="0" xfId="0" applyNumberFormat="1" applyFont="1" applyFill="1" applyAlignment="1">
      <alignment horizontal="center" vertical="center"/>
    </xf>
    <xf numFmtId="2" fontId="3" fillId="6" borderId="0" xfId="0" applyNumberFormat="1" applyFont="1" applyFill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vertical="center"/>
    </xf>
    <xf numFmtId="164" fontId="3" fillId="4" borderId="5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19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0" fillId="2" borderId="0" xfId="0" quotePrefix="1" applyFont="1" applyFill="1" applyBorder="1" applyAlignment="1">
      <alignment horizontal="left"/>
    </xf>
    <xf numFmtId="164" fontId="3" fillId="0" borderId="0" xfId="0" applyNumberFormat="1" applyFont="1"/>
    <xf numFmtId="2" fontId="3" fillId="0" borderId="0" xfId="0" applyNumberFormat="1" applyFont="1"/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Cumulative timescale distribution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timescales'!$M$137:$M$229</c:f>
                <c:numCache>
                  <c:formatCode>General</c:formatCode>
                  <c:ptCount val="93"/>
                  <c:pt idx="0">
                    <c:v>1.2479530885504049E-3</c:v>
                  </c:pt>
                  <c:pt idx="1">
                    <c:v>4.7445613272194672E-3</c:v>
                  </c:pt>
                  <c:pt idx="2">
                    <c:v>1.012975409888588E-2</c:v>
                  </c:pt>
                  <c:pt idx="3">
                    <c:v>1.2952766184106557E-2</c:v>
                  </c:pt>
                  <c:pt idx="4">
                    <c:v>1.5418330612343918E-2</c:v>
                  </c:pt>
                  <c:pt idx="5">
                    <c:v>1.1454944668760618E-3</c:v>
                  </c:pt>
                  <c:pt idx="6">
                    <c:v>1.6910169301642601E-3</c:v>
                  </c:pt>
                  <c:pt idx="7">
                    <c:v>2.9985429749187515E-3</c:v>
                  </c:pt>
                  <c:pt idx="8">
                    <c:v>3.057506335494516E-3</c:v>
                  </c:pt>
                  <c:pt idx="9">
                    <c:v>1.1441472312800963E-2</c:v>
                  </c:pt>
                  <c:pt idx="10">
                    <c:v>3.675086253809896E-3</c:v>
                  </c:pt>
                  <c:pt idx="11">
                    <c:v>3.8172760991198604E-3</c:v>
                  </c:pt>
                  <c:pt idx="12">
                    <c:v>1.2357326362626922E-2</c:v>
                  </c:pt>
                  <c:pt idx="13">
                    <c:v>4.5540785390247498E-3</c:v>
                  </c:pt>
                  <c:pt idx="14">
                    <c:v>6.1368557457304332E-3</c:v>
                  </c:pt>
                  <c:pt idx="15">
                    <c:v>6.0747834604732833E-4</c:v>
                  </c:pt>
                  <c:pt idx="16">
                    <c:v>7.4606813397577396E-3</c:v>
                  </c:pt>
                  <c:pt idx="17">
                    <c:v>7.8093661010562067E-3</c:v>
                  </c:pt>
                  <c:pt idx="18">
                    <c:v>1.4955840202698634E-3</c:v>
                  </c:pt>
                  <c:pt idx="19">
                    <c:v>8.3085513931801108E-3</c:v>
                  </c:pt>
                  <c:pt idx="20">
                    <c:v>8.4771978974979983E-3</c:v>
                  </c:pt>
                  <c:pt idx="21">
                    <c:v>3.31576237346812E-3</c:v>
                  </c:pt>
                  <c:pt idx="22">
                    <c:v>1.0018374725116014E-2</c:v>
                  </c:pt>
                  <c:pt idx="23">
                    <c:v>3.8062374247756648E-3</c:v>
                  </c:pt>
                  <c:pt idx="24">
                    <c:v>1.1216183975636014E-2</c:v>
                  </c:pt>
                  <c:pt idx="25">
                    <c:v>1.1257356337000382E-2</c:v>
                  </c:pt>
                  <c:pt idx="26">
                    <c:v>4.8786169999199998E-3</c:v>
                  </c:pt>
                  <c:pt idx="27">
                    <c:v>5.4038397483266148E-3</c:v>
                  </c:pt>
                  <c:pt idx="28">
                    <c:v>1.2580021326460274E-2</c:v>
                  </c:pt>
                  <c:pt idx="29">
                    <c:v>7.4561649623905027E-3</c:v>
                  </c:pt>
                  <c:pt idx="30">
                    <c:v>2.197171782355814E-2</c:v>
                  </c:pt>
                  <c:pt idx="31">
                    <c:v>7.9897911208080576E-3</c:v>
                  </c:pt>
                  <c:pt idx="32">
                    <c:v>8.8109626173039444E-3</c:v>
                  </c:pt>
                  <c:pt idx="33">
                    <c:v>2.3598684698750941E-2</c:v>
                  </c:pt>
                  <c:pt idx="34">
                    <c:v>9.5991596597534735E-3</c:v>
                  </c:pt>
                  <c:pt idx="35">
                    <c:v>1.7057256415722952E-2</c:v>
                  </c:pt>
                  <c:pt idx="36">
                    <c:v>1.0784644122219762E-2</c:v>
                  </c:pt>
                  <c:pt idx="37">
                    <c:v>1.8031810680526648E-2</c:v>
                  </c:pt>
                  <c:pt idx="38">
                    <c:v>3.6660770279266883E-2</c:v>
                  </c:pt>
                  <c:pt idx="39">
                    <c:v>1.3106018946349007E-2</c:v>
                  </c:pt>
                  <c:pt idx="40">
                    <c:v>2.7533723062972002E-2</c:v>
                  </c:pt>
                  <c:pt idx="41">
                    <c:v>1.3218199807335587E-2</c:v>
                  </c:pt>
                  <c:pt idx="42">
                    <c:v>3.7316722275295637E-2</c:v>
                  </c:pt>
                  <c:pt idx="43">
                    <c:v>2.029402953671551E-2</c:v>
                  </c:pt>
                  <c:pt idx="44">
                    <c:v>2.0494283320941248E-2</c:v>
                  </c:pt>
                  <c:pt idx="45">
                    <c:v>1.4243138608387752E-2</c:v>
                  </c:pt>
                  <c:pt idx="46">
                    <c:v>2.244886093529079E-2</c:v>
                  </c:pt>
                  <c:pt idx="47">
                    <c:v>3.4135889507757845E-2</c:v>
                  </c:pt>
                  <c:pt idx="48">
                    <c:v>4.3951827260644546E-2</c:v>
                  </c:pt>
                  <c:pt idx="49">
                    <c:v>2.6339038435606862E-2</c:v>
                  </c:pt>
                  <c:pt idx="50">
                    <c:v>2.7714468616102206E-2</c:v>
                  </c:pt>
                  <c:pt idx="51">
                    <c:v>4.7296008603954463E-2</c:v>
                  </c:pt>
                  <c:pt idx="52">
                    <c:v>3.9370554288545849E-2</c:v>
                  </c:pt>
                  <c:pt idx="53">
                    <c:v>2.6597462564584451E-2</c:v>
                  </c:pt>
                  <c:pt idx="54">
                    <c:v>3.9297455982389477E-2</c:v>
                  </c:pt>
                  <c:pt idx="55">
                    <c:v>4.1403610248349786E-2</c:v>
                  </c:pt>
                  <c:pt idx="56">
                    <c:v>4.2491747912395732E-2</c:v>
                  </c:pt>
                  <c:pt idx="57">
                    <c:v>5.0464760579595223E-2</c:v>
                  </c:pt>
                  <c:pt idx="58">
                    <c:v>5.8564400621073251E-2</c:v>
                  </c:pt>
                  <c:pt idx="59">
                    <c:v>5.4169451402259913E-2</c:v>
                  </c:pt>
                  <c:pt idx="60">
                    <c:v>6.2351023859141826E-2</c:v>
                  </c:pt>
                  <c:pt idx="61">
                    <c:v>6.3588688344096658E-2</c:v>
                  </c:pt>
                  <c:pt idx="62">
                    <c:v>5.6461986682794216E-2</c:v>
                  </c:pt>
                  <c:pt idx="63">
                    <c:v>5.700468743257979E-2</c:v>
                  </c:pt>
                  <c:pt idx="64">
                    <c:v>7.6362864410058004E-2</c:v>
                  </c:pt>
                  <c:pt idx="65">
                    <c:v>6.8382803810878592E-2</c:v>
                  </c:pt>
                  <c:pt idx="66">
                    <c:v>5.9442239395701479E-2</c:v>
                  </c:pt>
                  <c:pt idx="67">
                    <c:v>6.607384738331297E-2</c:v>
                  </c:pt>
                  <c:pt idx="68">
                    <c:v>7.4792907005223078E-2</c:v>
                  </c:pt>
                  <c:pt idx="69">
                    <c:v>7.1804927747543171E-2</c:v>
                  </c:pt>
                  <c:pt idx="70">
                    <c:v>9.0340710950684522E-2</c:v>
                  </c:pt>
                  <c:pt idx="71">
                    <c:v>8.4760994082165877E-2</c:v>
                  </c:pt>
                  <c:pt idx="72">
                    <c:v>7.1254068327611816E-2</c:v>
                  </c:pt>
                  <c:pt idx="73">
                    <c:v>8.5753002917411128E-2</c:v>
                  </c:pt>
                  <c:pt idx="74">
                    <c:v>8.1437005060204543E-2</c:v>
                  </c:pt>
                  <c:pt idx="75">
                    <c:v>0.1016066501516628</c:v>
                  </c:pt>
                  <c:pt idx="76">
                    <c:v>9.3704988367731279E-2</c:v>
                  </c:pt>
                  <c:pt idx="77">
                    <c:v>8.1896968308879908E-2</c:v>
                  </c:pt>
                  <c:pt idx="78">
                    <c:v>0.11085403440224419</c:v>
                  </c:pt>
                  <c:pt idx="79">
                    <c:v>0.11563947434573156</c:v>
                  </c:pt>
                  <c:pt idx="80">
                    <c:v>0.10672943154434386</c:v>
                  </c:pt>
                  <c:pt idx="81">
                    <c:v>0.14384982742097649</c:v>
                  </c:pt>
                  <c:pt idx="82">
                    <c:v>0.13187588485719431</c:v>
                  </c:pt>
                  <c:pt idx="83">
                    <c:v>0.13036641495067564</c:v>
                  </c:pt>
                  <c:pt idx="84">
                    <c:v>0.14439101360498952</c:v>
                  </c:pt>
                  <c:pt idx="85">
                    <c:v>0.1606789489798115</c:v>
                  </c:pt>
                  <c:pt idx="86">
                    <c:v>0.17604106963386451</c:v>
                  </c:pt>
                  <c:pt idx="87">
                    <c:v>0.17628200631034233</c:v>
                  </c:pt>
                  <c:pt idx="88">
                    <c:v>0.15951876387623207</c:v>
                  </c:pt>
                  <c:pt idx="89">
                    <c:v>0.19100275251130436</c:v>
                  </c:pt>
                  <c:pt idx="90">
                    <c:v>0.20979196124862914</c:v>
                  </c:pt>
                  <c:pt idx="91">
                    <c:v>0.18716224683658347</c:v>
                  </c:pt>
                  <c:pt idx="92">
                    <c:v>0.21967445005376188</c:v>
                  </c:pt>
                </c:numCache>
              </c:numRef>
            </c:plus>
            <c:minus>
              <c:numRef>
                <c:f>'Table S3 - Global timescales'!$N$137:$N$229</c:f>
                <c:numCache>
                  <c:formatCode>General</c:formatCode>
                  <c:ptCount val="93"/>
                  <c:pt idx="0">
                    <c:v>7.874051667876189E-4</c:v>
                  </c:pt>
                  <c:pt idx="1">
                    <c:v>2.9936158157458158E-3</c:v>
                  </c:pt>
                  <c:pt idx="2">
                    <c:v>6.391442746470387E-3</c:v>
                  </c:pt>
                  <c:pt idx="3">
                    <c:v>8.1726429551967177E-3</c:v>
                  </c:pt>
                  <c:pt idx="4">
                    <c:v>9.7283089394821932E-3</c:v>
                  </c:pt>
                  <c:pt idx="5">
                    <c:v>7.2275814693687455E-4</c:v>
                  </c:pt>
                  <c:pt idx="6">
                    <c:v>1.06695955172749E-3</c:v>
                  </c:pt>
                  <c:pt idx="7">
                    <c:v>1.8919527127644737E-3</c:v>
                  </c:pt>
                  <c:pt idx="8">
                    <c:v>1.9291560781749873E-3</c:v>
                  </c:pt>
                  <c:pt idx="9">
                    <c:v>7.2190809874285496E-3</c:v>
                  </c:pt>
                  <c:pt idx="10">
                    <c:v>2.3188226634395532E-3</c:v>
                  </c:pt>
                  <c:pt idx="11">
                    <c:v>2.4085383906483787E-3</c:v>
                  </c:pt>
                  <c:pt idx="12">
                    <c:v>7.7969458266381724E-3</c:v>
                  </c:pt>
                  <c:pt idx="13">
                    <c:v>2.8734293015372941E-3</c:v>
                  </c:pt>
                  <c:pt idx="14">
                    <c:v>3.8720942047840898E-3</c:v>
                  </c:pt>
                  <c:pt idx="15">
                    <c:v>3.8329292405124224E-4</c:v>
                  </c:pt>
                  <c:pt idx="16">
                    <c:v>4.7073716861464696E-3</c:v>
                  </c:pt>
                  <c:pt idx="17">
                    <c:v>4.9273768971960655E-3</c:v>
                  </c:pt>
                  <c:pt idx="18">
                    <c:v>9.4364972187648433E-4</c:v>
                  </c:pt>
                  <c:pt idx="19">
                    <c:v>5.2423415235181301E-3</c:v>
                  </c:pt>
                  <c:pt idx="20">
                    <c:v>5.3487502740384189E-3</c:v>
                  </c:pt>
                  <c:pt idx="21">
                    <c:v>2.0921046220907891E-3</c:v>
                  </c:pt>
                  <c:pt idx="22">
                    <c:v>6.3211671125666851E-3</c:v>
                  </c:pt>
                  <c:pt idx="23">
                    <c:v>2.4015734579975806E-3</c:v>
                  </c:pt>
                  <c:pt idx="24">
                    <c:v>7.0769336564685901E-3</c:v>
                  </c:pt>
                  <c:pt idx="25">
                    <c:v>7.1029116602610307E-3</c:v>
                  </c:pt>
                  <c:pt idx="26">
                    <c:v>3.0781992270054507E-3</c:v>
                  </c:pt>
                  <c:pt idx="27">
                    <c:v>3.4095923776006785E-3</c:v>
                  </c:pt>
                  <c:pt idx="28">
                    <c:v>7.9374568496475631E-3</c:v>
                  </c:pt>
                  <c:pt idx="29">
                    <c:v>4.7045220446761691E-3</c:v>
                  </c:pt>
                  <c:pt idx="30">
                    <c:v>1.3863216731620385E-2</c:v>
                  </c:pt>
                  <c:pt idx="31">
                    <c:v>5.041217388536477E-3</c:v>
                  </c:pt>
                  <c:pt idx="32">
                    <c:v>5.5593415753283507E-3</c:v>
                  </c:pt>
                  <c:pt idx="33">
                    <c:v>1.4889763430749287E-2</c:v>
                  </c:pt>
                  <c:pt idx="34">
                    <c:v>6.0566602881594479E-3</c:v>
                  </c:pt>
                  <c:pt idx="35">
                    <c:v>1.0762401212182297E-2</c:v>
                  </c:pt>
                  <c:pt idx="36">
                    <c:v>6.8046504165197056E-3</c:v>
                  </c:pt>
                  <c:pt idx="37">
                    <c:v>1.1377303383154659E-2</c:v>
                  </c:pt>
                  <c:pt idx="38">
                    <c:v>2.313138226200465E-2</c:v>
                  </c:pt>
                  <c:pt idx="39">
                    <c:v>8.2693389110954658E-3</c:v>
                  </c:pt>
                  <c:pt idx="40">
                    <c:v>1.737260478746586E-2</c:v>
                  </c:pt>
                  <c:pt idx="41">
                    <c:v>8.3401202492450564E-3</c:v>
                  </c:pt>
                  <c:pt idx="42">
                    <c:v>2.3545259991525395E-2</c:v>
                  </c:pt>
                  <c:pt idx="43">
                    <c:v>1.2804666985288619E-2</c:v>
                  </c:pt>
                  <c:pt idx="44">
                    <c:v>1.2931018581205812E-2</c:v>
                  </c:pt>
                  <c:pt idx="45">
                    <c:v>8.9868129134116591E-3</c:v>
                  </c:pt>
                  <c:pt idx="46">
                    <c:v>1.4164273682336229E-2</c:v>
                  </c:pt>
                  <c:pt idx="47">
                    <c:v>2.1538290195284162E-2</c:v>
                  </c:pt>
                  <c:pt idx="48">
                    <c:v>2.7731728213428467E-2</c:v>
                  </c:pt>
                  <c:pt idx="49">
                    <c:v>1.6618809747492278E-2</c:v>
                  </c:pt>
                  <c:pt idx="50">
                    <c:v>1.7486647521695493E-2</c:v>
                  </c:pt>
                  <c:pt idx="51">
                    <c:v>2.9841763993263434E-2</c:v>
                  </c:pt>
                  <c:pt idx="52">
                    <c:v>2.4841140384614154E-2</c:v>
                  </c:pt>
                  <c:pt idx="53">
                    <c:v>1.6781864349661557E-2</c:v>
                  </c:pt>
                  <c:pt idx="54">
                    <c:v>2.4795018471475746E-2</c:v>
                  </c:pt>
                  <c:pt idx="55">
                    <c:v>2.6123911974191678E-2</c:v>
                  </c:pt>
                  <c:pt idx="56">
                    <c:v>2.6810480425127028E-2</c:v>
                  </c:pt>
                  <c:pt idx="57">
                    <c:v>3.1841111325130185E-2</c:v>
                  </c:pt>
                  <c:pt idx="58">
                    <c:v>3.6951638696946579E-2</c:v>
                  </c:pt>
                  <c:pt idx="59">
                    <c:v>3.417861320871883E-2</c:v>
                  </c:pt>
                  <c:pt idx="60">
                    <c:v>3.9340836439785247E-2</c:v>
                  </c:pt>
                  <c:pt idx="61">
                    <c:v>4.0121749936569855E-2</c:v>
                  </c:pt>
                  <c:pt idx="62">
                    <c:v>3.5625105181451906E-2</c:v>
                  </c:pt>
                  <c:pt idx="63">
                    <c:v>3.596752620538398E-2</c:v>
                  </c:pt>
                  <c:pt idx="64">
                    <c:v>4.8181710145071333E-2</c:v>
                  </c:pt>
                  <c:pt idx="65">
                    <c:v>4.3146632300621976E-2</c:v>
                  </c:pt>
                  <c:pt idx="66">
                    <c:v>3.7505517519067728E-2</c:v>
                  </c:pt>
                  <c:pt idx="67">
                    <c:v>4.1689779284564799E-2</c:v>
                  </c:pt>
                  <c:pt idx="68">
                    <c:v>4.7191133989969686E-2</c:v>
                  </c:pt>
                  <c:pt idx="69">
                    <c:v>4.530584653218192E-2</c:v>
                  </c:pt>
                  <c:pt idx="70">
                    <c:v>5.7001135079896688E-2</c:v>
                  </c:pt>
                  <c:pt idx="71">
                    <c:v>5.3480571741584708E-2</c:v>
                  </c:pt>
                  <c:pt idx="72">
                    <c:v>4.4958277735400121E-2</c:v>
                  </c:pt>
                  <c:pt idx="73">
                    <c:v>5.4106487001972015E-2</c:v>
                  </c:pt>
                  <c:pt idx="74">
                    <c:v>5.138327645520676E-2</c:v>
                  </c:pt>
                  <c:pt idx="75">
                    <c:v>6.4109462161221251E-2</c:v>
                  </c:pt>
                  <c:pt idx="76">
                    <c:v>5.9123850625051148E-2</c:v>
                  </c:pt>
                  <c:pt idx="77">
                    <c:v>5.1673493645149511E-2</c:v>
                  </c:pt>
                  <c:pt idx="78">
                    <c:v>6.9944167171356042E-2</c:v>
                  </c:pt>
                  <c:pt idx="79">
                    <c:v>7.2963575650267953E-2</c:v>
                  </c:pt>
                  <c:pt idx="80">
                    <c:v>6.734171870509964E-2</c:v>
                  </c:pt>
                  <c:pt idx="81">
                    <c:v>9.0763105113473033E-2</c:v>
                  </c:pt>
                  <c:pt idx="82">
                    <c:v>8.3208058110471217E-2</c:v>
                  </c:pt>
                  <c:pt idx="83">
                    <c:v>8.2255646986681002E-2</c:v>
                  </c:pt>
                  <c:pt idx="84">
                    <c:v>9.1104570511007538E-2</c:v>
                  </c:pt>
                  <c:pt idx="85">
                    <c:v>0.10138156296217067</c:v>
                  </c:pt>
                  <c:pt idx="86">
                    <c:v>0.11107440581563625</c:v>
                  </c:pt>
                  <c:pt idx="87">
                    <c:v>0.11122642658121423</c:v>
                  </c:pt>
                  <c:pt idx="88">
                    <c:v>0.10064953565011051</c:v>
                  </c:pt>
                  <c:pt idx="89">
                    <c:v>0.12051458951294031</c:v>
                  </c:pt>
                  <c:pt idx="90">
                    <c:v>0.13236977876272646</c:v>
                  </c:pt>
                  <c:pt idx="91">
                    <c:v>0.11809139425095697</c:v>
                  </c:pt>
                  <c:pt idx="92">
                    <c:v>0.13860520765606829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S3 - Global timescales'!$L$137:$L$229</c:f>
              <c:numCache>
                <c:formatCode>0.00</c:formatCode>
                <c:ptCount val="93"/>
                <c:pt idx="0">
                  <c:v>2010.2636197819606</c:v>
                </c:pt>
                <c:pt idx="1">
                  <c:v>2010.2576415823787</c:v>
                </c:pt>
                <c:pt idx="2">
                  <c:v>2010.2484344436377</c:v>
                </c:pt>
                <c:pt idx="3">
                  <c:v>2010.2436079007377</c:v>
                </c:pt>
                <c:pt idx="4">
                  <c:v>2010.2393924910527</c:v>
                </c:pt>
                <c:pt idx="5">
                  <c:v>2010.2336579705852</c:v>
                </c:pt>
                <c:pt idx="6">
                  <c:v>2010.2327252832667</c:v>
                </c:pt>
                <c:pt idx="7">
                  <c:v>2010.2304897878607</c:v>
                </c:pt>
                <c:pt idx="8">
                  <c:v>2010.2303889773857</c:v>
                </c:pt>
                <c:pt idx="9">
                  <c:v>2010.2297534246575</c:v>
                </c:pt>
                <c:pt idx="10">
                  <c:v>2010.2293330924374</c:v>
                </c:pt>
                <c:pt idx="11">
                  <c:v>2010.2290899884874</c:v>
                </c:pt>
                <c:pt idx="12">
                  <c:v>2010.2281875762912</c:v>
                </c:pt>
                <c:pt idx="13">
                  <c:v>2010.2278302671411</c:v>
                </c:pt>
                <c:pt idx="14">
                  <c:v>2010.2251241710076</c:v>
                </c:pt>
                <c:pt idx="15">
                  <c:v>2010.2236189200962</c:v>
                </c:pt>
                <c:pt idx="16">
                  <c:v>2010.2228608080361</c:v>
                </c:pt>
                <c:pt idx="17">
                  <c:v>2010.2222646568655</c:v>
                </c:pt>
                <c:pt idx="18">
                  <c:v>2010.2221005135125</c:v>
                </c:pt>
                <c:pt idx="19">
                  <c:v>2010.2214111928511</c:v>
                </c:pt>
                <c:pt idx="20">
                  <c:v>2010.2211228555846</c:v>
                </c:pt>
                <c:pt idx="21">
                  <c:v>2010.2189885293474</c:v>
                </c:pt>
                <c:pt idx="22">
                  <c:v>2010.2184878841958</c:v>
                </c:pt>
                <c:pt idx="23">
                  <c:v>2010.2181499573524</c:v>
                </c:pt>
                <c:pt idx="24">
                  <c:v>2010.2164399731139</c:v>
                </c:pt>
                <c:pt idx="25">
                  <c:v>2010.2163695801569</c:v>
                </c:pt>
                <c:pt idx="26">
                  <c:v>2010.2163164951255</c:v>
                </c:pt>
                <c:pt idx="27">
                  <c:v>2010.2154185145109</c:v>
                </c:pt>
                <c:pt idx="28">
                  <c:v>2010.2141082014873</c:v>
                </c:pt>
                <c:pt idx="29">
                  <c:v>2010.2119096256395</c:v>
                </c:pt>
                <c:pt idx="30">
                  <c:v>2010.2117497179186</c:v>
                </c:pt>
                <c:pt idx="31">
                  <c:v>2010.2109972775984</c:v>
                </c:pt>
                <c:pt idx="32">
                  <c:v>2010.2095933093062</c:v>
                </c:pt>
                <c:pt idx="33">
                  <c:v>2010.208968070096</c:v>
                </c:pt>
                <c:pt idx="34">
                  <c:v>2010.2082457178954</c:v>
                </c:pt>
                <c:pt idx="35">
                  <c:v>2010.2064534105837</c:v>
                </c:pt>
                <c:pt idx="36">
                  <c:v>2010.2062188786745</c:v>
                </c:pt>
                <c:pt idx="37">
                  <c:v>2010.204787201646</c:v>
                </c:pt>
                <c:pt idx="38">
                  <c:v>2010.203073997453</c:v>
                </c:pt>
                <c:pt idx="39">
                  <c:v>2010.2022499919544</c:v>
                </c:pt>
                <c:pt idx="40">
                  <c:v>2010.20224028045</c:v>
                </c:pt>
                <c:pt idx="41">
                  <c:v>2010.2020581947813</c:v>
                </c:pt>
                <c:pt idx="42">
                  <c:v>2010.2019525072315</c:v>
                </c:pt>
                <c:pt idx="43">
                  <c:v>2010.2009194547047</c:v>
                </c:pt>
                <c:pt idx="44">
                  <c:v>2010.2005770780333</c:v>
                </c:pt>
                <c:pt idx="45">
                  <c:v>2010.2003058427035</c:v>
                </c:pt>
                <c:pt idx="46">
                  <c:v>2010.1972353095882</c:v>
                </c:pt>
                <c:pt idx="47">
                  <c:v>2010.1909524649482</c:v>
                </c:pt>
                <c:pt idx="48">
                  <c:v>2010.1906083762501</c:v>
                </c:pt>
                <c:pt idx="49">
                  <c:v>2010.1905842191834</c:v>
                </c:pt>
                <c:pt idx="50">
                  <c:v>2010.188232627135</c:v>
                </c:pt>
                <c:pt idx="51">
                  <c:v>2010.1848907830445</c:v>
                </c:pt>
                <c:pt idx="52">
                  <c:v>2010.182002686</c:v>
                </c:pt>
                <c:pt idx="53">
                  <c:v>2010.1791834837577</c:v>
                </c:pt>
                <c:pt idx="54">
                  <c:v>2010.1684290330504</c:v>
                </c:pt>
                <c:pt idx="55">
                  <c:v>2010.1538692077929</c:v>
                </c:pt>
                <c:pt idx="56">
                  <c:v>2010.152008803743</c:v>
                </c:pt>
                <c:pt idx="57">
                  <c:v>2010.1493361375592</c:v>
                </c:pt>
                <c:pt idx="58">
                  <c:v>2010.1491867008256</c:v>
                </c:pt>
                <c:pt idx="59">
                  <c:v>2010.1430021762985</c:v>
                </c:pt>
                <c:pt idx="60">
                  <c:v>2010.1427126585784</c:v>
                </c:pt>
                <c:pt idx="61">
                  <c:v>2010.1405966064497</c:v>
                </c:pt>
                <c:pt idx="62">
                  <c:v>2010.1390825969463</c:v>
                </c:pt>
                <c:pt idx="63">
                  <c:v>2010.1381547339504</c:v>
                </c:pt>
                <c:pt idx="64">
                  <c:v>2010.1351947766952</c:v>
                </c:pt>
                <c:pt idx="65">
                  <c:v>2010.1324000407715</c:v>
                </c:pt>
                <c:pt idx="66">
                  <c:v>2010.1230283134557</c:v>
                </c:pt>
                <c:pt idx="67">
                  <c:v>2010.1226490654494</c:v>
                </c:pt>
                <c:pt idx="68">
                  <c:v>2010.1214405984715</c:v>
                </c:pt>
                <c:pt idx="69">
                  <c:v>2010.1128505578961</c:v>
                </c:pt>
                <c:pt idx="70">
                  <c:v>2010.1112966586786</c:v>
                </c:pt>
                <c:pt idx="71">
                  <c:v>2010.1043980218003</c:v>
                </c:pt>
                <c:pt idx="72">
                  <c:v>2010.1028334657738</c:v>
                </c:pt>
                <c:pt idx="73">
                  <c:v>2010.1027019705418</c:v>
                </c:pt>
                <c:pt idx="74">
                  <c:v>2010.0963824617775</c:v>
                </c:pt>
                <c:pt idx="75">
                  <c:v>2010.0920351262378</c:v>
                </c:pt>
                <c:pt idx="76">
                  <c:v>2010.0891063507725</c:v>
                </c:pt>
                <c:pt idx="77">
                  <c:v>2010.0846371521247</c:v>
                </c:pt>
                <c:pt idx="78">
                  <c:v>2010.0762247451805</c:v>
                </c:pt>
                <c:pt idx="79">
                  <c:v>2010.0680430121647</c:v>
                </c:pt>
                <c:pt idx="80">
                  <c:v>2010.0421807454584</c:v>
                </c:pt>
                <c:pt idx="81">
                  <c:v>2010.019811380409</c:v>
                </c:pt>
                <c:pt idx="82">
                  <c:v>2010.0101464097133</c:v>
                </c:pt>
                <c:pt idx="83">
                  <c:v>2010.0017682672299</c:v>
                </c:pt>
                <c:pt idx="84">
                  <c:v>2009.9887491205859</c:v>
                </c:pt>
                <c:pt idx="85">
                  <c:v>2009.9746000417997</c:v>
                </c:pt>
                <c:pt idx="86">
                  <c:v>2009.9647735673043</c:v>
                </c:pt>
                <c:pt idx="87">
                  <c:v>2009.9643616345281</c:v>
                </c:pt>
                <c:pt idx="88">
                  <c:v>2009.9519260921093</c:v>
                </c:pt>
                <c:pt idx="89">
                  <c:v>2009.9090563843613</c:v>
                </c:pt>
                <c:pt idx="90">
                  <c:v>2009.9070691999943</c:v>
                </c:pt>
                <c:pt idx="91">
                  <c:v>2009.9046636460478</c:v>
                </c:pt>
                <c:pt idx="92">
                  <c:v>2009.8901729718752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63-4D6C-AD39-2888E6885CBF}"/>
            </c:ext>
          </c:extLst>
        </c:ser>
        <c:ser>
          <c:idx val="1"/>
          <c:order val="1"/>
          <c:tx>
            <c:v>d&lt;1</c:v>
          </c:tx>
          <c:spPr>
            <a:ln w="190500" cap="rnd">
              <a:solidFill>
                <a:schemeClr val="accent1">
                  <a:lumMod val="40000"/>
                  <a:lumOff val="60000"/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timescales'!$M$230:$M$239</c:f>
                <c:numCache>
                  <c:formatCode>General</c:formatCode>
                  <c:ptCount val="10"/>
                  <c:pt idx="0">
                    <c:v>0.29618990718004296</c:v>
                  </c:pt>
                  <c:pt idx="1">
                    <c:v>0.32201497230264431</c:v>
                  </c:pt>
                  <c:pt idx="2">
                    <c:v>0.31446337475662278</c:v>
                  </c:pt>
                  <c:pt idx="3">
                    <c:v>0.30131676769954929</c:v>
                  </c:pt>
                  <c:pt idx="4">
                    <c:v>0.35002587762177012</c:v>
                  </c:pt>
                  <c:pt idx="5">
                    <c:v>0.40559748937814372</c:v>
                  </c:pt>
                  <c:pt idx="6">
                    <c:v>0.46017344620217038</c:v>
                  </c:pt>
                  <c:pt idx="7">
                    <c:v>0.71070356408050916</c:v>
                  </c:pt>
                  <c:pt idx="8">
                    <c:v>0.78273207074174767</c:v>
                  </c:pt>
                  <c:pt idx="9">
                    <c:v>1.2097058503973246</c:v>
                  </c:pt>
                </c:numCache>
              </c:numRef>
            </c:plus>
            <c:minus>
              <c:numRef>
                <c:f>'Table S3 - Global timescales'!$N$230:$N$239</c:f>
                <c:numCache>
                  <c:formatCode>General</c:formatCode>
                  <c:ptCount val="10"/>
                  <c:pt idx="0">
                    <c:v>0.18688319729615427</c:v>
                  </c:pt>
                  <c:pt idx="1">
                    <c:v>0.20317771180693958</c:v>
                  </c:pt>
                  <c:pt idx="2">
                    <c:v>0.19841297587271869</c:v>
                  </c:pt>
                  <c:pt idx="3">
                    <c:v>0.19011802759506272</c:v>
                  </c:pt>
                  <c:pt idx="4">
                    <c:v>0.22085139824358041</c:v>
                  </c:pt>
                  <c:pt idx="5">
                    <c:v>0.25591471482586708</c:v>
                  </c:pt>
                  <c:pt idx="6">
                    <c:v>0.29034981561602047</c:v>
                  </c:pt>
                  <c:pt idx="7">
                    <c:v>0.44842363350484654</c:v>
                  </c:pt>
                  <c:pt idx="8">
                    <c:v>0.49387054879469588</c:v>
                  </c:pt>
                  <c:pt idx="9">
                    <c:v>0.76327279096884793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0"/>
              <c:pt idx="0">
                <c:v>94</c:v>
              </c:pt>
              <c:pt idx="1">
                <c:v>95</c:v>
              </c:pt>
              <c:pt idx="2">
                <c:v>96</c:v>
              </c:pt>
              <c:pt idx="3">
                <c:v>97</c:v>
              </c:pt>
              <c:pt idx="4">
                <c:v>98</c:v>
              </c:pt>
              <c:pt idx="5">
                <c:v>99</c:v>
              </c:pt>
              <c:pt idx="6">
                <c:v>100</c:v>
              </c:pt>
              <c:pt idx="7">
                <c:v>101</c:v>
              </c:pt>
              <c:pt idx="8">
                <c:v>102</c:v>
              </c:pt>
              <c:pt idx="9">
                <c:v>103</c:v>
              </c:pt>
            </c:numLit>
          </c:xVal>
          <c:yVal>
            <c:numRef>
              <c:f>'Table S3 - Global timescales'!$L$230:$L$239</c:f>
              <c:numCache>
                <c:formatCode>0.00</c:formatCode>
                <c:ptCount val="10"/>
                <c:pt idx="0">
                  <c:v>2009.7593534340306</c:v>
                </c:pt>
                <c:pt idx="1">
                  <c:v>2009.7151999621567</c:v>
                </c:pt>
                <c:pt idx="2">
                  <c:v>2009.7116726770107</c:v>
                </c:pt>
                <c:pt idx="3">
                  <c:v>2009.7094920791117</c:v>
                </c:pt>
                <c:pt idx="4">
                  <c:v>2009.6262134385836</c:v>
                </c:pt>
                <c:pt idx="5">
                  <c:v>2009.5312018835293</c:v>
                </c:pt>
                <c:pt idx="6">
                  <c:v>2009.4789885039277</c:v>
                </c:pt>
                <c:pt idx="7">
                  <c:v>2009.0506536880885</c:v>
                </c:pt>
                <c:pt idx="8">
                  <c:v>2008.886409661249</c:v>
                </c:pt>
                <c:pt idx="9">
                  <c:v>2008.1810642049345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0B-488D-A9E4-F3C315A8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474264"/>
        <c:axId val="985473936"/>
      </c:scatterChart>
      <c:valAx>
        <c:axId val="985474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</a:t>
                </a:r>
                <a:r>
                  <a:rPr lang="en-GB" baseline="0"/>
                  <a:t> timescales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473936"/>
        <c:crosses val="autoZero"/>
        <c:crossBetween val="midCat"/>
      </c:valAx>
      <c:valAx>
        <c:axId val="985473936"/>
        <c:scaling>
          <c:orientation val="minMax"/>
          <c:min val="2007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decimal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474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Cumulative timescale distribution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24329989356446"/>
          <c:y val="0.18019284172413991"/>
          <c:w val="0.68193077118970558"/>
          <c:h val="0.61447858793817289"/>
        </c:manualLayout>
      </c:layout>
      <c:scatterChart>
        <c:scatterStyle val="line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timescales'!$M$241:$M$291</c:f>
                <c:numCache>
                  <c:formatCode>General</c:formatCode>
                  <c:ptCount val="51"/>
                  <c:pt idx="0">
                    <c:v>6.3366512898663074E-2</c:v>
                  </c:pt>
                  <c:pt idx="1">
                    <c:v>0.18817270488014415</c:v>
                  </c:pt>
                  <c:pt idx="2">
                    <c:v>0.73280215507879176</c:v>
                  </c:pt>
                  <c:pt idx="3">
                    <c:v>1.3141307851695252</c:v>
                  </c:pt>
                  <c:pt idx="4">
                    <c:v>2.6189896348559261</c:v>
                  </c:pt>
                  <c:pt idx="5">
                    <c:v>3.037179386588563</c:v>
                  </c:pt>
                  <c:pt idx="6">
                    <c:v>3.5620782939444906</c:v>
                  </c:pt>
                  <c:pt idx="7">
                    <c:v>3.7765204531618277</c:v>
                  </c:pt>
                  <c:pt idx="8">
                    <c:v>3.9384975977870882</c:v>
                  </c:pt>
                  <c:pt idx="9">
                    <c:v>5.5967136056493088</c:v>
                  </c:pt>
                  <c:pt idx="10">
                    <c:v>8.1761921920354617</c:v>
                  </c:pt>
                  <c:pt idx="11">
                    <c:v>9.0021998847377436</c:v>
                  </c:pt>
                  <c:pt idx="12">
                    <c:v>9.1554869196975694</c:v>
                  </c:pt>
                  <c:pt idx="13">
                    <c:v>9.7819998435870374</c:v>
                  </c:pt>
                  <c:pt idx="14">
                    <c:v>11.030146620685876</c:v>
                  </c:pt>
                  <c:pt idx="15">
                    <c:v>11.343416342690947</c:v>
                  </c:pt>
                  <c:pt idx="16">
                    <c:v>11.57681724062309</c:v>
                  </c:pt>
                  <c:pt idx="17">
                    <c:v>12.936574644882842</c:v>
                  </c:pt>
                  <c:pt idx="18">
                    <c:v>13.309634728898599</c:v>
                  </c:pt>
                  <c:pt idx="19">
                    <c:v>14.005843328963966</c:v>
                  </c:pt>
                  <c:pt idx="20">
                    <c:v>14.053138329968849</c:v>
                  </c:pt>
                  <c:pt idx="21">
                    <c:v>16.046858007804708</c:v>
                  </c:pt>
                  <c:pt idx="22">
                    <c:v>19.091643219073884</c:v>
                  </c:pt>
                  <c:pt idx="23">
                    <c:v>18.628128649884466</c:v>
                  </c:pt>
                  <c:pt idx="24">
                    <c:v>19.08846877901335</c:v>
                  </c:pt>
                  <c:pt idx="25">
                    <c:v>20.204204195011322</c:v>
                  </c:pt>
                  <c:pt idx="26">
                    <c:v>20.3090842073636</c:v>
                  </c:pt>
                  <c:pt idx="27">
                    <c:v>22.708262542281972</c:v>
                  </c:pt>
                  <c:pt idx="28">
                    <c:v>22.2701302096078</c:v>
                  </c:pt>
                  <c:pt idx="29">
                    <c:v>24.733559152151024</c:v>
                  </c:pt>
                  <c:pt idx="30">
                    <c:v>24.78058084255175</c:v>
                  </c:pt>
                  <c:pt idx="31">
                    <c:v>27.480432926429092</c:v>
                  </c:pt>
                  <c:pt idx="32">
                    <c:v>31.710051683710933</c:v>
                  </c:pt>
                  <c:pt idx="33">
                    <c:v>29.138687674233545</c:v>
                  </c:pt>
                  <c:pt idx="34">
                    <c:v>31.956632063956402</c:v>
                  </c:pt>
                  <c:pt idx="35">
                    <c:v>37.767049478083848</c:v>
                  </c:pt>
                  <c:pt idx="36">
                    <c:v>48.891280000258703</c:v>
                  </c:pt>
                  <c:pt idx="37">
                    <c:v>51.931758489709466</c:v>
                  </c:pt>
                  <c:pt idx="38">
                    <c:v>53.111482953296331</c:v>
                  </c:pt>
                  <c:pt idx="39">
                    <c:v>61.376213060735736</c:v>
                  </c:pt>
                  <c:pt idx="40">
                    <c:v>62.829452346542496</c:v>
                  </c:pt>
                  <c:pt idx="41">
                    <c:v>66.3775863689701</c:v>
                  </c:pt>
                  <c:pt idx="42">
                    <c:v>77.546881517679367</c:v>
                  </c:pt>
                  <c:pt idx="43">
                    <c:v>86.091647975090709</c:v>
                  </c:pt>
                  <c:pt idx="44">
                    <c:v>85.845220573035007</c:v>
                  </c:pt>
                  <c:pt idx="45">
                    <c:v>93.193587438466508</c:v>
                  </c:pt>
                  <c:pt idx="46">
                    <c:v>92.812481290788455</c:v>
                  </c:pt>
                  <c:pt idx="47">
                    <c:v>96.924687004286611</c:v>
                  </c:pt>
                  <c:pt idx="48">
                    <c:v>123.34357507992407</c:v>
                  </c:pt>
                  <c:pt idx="49">
                    <c:v>138.00249147993514</c:v>
                  </c:pt>
                  <c:pt idx="50">
                    <c:v>166.05469656418236</c:v>
                  </c:pt>
                </c:numCache>
              </c:numRef>
            </c:plus>
            <c:minus>
              <c:numRef>
                <c:f>'Table S3 - Global timescales'!$N$241:$N$291</c:f>
                <c:numCache>
                  <c:formatCode>General</c:formatCode>
                  <c:ptCount val="51"/>
                  <c:pt idx="0">
                    <c:v>1.4937115760022133E-2</c:v>
                  </c:pt>
                  <c:pt idx="1">
                    <c:v>4.4582805049180302E-2</c:v>
                  </c:pt>
                  <c:pt idx="2">
                    <c:v>0.17233251927647947</c:v>
                  </c:pt>
                  <c:pt idx="3">
                    <c:v>0.2957075860288535</c:v>
                  </c:pt>
                  <c:pt idx="4">
                    <c:v>0.61917176560876086</c:v>
                  </c:pt>
                  <c:pt idx="5">
                    <c:v>0.73039610465796789</c:v>
                  </c:pt>
                  <c:pt idx="6">
                    <c:v>0.83314113814299295</c:v>
                  </c:pt>
                  <c:pt idx="7">
                    <c:v>0.89379168059681113</c:v>
                  </c:pt>
                  <c:pt idx="8">
                    <c:v>0.92016770980015039</c:v>
                  </c:pt>
                  <c:pt idx="9">
                    <c:v>1.3282982811826118</c:v>
                  </c:pt>
                  <c:pt idx="10">
                    <c:v>1.856733916945196</c:v>
                  </c:pt>
                  <c:pt idx="11">
                    <c:v>2.0850403406154014</c:v>
                  </c:pt>
                  <c:pt idx="12">
                    <c:v>2.1456063763607749</c:v>
                  </c:pt>
                  <c:pt idx="13">
                    <c:v>2.3744009661468084</c:v>
                  </c:pt>
                  <c:pt idx="14">
                    <c:v>2.5273783552360718</c:v>
                  </c:pt>
                  <c:pt idx="15">
                    <c:v>2.6750871517066699</c:v>
                  </c:pt>
                  <c:pt idx="16">
                    <c:v>2.7485342651133209</c:v>
                  </c:pt>
                  <c:pt idx="17">
                    <c:v>3.0354731312532173</c:v>
                  </c:pt>
                  <c:pt idx="18">
                    <c:v>3.1308170848511168</c:v>
                  </c:pt>
                  <c:pt idx="19">
                    <c:v>3.2141312298897438</c:v>
                  </c:pt>
                  <c:pt idx="20">
                    <c:v>3.2837057645949255</c:v>
                  </c:pt>
                  <c:pt idx="21">
                    <c:v>3.7391821601503397</c:v>
                  </c:pt>
                  <c:pt idx="22">
                    <c:v>4.3884597827909841</c:v>
                  </c:pt>
                  <c:pt idx="23">
                    <c:v>4.4831018167395307</c:v>
                  </c:pt>
                  <c:pt idx="24">
                    <c:v>4.5327065052006521</c:v>
                  </c:pt>
                  <c:pt idx="25">
                    <c:v>4.7144237496263539</c:v>
                  </c:pt>
                  <c:pt idx="26">
                    <c:v>4.8186190778471225</c:v>
                  </c:pt>
                  <c:pt idx="27">
                    <c:v>5.270385676946967</c:v>
                  </c:pt>
                  <c:pt idx="28">
                    <c:v>5.3848682110179231</c:v>
                  </c:pt>
                  <c:pt idx="29">
                    <c:v>5.5645330361388545</c:v>
                  </c:pt>
                  <c:pt idx="30">
                    <c:v>5.7643051684165636</c:v>
                  </c:pt>
                  <c:pt idx="31">
                    <c:v>6.5742239744163502</c:v>
                  </c:pt>
                  <c:pt idx="32">
                    <c:v>7.1517870531888708</c:v>
                  </c:pt>
                  <c:pt idx="33">
                    <c:v>7.0553753177853338</c:v>
                  </c:pt>
                  <c:pt idx="34">
                    <c:v>7.5332554844631767</c:v>
                  </c:pt>
                  <c:pt idx="35">
                    <c:v>8.9270858446733978</c:v>
                  </c:pt>
                  <c:pt idx="36">
                    <c:v>11.334643178998867</c:v>
                  </c:pt>
                  <c:pt idx="37">
                    <c:v>12.107074400488225</c:v>
                  </c:pt>
                  <c:pt idx="38">
                    <c:v>12.372527779163164</c:v>
                  </c:pt>
                  <c:pt idx="39">
                    <c:v>13.812872694131475</c:v>
                  </c:pt>
                  <c:pt idx="40">
                    <c:v>14.194533813482852</c:v>
                  </c:pt>
                  <c:pt idx="41">
                    <c:v>15.50329580487201</c:v>
                  </c:pt>
                  <c:pt idx="42">
                    <c:v>17.812012461219034</c:v>
                  </c:pt>
                  <c:pt idx="43">
                    <c:v>19.741529222048612</c:v>
                  </c:pt>
                  <c:pt idx="44">
                    <c:v>20.291392422112089</c:v>
                  </c:pt>
                  <c:pt idx="45">
                    <c:v>22.366333512545872</c:v>
                  </c:pt>
                  <c:pt idx="46">
                    <c:v>22.537033055487676</c:v>
                  </c:pt>
                  <c:pt idx="47">
                    <c:v>22.831570887928969</c:v>
                  </c:pt>
                  <c:pt idx="48">
                    <c:v>28.750694150688723</c:v>
                  </c:pt>
                  <c:pt idx="49">
                    <c:v>32.84174364759491</c:v>
                  </c:pt>
                  <c:pt idx="50">
                    <c:v>38.875113613515524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S3 - Global timescales'!$L$241:$L$291</c:f>
              <c:numCache>
                <c:formatCode>0.00</c:formatCode>
                <c:ptCount val="51"/>
                <c:pt idx="0">
                  <c:v>1.9544181724307698E-2</c:v>
                </c:pt>
                <c:pt idx="1">
                  <c:v>5.8425188868606898E-2</c:v>
                </c:pt>
                <c:pt idx="2">
                  <c:v>0.22532111188357901</c:v>
                </c:pt>
                <c:pt idx="3">
                  <c:v>0.38156872559126204</c:v>
                </c:pt>
                <c:pt idx="4">
                  <c:v>0.81087606089610709</c:v>
                </c:pt>
                <c:pt idx="5">
                  <c:v>0.96166120609959704</c:v>
                </c:pt>
                <c:pt idx="6" formatCode="0.0">
                  <c:v>1.0874980970749899</c:v>
                </c:pt>
                <c:pt idx="7" formatCode="0.0">
                  <c:v>1.17091229489354</c:v>
                </c:pt>
                <c:pt idx="8" formatCode="0.0">
                  <c:v>1.20068993420272</c:v>
                </c:pt>
                <c:pt idx="9" formatCode="0.0">
                  <c:v>1.7416545714384402</c:v>
                </c:pt>
                <c:pt idx="10" formatCode="0.0">
                  <c:v>2.4022649875313702</c:v>
                </c:pt>
                <c:pt idx="11" formatCode="0.0">
                  <c:v>2.7135343335995099</c:v>
                </c:pt>
                <c:pt idx="12" formatCode="0.0">
                  <c:v>2.8023403526131903</c:v>
                </c:pt>
                <c:pt idx="13" formatCode="0.0">
                  <c:v>3.1354815863743299</c:v>
                </c:pt>
                <c:pt idx="14" formatCode="0.0">
                  <c:v>3.2786209095546899</c:v>
                </c:pt>
                <c:pt idx="15" formatCode="0.0">
                  <c:v>3.5006316264906898</c:v>
                </c:pt>
                <c:pt idx="16" formatCode="0.0">
                  <c:v>3.6042431982613099</c:v>
                </c:pt>
                <c:pt idx="17" formatCode="0.0">
                  <c:v>3.9660864693627502</c:v>
                </c:pt>
                <c:pt idx="18" formatCode="0.0">
                  <c:v>4.09379883396692</c:v>
                </c:pt>
                <c:pt idx="19" formatCode="0.0">
                  <c:v>4.1714065415466202</c:v>
                </c:pt>
                <c:pt idx="20" formatCode="0.0">
                  <c:v>4.2849399041820702</c:v>
                </c:pt>
                <c:pt idx="21" formatCode="0.0">
                  <c:v>4.8751791915842801</c:v>
                </c:pt>
                <c:pt idx="22" formatCode="0.0">
                  <c:v>5.6982835599771997</c:v>
                </c:pt>
                <c:pt idx="23" formatCode="0.0">
                  <c:v>5.9039688208344803</c:v>
                </c:pt>
                <c:pt idx="24" formatCode="0.0">
                  <c:v>5.9442044313004496</c:v>
                </c:pt>
                <c:pt idx="25" formatCode="0.0">
                  <c:v>6.1492918143743598</c:v>
                </c:pt>
                <c:pt idx="26" formatCode="0.0">
                  <c:v>6.3175469423919504</c:v>
                </c:pt>
                <c:pt idx="27" formatCode="0.0">
                  <c:v>6.8632954903535497</c:v>
                </c:pt>
                <c:pt idx="28" formatCode="0.0">
                  <c:v>7.1021531221109804</c:v>
                </c:pt>
                <c:pt idx="29" formatCode="0.0">
                  <c:v>7.1798486876948804</c:v>
                </c:pt>
                <c:pt idx="30" formatCode="0.0">
                  <c:v>7.5116091433914098</c:v>
                </c:pt>
                <c:pt idx="31" formatCode="0.0">
                  <c:v>8.6415725293359493</c:v>
                </c:pt>
                <c:pt idx="32" formatCode="0.0">
                  <c:v>9.2345098686516103</c:v>
                </c:pt>
                <c:pt idx="33" formatCode="0.0">
                  <c:v>9.3094901023493204</c:v>
                </c:pt>
                <c:pt idx="34" formatCode="0.0">
                  <c:v>9.8568464920163201</c:v>
                </c:pt>
                <c:pt idx="35" formatCode="0">
                  <c:v>11.690364699361201</c:v>
                </c:pt>
                <c:pt idx="36" formatCode="0">
                  <c:v>14.755453636725999</c:v>
                </c:pt>
                <c:pt idx="37" formatCode="0">
                  <c:v>15.787737634641299</c:v>
                </c:pt>
                <c:pt idx="38" formatCode="0">
                  <c:v>16.130096990053499</c:v>
                </c:pt>
                <c:pt idx="39" formatCode="0">
                  <c:v>17.824269929768999</c:v>
                </c:pt>
                <c:pt idx="40" formatCode="0">
                  <c:v>18.33733483504</c:v>
                </c:pt>
                <c:pt idx="41" formatCode="0">
                  <c:v>20.227728876042502</c:v>
                </c:pt>
                <c:pt idx="42" formatCode="0">
                  <c:v>23.123278609952798</c:v>
                </c:pt>
                <c:pt idx="43" formatCode="0">
                  <c:v>25.615338995857499</c:v>
                </c:pt>
                <c:pt idx="44" formatCode="0">
                  <c:v>26.572346838385201</c:v>
                </c:pt>
                <c:pt idx="45" formatCode="0">
                  <c:v>29.4293332346254</c:v>
                </c:pt>
                <c:pt idx="46" formatCode="0">
                  <c:v>29.764562323511701</c:v>
                </c:pt>
                <c:pt idx="47" formatCode="0">
                  <c:v>29.867050788543398</c:v>
                </c:pt>
                <c:pt idx="48" formatCode="0">
                  <c:v>37.489220835004701</c:v>
                </c:pt>
                <c:pt idx="49" formatCode="0">
                  <c:v>43.098233336446697</c:v>
                </c:pt>
                <c:pt idx="50" formatCode="0">
                  <c:v>50.758109479683498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78-4C87-8476-070299AA1161}"/>
            </c:ext>
          </c:extLst>
        </c:ser>
        <c:ser>
          <c:idx val="1"/>
          <c:order val="1"/>
          <c:tx>
            <c:v>d&lt;1</c:v>
          </c:tx>
          <c:spPr>
            <a:ln w="190500" cap="rnd">
              <a:solidFill>
                <a:schemeClr val="accent1">
                  <a:lumMod val="40000"/>
                  <a:lumOff val="60000"/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timescales'!$M$292:$M$299</c:f>
                <c:numCache>
                  <c:formatCode>General</c:formatCode>
                  <c:ptCount val="8"/>
                  <c:pt idx="0">
                    <c:v>200.03412415825073</c:v>
                  </c:pt>
                  <c:pt idx="1">
                    <c:v>355.33390292344632</c:v>
                  </c:pt>
                  <c:pt idx="2">
                    <c:v>382.79348286223996</c:v>
                  </c:pt>
                  <c:pt idx="3">
                    <c:v>387.80256838223499</c:v>
                  </c:pt>
                  <c:pt idx="4">
                    <c:v>635.7104278701546</c:v>
                  </c:pt>
                  <c:pt idx="5">
                    <c:v>738.12666664932908</c:v>
                  </c:pt>
                  <c:pt idx="6">
                    <c:v>854.44587672339651</c:v>
                  </c:pt>
                  <c:pt idx="7">
                    <c:v>1496.7248734043908</c:v>
                  </c:pt>
                </c:numCache>
              </c:numRef>
            </c:plus>
            <c:minus>
              <c:numRef>
                <c:f>'Table S3 - Global timescales'!$N$292:$N$299</c:f>
                <c:numCache>
                  <c:formatCode>General</c:formatCode>
                  <c:ptCount val="8"/>
                  <c:pt idx="0">
                    <c:v>47.186615790784195</c:v>
                  </c:pt>
                  <c:pt idx="1">
                    <c:v>85.365226009582699</c:v>
                  </c:pt>
                  <c:pt idx="2">
                    <c:v>89.177086243368777</c:v>
                  </c:pt>
                  <c:pt idx="3">
                    <c:v>93.534682449074481</c:v>
                  </c:pt>
                  <c:pt idx="4">
                    <c:v>148.15860102961682</c:v>
                  </c:pt>
                  <c:pt idx="5">
                    <c:v>176.06368384094034</c:v>
                  </c:pt>
                  <c:pt idx="6">
                    <c:v>204.96728966045504</c:v>
                  </c:pt>
                  <c:pt idx="7">
                    <c:v>356.22246870882464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Lit>
              <c:formatCode>General</c:formatCode>
              <c:ptCount val="8"/>
              <c:pt idx="0">
                <c:v>52</c:v>
              </c:pt>
              <c:pt idx="1">
                <c:v>53</c:v>
              </c:pt>
              <c:pt idx="2">
                <c:v>54</c:v>
              </c:pt>
              <c:pt idx="3">
                <c:v>55</c:v>
              </c:pt>
              <c:pt idx="4">
                <c:v>56</c:v>
              </c:pt>
              <c:pt idx="5">
                <c:v>57</c:v>
              </c:pt>
              <c:pt idx="6">
                <c:v>58</c:v>
              </c:pt>
              <c:pt idx="7">
                <c:v>59</c:v>
              </c:pt>
            </c:numLit>
          </c:xVal>
          <c:yVal>
            <c:numRef>
              <c:f>'Table S3 - Global timescales'!$L$292:$L$299</c:f>
              <c:numCache>
                <c:formatCode>0</c:formatCode>
                <c:ptCount val="8"/>
                <c:pt idx="0">
                  <c:v>61.753923649241997</c:v>
                </c:pt>
                <c:pt idx="1">
                  <c:v>112.35806790135599</c:v>
                </c:pt>
                <c:pt idx="2">
                  <c:v>116.261924836971</c:v>
                </c:pt>
                <c:pt idx="3">
                  <c:v>123.26520092922</c:v>
                </c:pt>
                <c:pt idx="4">
                  <c:v>193.18144752636999</c:v>
                </c:pt>
                <c:pt idx="5">
                  <c:v>231.21483543031701</c:v>
                </c:pt>
                <c:pt idx="6">
                  <c:v>269.65239347694398</c:v>
                </c:pt>
                <c:pt idx="7">
                  <c:v>467.48435355060298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47-4494-876B-94E5E55E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401448"/>
        <c:axId val="985407352"/>
      </c:scatterChart>
      <c:valAx>
        <c:axId val="985401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timescales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407352"/>
        <c:crosses val="autoZero"/>
        <c:crossBetween val="midCat"/>
      </c:valAx>
      <c:valAx>
        <c:axId val="985407352"/>
        <c:scaling>
          <c:orientation val="minMax"/>
          <c:max val="8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before eruption (d)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401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Cumulative timescale distribution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timescales'!$J$301:$J$310</c:f>
                <c:numCache>
                  <c:formatCode>General</c:formatCode>
                  <c:ptCount val="10"/>
                  <c:pt idx="0">
                    <c:v>15</c:v>
                  </c:pt>
                  <c:pt idx="1">
                    <c:v>1.6</c:v>
                  </c:pt>
                  <c:pt idx="2">
                    <c:v>7</c:v>
                  </c:pt>
                  <c:pt idx="3">
                    <c:v>2</c:v>
                  </c:pt>
                  <c:pt idx="4">
                    <c:v>6.1</c:v>
                  </c:pt>
                  <c:pt idx="5">
                    <c:v>14.5</c:v>
                  </c:pt>
                  <c:pt idx="6">
                    <c:v>10.199999999999999</c:v>
                  </c:pt>
                  <c:pt idx="7">
                    <c:v>5.8</c:v>
                  </c:pt>
                  <c:pt idx="8">
                    <c:v>13</c:v>
                  </c:pt>
                  <c:pt idx="9">
                    <c:v>16.8</c:v>
                  </c:pt>
                </c:numCache>
              </c:numRef>
            </c:plus>
            <c:minus>
              <c:numRef>
                <c:f>'Table S3 - Global timescales'!$K$301:$K$310</c:f>
                <c:numCache>
                  <c:formatCode>General</c:formatCode>
                  <c:ptCount val="10"/>
                  <c:pt idx="0">
                    <c:v>0.5</c:v>
                  </c:pt>
                  <c:pt idx="1">
                    <c:v>0.5</c:v>
                  </c:pt>
                  <c:pt idx="2">
                    <c:v>0.6</c:v>
                  </c:pt>
                  <c:pt idx="3">
                    <c:v>0.6</c:v>
                  </c:pt>
                  <c:pt idx="4">
                    <c:v>0.7</c:v>
                  </c:pt>
                  <c:pt idx="5">
                    <c:v>1.8</c:v>
                  </c:pt>
                  <c:pt idx="6">
                    <c:v>1.8</c:v>
                  </c:pt>
                  <c:pt idx="7">
                    <c:v>1.8</c:v>
                  </c:pt>
                  <c:pt idx="8">
                    <c:v>3.4</c:v>
                  </c:pt>
                  <c:pt idx="9">
                    <c:v>3.8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yVal>
            <c:numRef>
              <c:f>'Table S3 - Global timescales'!$I$301:$I$310</c:f>
              <c:numCache>
                <c:formatCode>0.0</c:formatCode>
                <c:ptCount val="10"/>
                <c:pt idx="0">
                  <c:v>0.876</c:v>
                </c:pt>
                <c:pt idx="1">
                  <c:v>1.028</c:v>
                </c:pt>
                <c:pt idx="2">
                  <c:v>1.0720000000000001</c:v>
                </c:pt>
                <c:pt idx="3">
                  <c:v>1.1839999999999999</c:v>
                </c:pt>
                <c:pt idx="4">
                  <c:v>1.2</c:v>
                </c:pt>
                <c:pt idx="5">
                  <c:v>3.1920000000000002</c:v>
                </c:pt>
                <c:pt idx="6">
                  <c:v>3.2839999999999998</c:v>
                </c:pt>
                <c:pt idx="7">
                  <c:v>3.8079999999999998</c:v>
                </c:pt>
                <c:pt idx="8">
                  <c:v>7.024</c:v>
                </c:pt>
                <c:pt idx="9">
                  <c:v>7.3959999999999999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92-4264-A711-7655BC13CFE1}"/>
            </c:ext>
          </c:extLst>
        </c:ser>
        <c:ser>
          <c:idx val="1"/>
          <c:order val="1"/>
          <c:tx>
            <c:v>d&lt;1</c:v>
          </c:tx>
          <c:spPr>
            <a:ln w="41275" cap="rnd">
              <a:solidFill>
                <a:schemeClr val="accent1"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timescales'!$J$311</c:f>
                <c:numCache>
                  <c:formatCode>General</c:formatCode>
                  <c:ptCount val="1"/>
                  <c:pt idx="0">
                    <c:v>90.9</c:v>
                  </c:pt>
                </c:numCache>
              </c:numRef>
            </c:plus>
            <c:minus>
              <c:numRef>
                <c:f>'Table S3 - Global timescales'!$K$311</c:f>
                <c:numCache>
                  <c:formatCode>General</c:formatCode>
                  <c:ptCount val="1"/>
                  <c:pt idx="0">
                    <c:v>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Lit>
              <c:formatCode>General</c:formatCode>
              <c:ptCount val="1"/>
              <c:pt idx="0">
                <c:v>11</c:v>
              </c:pt>
            </c:numLit>
          </c:xVal>
          <c:yVal>
            <c:numRef>
              <c:f>'Table S3 - Global timescales'!$I$311</c:f>
              <c:numCache>
                <c:formatCode>0.0</c:formatCode>
                <c:ptCount val="1"/>
                <c:pt idx="0">
                  <c:v>61.3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CC-4762-848E-75CE4463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672432"/>
        <c:axId val="695670792"/>
      </c:scatterChart>
      <c:valAx>
        <c:axId val="695672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timescales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70792"/>
        <c:crosses val="autoZero"/>
        <c:crossBetween val="midCat"/>
      </c:valAx>
      <c:valAx>
        <c:axId val="695670792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before eruption (yr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72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Cumulative timescale distribution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timescales'!$J$313:$J$324</c:f>
                <c:numCache>
                  <c:formatCode>General</c:formatCode>
                  <c:ptCount val="12"/>
                  <c:pt idx="0">
                    <c:v>1E-3</c:v>
                  </c:pt>
                  <c:pt idx="1">
                    <c:v>2E-3</c:v>
                  </c:pt>
                  <c:pt idx="2">
                    <c:v>2E-3</c:v>
                  </c:pt>
                  <c:pt idx="3">
                    <c:v>2E-3</c:v>
                  </c:pt>
                  <c:pt idx="4">
                    <c:v>2E-3</c:v>
                  </c:pt>
                  <c:pt idx="5">
                    <c:v>7.0000000000000001E-3</c:v>
                  </c:pt>
                  <c:pt idx="6">
                    <c:v>4.0000000000000001E-3</c:v>
                  </c:pt>
                  <c:pt idx="7">
                    <c:v>0.06</c:v>
                  </c:pt>
                  <c:pt idx="8">
                    <c:v>7.0000000000000007E-2</c:v>
                  </c:pt>
                  <c:pt idx="9">
                    <c:v>0.46283474372609495</c:v>
                  </c:pt>
                  <c:pt idx="10">
                    <c:v>0.69</c:v>
                  </c:pt>
                  <c:pt idx="11">
                    <c:v>0.69041219572078816</c:v>
                  </c:pt>
                </c:numCache>
              </c:numRef>
            </c:plus>
            <c:minus>
              <c:numRef>
                <c:f>'Table S3 - Global timescales'!$K$313:$K$324</c:f>
                <c:numCache>
                  <c:formatCode>General</c:formatCode>
                  <c:ptCount val="12"/>
                  <c:pt idx="0">
                    <c:v>1E-3</c:v>
                  </c:pt>
                  <c:pt idx="1">
                    <c:v>2E-3</c:v>
                  </c:pt>
                  <c:pt idx="2">
                    <c:v>2E-3</c:v>
                  </c:pt>
                  <c:pt idx="3">
                    <c:v>2E-3</c:v>
                  </c:pt>
                  <c:pt idx="4">
                    <c:v>2E-3</c:v>
                  </c:pt>
                  <c:pt idx="5">
                    <c:v>7.0000000000000001E-3</c:v>
                  </c:pt>
                  <c:pt idx="6">
                    <c:v>4.0000000000000001E-3</c:v>
                  </c:pt>
                  <c:pt idx="7">
                    <c:v>0.06</c:v>
                  </c:pt>
                  <c:pt idx="8">
                    <c:v>7.0000000000000007E-2</c:v>
                  </c:pt>
                  <c:pt idx="9">
                    <c:v>0.46283474372609495</c:v>
                  </c:pt>
                  <c:pt idx="10">
                    <c:v>0.69</c:v>
                  </c:pt>
                  <c:pt idx="11">
                    <c:v>0.69041219572078816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S3 - Global timescales'!$I$313:$I$324</c:f>
              <c:numCache>
                <c:formatCode>0.000</c:formatCode>
                <c:ptCount val="12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 formatCode="0.0">
                  <c:v>0.15</c:v>
                </c:pt>
                <c:pt idx="8" formatCode="0.0">
                  <c:v>0.22</c:v>
                </c:pt>
                <c:pt idx="9" formatCode="0.0">
                  <c:v>0.76700000000000002</c:v>
                </c:pt>
                <c:pt idx="10" formatCode="0.0">
                  <c:v>1.26</c:v>
                </c:pt>
                <c:pt idx="11" formatCode="0.0">
                  <c:v>1.28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DD-4ABA-9990-16537E15CC95}"/>
            </c:ext>
          </c:extLst>
        </c:ser>
        <c:ser>
          <c:idx val="1"/>
          <c:order val="1"/>
          <c:tx>
            <c:v>d&lt;1</c:v>
          </c:tx>
          <c:spPr>
            <a:ln w="190500" cap="rnd">
              <a:solidFill>
                <a:schemeClr val="accent1">
                  <a:lumMod val="40000"/>
                  <a:lumOff val="60000"/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('Table S3 - Global timescales'!$J$313,'Table S3 - Global timescales'!$J$325:$J$327)</c:f>
                <c:numCache>
                  <c:formatCode>General</c:formatCode>
                  <c:ptCount val="4"/>
                  <c:pt idx="0">
                    <c:v>1E-3</c:v>
                  </c:pt>
                  <c:pt idx="1">
                    <c:v>4.3</c:v>
                  </c:pt>
                  <c:pt idx="2">
                    <c:v>9.1999999999999993</c:v>
                  </c:pt>
                  <c:pt idx="3">
                    <c:v>14.352003344481217</c:v>
                  </c:pt>
                </c:numCache>
              </c:numRef>
            </c:plus>
            <c:minus>
              <c:numRef>
                <c:f>('Table S3 - Global timescales'!$K$313,'Table S3 - Global timescales'!$K$325:$K$327)</c:f>
                <c:numCache>
                  <c:formatCode>General</c:formatCode>
                  <c:ptCount val="4"/>
                  <c:pt idx="0">
                    <c:v>1E-3</c:v>
                  </c:pt>
                  <c:pt idx="1">
                    <c:v>4.3</c:v>
                  </c:pt>
                  <c:pt idx="2">
                    <c:v>9.1999999999999993</c:v>
                  </c:pt>
                  <c:pt idx="3">
                    <c:v>14.352003344481217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Lit>
              <c:formatCode>General</c:formatCode>
              <c:ptCount val="4"/>
              <c:pt idx="0">
                <c:v>12</c:v>
              </c:pt>
              <c:pt idx="1">
                <c:v>13</c:v>
              </c:pt>
              <c:pt idx="2">
                <c:v>14</c:v>
              </c:pt>
              <c:pt idx="3">
                <c:v>15</c:v>
              </c:pt>
            </c:numLit>
          </c:xVal>
          <c:yVal>
            <c:numRef>
              <c:f>'Table S3 - Global timescales'!$I$324:$I$327</c:f>
              <c:numCache>
                <c:formatCode>0.0</c:formatCode>
                <c:ptCount val="4"/>
                <c:pt idx="0">
                  <c:v>1.28</c:v>
                </c:pt>
                <c:pt idx="1">
                  <c:v>13.3</c:v>
                </c:pt>
                <c:pt idx="2">
                  <c:v>19.8</c:v>
                </c:pt>
                <c:pt idx="3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98-4CB4-8DC4-8505606F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218688"/>
        <c:axId val="735211800"/>
      </c:scatterChart>
      <c:valAx>
        <c:axId val="73521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 timescales</a:t>
                </a:r>
              </a:p>
            </c:rich>
          </c:tx>
          <c:layout>
            <c:manualLayout>
              <c:xMode val="edge"/>
              <c:yMode val="edge"/>
              <c:x val="0.40191535433070869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11800"/>
        <c:crosses val="autoZero"/>
        <c:crossBetween val="midCat"/>
      </c:valAx>
      <c:valAx>
        <c:axId val="735211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before eruption</a:t>
                </a:r>
                <a:r>
                  <a:rPr lang="en-GB" baseline="0"/>
                  <a:t> (yr)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21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Cumulative timescale distribution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32953397489852"/>
          <c:y val="0.15581764749067306"/>
          <c:w val="0.70213755171566139"/>
          <c:h val="0.61625580548591075"/>
        </c:manualLayout>
      </c:layout>
      <c:scatterChart>
        <c:scatterStyle val="line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timescales'!$J$329:$J$341</c:f>
                <c:numCache>
                  <c:formatCode>General</c:formatCode>
                  <c:ptCount val="13"/>
                  <c:pt idx="0">
                    <c:v>0.27</c:v>
                  </c:pt>
                  <c:pt idx="1">
                    <c:v>0.35</c:v>
                  </c:pt>
                  <c:pt idx="2">
                    <c:v>0.4</c:v>
                  </c:pt>
                  <c:pt idx="3">
                    <c:v>0.41</c:v>
                  </c:pt>
                  <c:pt idx="4">
                    <c:v>0.41</c:v>
                  </c:pt>
                  <c:pt idx="5">
                    <c:v>0.5</c:v>
                  </c:pt>
                  <c:pt idx="6">
                    <c:v>0.52</c:v>
                  </c:pt>
                  <c:pt idx="7">
                    <c:v>0.7</c:v>
                  </c:pt>
                  <c:pt idx="8">
                    <c:v>0.77</c:v>
                  </c:pt>
                  <c:pt idx="9">
                    <c:v>1.1499999999999999</c:v>
                  </c:pt>
                  <c:pt idx="10">
                    <c:v>1.36</c:v>
                  </c:pt>
                  <c:pt idx="11">
                    <c:v>1.43</c:v>
                  </c:pt>
                  <c:pt idx="12">
                    <c:v>1.69</c:v>
                  </c:pt>
                </c:numCache>
              </c:numRef>
            </c:plus>
            <c:minus>
              <c:numRef>
                <c:f>'Table S3 - Global timescales'!$K$329:$K$341</c:f>
                <c:numCache>
                  <c:formatCode>General</c:formatCode>
                  <c:ptCount val="13"/>
                  <c:pt idx="0">
                    <c:v>0.18</c:v>
                  </c:pt>
                  <c:pt idx="1">
                    <c:v>0.23</c:v>
                  </c:pt>
                  <c:pt idx="2">
                    <c:v>0.27</c:v>
                  </c:pt>
                  <c:pt idx="3">
                    <c:v>0.27</c:v>
                  </c:pt>
                  <c:pt idx="4">
                    <c:v>0.27</c:v>
                  </c:pt>
                  <c:pt idx="5">
                    <c:v>0.33</c:v>
                  </c:pt>
                  <c:pt idx="6">
                    <c:v>0.34</c:v>
                  </c:pt>
                  <c:pt idx="7">
                    <c:v>0.47</c:v>
                  </c:pt>
                  <c:pt idx="8">
                    <c:v>0.51</c:v>
                  </c:pt>
                  <c:pt idx="9">
                    <c:v>0.76</c:v>
                  </c:pt>
                  <c:pt idx="10">
                    <c:v>0.9</c:v>
                  </c:pt>
                  <c:pt idx="11">
                    <c:v>0.95</c:v>
                  </c:pt>
                  <c:pt idx="12">
                    <c:v>1.1200000000000001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yVal>
            <c:numRef>
              <c:f>'Table S3 - Global timescales'!$I$329:$I$341</c:f>
              <c:numCache>
                <c:formatCode>General</c:formatCode>
                <c:ptCount val="13"/>
                <c:pt idx="0">
                  <c:v>0.4</c:v>
                </c:pt>
                <c:pt idx="1">
                  <c:v>0.51</c:v>
                </c:pt>
                <c:pt idx="2">
                  <c:v>0.59</c:v>
                </c:pt>
                <c:pt idx="3">
                  <c:v>0.59</c:v>
                </c:pt>
                <c:pt idx="4">
                  <c:v>0.6</c:v>
                </c:pt>
                <c:pt idx="5">
                  <c:v>0.73</c:v>
                </c:pt>
                <c:pt idx="6">
                  <c:v>0.75</c:v>
                </c:pt>
                <c:pt idx="7" formatCode="0.0">
                  <c:v>1.02</c:v>
                </c:pt>
                <c:pt idx="8" formatCode="0.0">
                  <c:v>1.1200000000000001</c:v>
                </c:pt>
                <c:pt idx="9" formatCode="0.0">
                  <c:v>1.68</c:v>
                </c:pt>
                <c:pt idx="10" formatCode="0.0">
                  <c:v>1.99</c:v>
                </c:pt>
                <c:pt idx="11" formatCode="0.0">
                  <c:v>2.09</c:v>
                </c:pt>
                <c:pt idx="12" formatCode="0.0">
                  <c:v>2.4700000000000002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5C-442B-A349-5330B60D408B}"/>
            </c:ext>
          </c:extLst>
        </c:ser>
        <c:ser>
          <c:idx val="1"/>
          <c:order val="1"/>
          <c:tx>
            <c:v>d&lt;1</c:v>
          </c:tx>
          <c:spPr>
            <a:ln w="190500" cap="rnd">
              <a:solidFill>
                <a:schemeClr val="accent1">
                  <a:lumMod val="40000"/>
                  <a:lumOff val="60000"/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('Table S3 - Global timescales'!$J$329,'Table S3 - Global timescales'!$J$342:$J$344)</c:f>
                <c:numCache>
                  <c:formatCode>General</c:formatCode>
                  <c:ptCount val="4"/>
                  <c:pt idx="0">
                    <c:v>0.27</c:v>
                  </c:pt>
                  <c:pt idx="1">
                    <c:v>2.79</c:v>
                  </c:pt>
                  <c:pt idx="2">
                    <c:v>3.14</c:v>
                  </c:pt>
                  <c:pt idx="3">
                    <c:v>6.14</c:v>
                  </c:pt>
                </c:numCache>
              </c:numRef>
            </c:plus>
            <c:minus>
              <c:numRef>
                <c:f>('Table S3 - Global timescales'!$K$329,'Table S3 - Global timescales'!$K$342:$K$344)</c:f>
                <c:numCache>
                  <c:formatCode>General</c:formatCode>
                  <c:ptCount val="4"/>
                  <c:pt idx="0">
                    <c:v>0.18</c:v>
                  </c:pt>
                  <c:pt idx="1">
                    <c:v>1.85</c:v>
                  </c:pt>
                  <c:pt idx="2">
                    <c:v>2.08</c:v>
                  </c:pt>
                  <c:pt idx="3">
                    <c:v>4.07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Lit>
              <c:formatCode>General</c:formatCode>
              <c:ptCount val="4"/>
              <c:pt idx="0">
                <c:v>13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</c:numLit>
          </c:xVal>
          <c:yVal>
            <c:numRef>
              <c:f>'Table S3 - Global timescales'!$I$341:$I$344</c:f>
              <c:numCache>
                <c:formatCode>0.0</c:formatCode>
                <c:ptCount val="4"/>
                <c:pt idx="0">
                  <c:v>2.4700000000000002</c:v>
                </c:pt>
                <c:pt idx="1">
                  <c:v>4.07</c:v>
                </c:pt>
                <c:pt idx="2">
                  <c:v>4.58</c:v>
                </c:pt>
                <c:pt idx="3">
                  <c:v>8.9499999999999993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6F-4D82-B773-07C480DD7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66064"/>
        <c:axId val="905867048"/>
      </c:scatterChart>
      <c:valAx>
        <c:axId val="90586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timescales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867048"/>
        <c:crosses val="autoZero"/>
        <c:crossBetween val="midCat"/>
      </c:valAx>
      <c:valAx>
        <c:axId val="905867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before eruption (yr)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86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Cumulative Timescale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timescales'!$J$346:$J$376</c:f>
                <c:numCache>
                  <c:formatCode>General</c:formatCode>
                  <c:ptCount val="31"/>
                  <c:pt idx="0">
                    <c:v>22.496024960513637</c:v>
                  </c:pt>
                  <c:pt idx="1">
                    <c:v>33.668758324992702</c:v>
                  </c:pt>
                  <c:pt idx="2">
                    <c:v>39.045535963521175</c:v>
                  </c:pt>
                  <c:pt idx="3">
                    <c:v>44.231198412634008</c:v>
                  </c:pt>
                  <c:pt idx="4">
                    <c:v>78.609044353161764</c:v>
                  </c:pt>
                  <c:pt idx="5">
                    <c:v>98.425599111635151</c:v>
                  </c:pt>
                  <c:pt idx="6">
                    <c:v>126.76997352868774</c:v>
                  </c:pt>
                  <c:pt idx="7">
                    <c:v>127.15678559450369</c:v>
                  </c:pt>
                  <c:pt idx="8">
                    <c:v>182.42696058493567</c:v>
                  </c:pt>
                  <c:pt idx="9">
                    <c:v>207.02800844333373</c:v>
                  </c:pt>
                  <c:pt idx="10">
                    <c:v>208.50608985919388</c:v>
                  </c:pt>
                  <c:pt idx="11">
                    <c:v>240.66999517371002</c:v>
                  </c:pt>
                  <c:pt idx="12">
                    <c:v>308.76576131839425</c:v>
                  </c:pt>
                  <c:pt idx="13">
                    <c:v>392.08281583423985</c:v>
                  </c:pt>
                  <c:pt idx="14">
                    <c:v>440.91606484723849</c:v>
                  </c:pt>
                  <c:pt idx="15">
                    <c:v>485.63821692886251</c:v>
                  </c:pt>
                  <c:pt idx="16">
                    <c:v>494.05956883735706</c:v>
                  </c:pt>
                  <c:pt idx="17">
                    <c:v>495.34838687697078</c:v>
                  </c:pt>
                  <c:pt idx="18">
                    <c:v>507.21912736363271</c:v>
                  </c:pt>
                  <c:pt idx="19">
                    <c:v>531.19141714664931</c:v>
                  </c:pt>
                  <c:pt idx="20">
                    <c:v>560.70756860151732</c:v>
                  </c:pt>
                  <c:pt idx="21">
                    <c:v>566.30538828172598</c:v>
                  </c:pt>
                  <c:pt idx="22">
                    <c:v>629.7863805942477</c:v>
                  </c:pt>
                  <c:pt idx="23">
                    <c:v>644.44464321271141</c:v>
                  </c:pt>
                  <c:pt idx="24">
                    <c:v>786.21818447786086</c:v>
                  </c:pt>
                  <c:pt idx="25">
                    <c:v>850.42701084401324</c:v>
                  </c:pt>
                  <c:pt idx="26">
                    <c:v>872.55797379139995</c:v>
                  </c:pt>
                  <c:pt idx="27">
                    <c:v>993.4188775309658</c:v>
                  </c:pt>
                  <c:pt idx="28">
                    <c:v>1042.7424825697244</c:v>
                  </c:pt>
                  <c:pt idx="29">
                    <c:v>1096.0381942128629</c:v>
                  </c:pt>
                  <c:pt idx="30">
                    <c:v>1137.8688610329764</c:v>
                  </c:pt>
                </c:numCache>
              </c:numRef>
            </c:plus>
            <c:minus>
              <c:numRef>
                <c:f>'Table S3 - Global timescales'!$K$346:$K$376</c:f>
                <c:numCache>
                  <c:formatCode>General</c:formatCode>
                  <c:ptCount val="31"/>
                  <c:pt idx="0">
                    <c:v>11.248012480256818</c:v>
                  </c:pt>
                  <c:pt idx="1">
                    <c:v>16.834379162496351</c:v>
                  </c:pt>
                  <c:pt idx="2">
                    <c:v>19.522767981760587</c:v>
                  </c:pt>
                  <c:pt idx="3">
                    <c:v>22.115599206317004</c:v>
                  </c:pt>
                  <c:pt idx="4">
                    <c:v>39.304522176580882</c:v>
                  </c:pt>
                  <c:pt idx="5">
                    <c:v>49.212799555817575</c:v>
                  </c:pt>
                  <c:pt idx="6">
                    <c:v>63.384986764343871</c:v>
                  </c:pt>
                  <c:pt idx="7">
                    <c:v>63.578392797251844</c:v>
                  </c:pt>
                  <c:pt idx="8">
                    <c:v>91.213480292467835</c:v>
                  </c:pt>
                  <c:pt idx="9">
                    <c:v>103.51400422166687</c:v>
                  </c:pt>
                  <c:pt idx="10">
                    <c:v>104.25304492959694</c:v>
                  </c:pt>
                  <c:pt idx="11">
                    <c:v>120.33499758685501</c:v>
                  </c:pt>
                  <c:pt idx="12">
                    <c:v>154.38288065919713</c:v>
                  </c:pt>
                  <c:pt idx="13">
                    <c:v>196.04140791711993</c:v>
                  </c:pt>
                  <c:pt idx="14">
                    <c:v>220.45803242361924</c:v>
                  </c:pt>
                  <c:pt idx="15">
                    <c:v>242.81910846443125</c:v>
                  </c:pt>
                  <c:pt idx="16">
                    <c:v>247.02978441867853</c:v>
                  </c:pt>
                  <c:pt idx="17">
                    <c:v>247.67419343848539</c:v>
                  </c:pt>
                  <c:pt idx="18">
                    <c:v>253.60956368181635</c:v>
                  </c:pt>
                  <c:pt idx="19">
                    <c:v>265.59570857332466</c:v>
                  </c:pt>
                  <c:pt idx="20">
                    <c:v>280.35378430075866</c:v>
                  </c:pt>
                  <c:pt idx="21">
                    <c:v>283.15269414086299</c:v>
                  </c:pt>
                  <c:pt idx="22">
                    <c:v>314.89319029712385</c:v>
                  </c:pt>
                  <c:pt idx="23">
                    <c:v>322.22232160635571</c:v>
                  </c:pt>
                  <c:pt idx="24">
                    <c:v>393.10909223893043</c:v>
                  </c:pt>
                  <c:pt idx="25">
                    <c:v>425.21350542200662</c:v>
                  </c:pt>
                  <c:pt idx="26">
                    <c:v>436.27898689569997</c:v>
                  </c:pt>
                  <c:pt idx="27">
                    <c:v>496.7094387654829</c:v>
                  </c:pt>
                  <c:pt idx="28">
                    <c:v>521.37124128486221</c:v>
                  </c:pt>
                  <c:pt idx="29">
                    <c:v>548.01909710643145</c:v>
                  </c:pt>
                  <c:pt idx="30">
                    <c:v>568.93443051648819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yVal>
            <c:numRef>
              <c:f>'Table S3 - Global timescales'!$I$346:$I$376</c:f>
              <c:numCache>
                <c:formatCode>0.0</c:formatCode>
                <c:ptCount val="31"/>
                <c:pt idx="0">
                  <c:v>22.496024960513637</c:v>
                </c:pt>
                <c:pt idx="1">
                  <c:v>33.668758324992702</c:v>
                </c:pt>
                <c:pt idx="2">
                  <c:v>39.045535963521175</c:v>
                </c:pt>
                <c:pt idx="3">
                  <c:v>44.231198412634008</c:v>
                </c:pt>
                <c:pt idx="4">
                  <c:v>78.609044353161764</c:v>
                </c:pt>
                <c:pt idx="5">
                  <c:v>98.425599111635151</c:v>
                </c:pt>
                <c:pt idx="6" formatCode="0">
                  <c:v>126.76997352868774</c:v>
                </c:pt>
                <c:pt idx="7" formatCode="0">
                  <c:v>127.15678559450369</c:v>
                </c:pt>
                <c:pt idx="8" formatCode="0">
                  <c:v>182.42696058493567</c:v>
                </c:pt>
                <c:pt idx="9" formatCode="0">
                  <c:v>207.02800844333373</c:v>
                </c:pt>
                <c:pt idx="10" formatCode="0">
                  <c:v>208.50608985919388</c:v>
                </c:pt>
                <c:pt idx="11" formatCode="0">
                  <c:v>240.66999517371002</c:v>
                </c:pt>
                <c:pt idx="12" formatCode="0">
                  <c:v>308.76576131839425</c:v>
                </c:pt>
                <c:pt idx="13" formatCode="0">
                  <c:v>392.0828158342398</c:v>
                </c:pt>
                <c:pt idx="14" formatCode="0">
                  <c:v>440.91606484723843</c:v>
                </c:pt>
                <c:pt idx="15" formatCode="0">
                  <c:v>485.63821692886251</c:v>
                </c:pt>
                <c:pt idx="16" formatCode="0">
                  <c:v>494.05956883735706</c:v>
                </c:pt>
                <c:pt idx="17" formatCode="0">
                  <c:v>495.34838687697078</c:v>
                </c:pt>
                <c:pt idx="18" formatCode="0">
                  <c:v>507.21912736363271</c:v>
                </c:pt>
                <c:pt idx="19" formatCode="0">
                  <c:v>531.19141714664931</c:v>
                </c:pt>
                <c:pt idx="20" formatCode="0">
                  <c:v>560.70756860151732</c:v>
                </c:pt>
                <c:pt idx="21" formatCode="0">
                  <c:v>566.30538828172598</c:v>
                </c:pt>
                <c:pt idx="22" formatCode="0">
                  <c:v>629.7863805942477</c:v>
                </c:pt>
                <c:pt idx="23" formatCode="0">
                  <c:v>644.44464321271141</c:v>
                </c:pt>
                <c:pt idx="24" formatCode="0">
                  <c:v>786.21818447786075</c:v>
                </c:pt>
                <c:pt idx="25" formatCode="0">
                  <c:v>850.42701084401335</c:v>
                </c:pt>
                <c:pt idx="26" formatCode="0">
                  <c:v>872.55797379139995</c:v>
                </c:pt>
                <c:pt idx="27" formatCode="0">
                  <c:v>993.4188775309658</c:v>
                </c:pt>
                <c:pt idx="28" formatCode="0">
                  <c:v>1042.7424825697244</c:v>
                </c:pt>
                <c:pt idx="29" formatCode="0">
                  <c:v>1096.0381942128629</c:v>
                </c:pt>
                <c:pt idx="30" formatCode="0">
                  <c:v>1137.8688610329764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CD-4BD0-988F-ADE11712939E}"/>
            </c:ext>
          </c:extLst>
        </c:ser>
        <c:ser>
          <c:idx val="1"/>
          <c:order val="1"/>
          <c:tx>
            <c:v>d&lt;1</c:v>
          </c:tx>
          <c:spPr>
            <a:ln w="190500" cap="rnd">
              <a:solidFill>
                <a:schemeClr val="accent1">
                  <a:lumMod val="40000"/>
                  <a:lumOff val="60000"/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('Table S3 - Global timescales'!$J$345,'Table S3 - Global timescales'!$J$377:$J$381)</c:f>
                <c:numCache>
                  <c:formatCode>General</c:formatCode>
                  <c:ptCount val="6"/>
                  <c:pt idx="1">
                    <c:v>1391.2722622406018</c:v>
                  </c:pt>
                  <c:pt idx="2">
                    <c:v>1454.6914027506307</c:v>
                  </c:pt>
                  <c:pt idx="3">
                    <c:v>1959.3887842408021</c:v>
                  </c:pt>
                  <c:pt idx="4">
                    <c:v>1985.2379916994228</c:v>
                  </c:pt>
                  <c:pt idx="5">
                    <c:v>3162.3156589523728</c:v>
                  </c:pt>
                </c:numCache>
              </c:numRef>
            </c:plus>
            <c:minus>
              <c:numRef>
                <c:f>('Table S3 - Global timescales'!$K$345,'Table S3 - Global timescales'!$K$377:$K$381)</c:f>
                <c:numCache>
                  <c:formatCode>General</c:formatCode>
                  <c:ptCount val="6"/>
                  <c:pt idx="1">
                    <c:v>695.63613112030089</c:v>
                  </c:pt>
                  <c:pt idx="2">
                    <c:v>727.34570137531534</c:v>
                  </c:pt>
                  <c:pt idx="3">
                    <c:v>979.69439212040106</c:v>
                  </c:pt>
                  <c:pt idx="4">
                    <c:v>992.61899584971138</c:v>
                  </c:pt>
                  <c:pt idx="5">
                    <c:v>1581.1578294761864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31</c:v>
              </c:pt>
              <c:pt idx="1">
                <c:v>32</c:v>
              </c:pt>
              <c:pt idx="2">
                <c:v>33</c:v>
              </c:pt>
              <c:pt idx="3">
                <c:v>34</c:v>
              </c:pt>
              <c:pt idx="4">
                <c:v>35</c:v>
              </c:pt>
              <c:pt idx="5">
                <c:v>36</c:v>
              </c:pt>
            </c:numLit>
          </c:xVal>
          <c:yVal>
            <c:numRef>
              <c:f>'Table S3 - Global timescales'!$I$376:$I$381</c:f>
              <c:numCache>
                <c:formatCode>0</c:formatCode>
                <c:ptCount val="6"/>
                <c:pt idx="0">
                  <c:v>1137.8688610329764</c:v>
                </c:pt>
                <c:pt idx="1">
                  <c:v>1391.2722622406018</c:v>
                </c:pt>
                <c:pt idx="2">
                  <c:v>1454.6914027506307</c:v>
                </c:pt>
                <c:pt idx="3">
                  <c:v>1959.3887842408021</c:v>
                </c:pt>
                <c:pt idx="4">
                  <c:v>1985.2379916994228</c:v>
                </c:pt>
                <c:pt idx="5">
                  <c:v>3162.3156589523728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55-41C2-9CF4-E37ECEF4F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139272"/>
        <c:axId val="736141896"/>
      </c:scatterChart>
      <c:valAx>
        <c:axId val="73613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141896"/>
        <c:crosses val="autoZero"/>
        <c:crossBetween val="midCat"/>
      </c:valAx>
      <c:valAx>
        <c:axId val="736141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before eruption (yr)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139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Cumulative timescale distribution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d&gt;1</c:v>
          </c:tx>
          <c:spPr>
            <a:ln w="190500" cap="rnd">
              <a:solidFill>
                <a:srgbClr val="FF0000">
                  <a:alpha val="6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timescales'!$M$6:$M$129</c:f>
                <c:numCache>
                  <c:formatCode>General</c:formatCode>
                  <c:ptCount val="124"/>
                  <c:pt idx="0">
                    <c:v>0.1447</c:v>
                  </c:pt>
                  <c:pt idx="1">
                    <c:v>0.1535</c:v>
                  </c:pt>
                  <c:pt idx="2">
                    <c:v>0.14099999999999999</c:v>
                  </c:pt>
                  <c:pt idx="3">
                    <c:v>0.16600000000000001</c:v>
                  </c:pt>
                  <c:pt idx="4">
                    <c:v>0.2208</c:v>
                  </c:pt>
                  <c:pt idx="5">
                    <c:v>0.29089999999999999</c:v>
                  </c:pt>
                  <c:pt idx="6">
                    <c:v>0.26369999999999999</c:v>
                  </c:pt>
                  <c:pt idx="7">
                    <c:v>0.71150000000000002</c:v>
                  </c:pt>
                  <c:pt idx="8">
                    <c:v>0.87390000000000001</c:v>
                  </c:pt>
                  <c:pt idx="9">
                    <c:v>0.92310000000000003</c:v>
                  </c:pt>
                  <c:pt idx="10">
                    <c:v>3.9950000000000001</c:v>
                  </c:pt>
                  <c:pt idx="11">
                    <c:v>4.032</c:v>
                  </c:pt>
                  <c:pt idx="12">
                    <c:v>4.7320000000000002</c:v>
                  </c:pt>
                  <c:pt idx="13">
                    <c:v>5.093</c:v>
                  </c:pt>
                  <c:pt idx="14">
                    <c:v>4.8739999999999997</c:v>
                  </c:pt>
                  <c:pt idx="15">
                    <c:v>5.1989999999999998</c:v>
                  </c:pt>
                  <c:pt idx="16">
                    <c:v>5.37</c:v>
                  </c:pt>
                  <c:pt idx="17">
                    <c:v>5.2919999999999998</c:v>
                  </c:pt>
                  <c:pt idx="18">
                    <c:v>7.899</c:v>
                  </c:pt>
                  <c:pt idx="19">
                    <c:v>9.532</c:v>
                  </c:pt>
                  <c:pt idx="20">
                    <c:v>9.0839999999999996</c:v>
                  </c:pt>
                  <c:pt idx="21">
                    <c:v>9.3919999999999995</c:v>
                  </c:pt>
                  <c:pt idx="22">
                    <c:v>10.11</c:v>
                  </c:pt>
                  <c:pt idx="23">
                    <c:v>10.88</c:v>
                  </c:pt>
                  <c:pt idx="24">
                    <c:v>10.75</c:v>
                  </c:pt>
                  <c:pt idx="25">
                    <c:v>13.3</c:v>
                  </c:pt>
                  <c:pt idx="26">
                    <c:v>12.44</c:v>
                  </c:pt>
                  <c:pt idx="27">
                    <c:v>12.87</c:v>
                  </c:pt>
                  <c:pt idx="28">
                    <c:v>12.32</c:v>
                  </c:pt>
                  <c:pt idx="29">
                    <c:v>12.78</c:v>
                  </c:pt>
                  <c:pt idx="30">
                    <c:v>13.32</c:v>
                  </c:pt>
                  <c:pt idx="31">
                    <c:v>13.34</c:v>
                  </c:pt>
                  <c:pt idx="32">
                    <c:v>13.27</c:v>
                  </c:pt>
                  <c:pt idx="33">
                    <c:v>14.12</c:v>
                  </c:pt>
                  <c:pt idx="34">
                    <c:v>15.66</c:v>
                  </c:pt>
                  <c:pt idx="35">
                    <c:v>17.559999999999999</c:v>
                  </c:pt>
                  <c:pt idx="36">
                    <c:v>14.25</c:v>
                  </c:pt>
                  <c:pt idx="37">
                    <c:v>15.54</c:v>
                  </c:pt>
                  <c:pt idx="38">
                    <c:v>20</c:v>
                  </c:pt>
                  <c:pt idx="39">
                    <c:v>15.29</c:v>
                  </c:pt>
                  <c:pt idx="40">
                    <c:v>15.87</c:v>
                  </c:pt>
                  <c:pt idx="41">
                    <c:v>15.98</c:v>
                  </c:pt>
                  <c:pt idx="42">
                    <c:v>16.62</c:v>
                  </c:pt>
                  <c:pt idx="43">
                    <c:v>15.51</c:v>
                  </c:pt>
                  <c:pt idx="44">
                    <c:v>16.63</c:v>
                  </c:pt>
                  <c:pt idx="45">
                    <c:v>16.25</c:v>
                  </c:pt>
                  <c:pt idx="46">
                    <c:v>16.899999999999999</c:v>
                  </c:pt>
                  <c:pt idx="47">
                    <c:v>17.21</c:v>
                  </c:pt>
                  <c:pt idx="48">
                    <c:v>17.809999999999999</c:v>
                  </c:pt>
                  <c:pt idx="49">
                    <c:v>17.79</c:v>
                  </c:pt>
                  <c:pt idx="50">
                    <c:v>17.91</c:v>
                  </c:pt>
                  <c:pt idx="51">
                    <c:v>18.010000000000002</c:v>
                  </c:pt>
                  <c:pt idx="52">
                    <c:v>18.739999999999998</c:v>
                  </c:pt>
                  <c:pt idx="53">
                    <c:v>18.670000000000002</c:v>
                  </c:pt>
                  <c:pt idx="54">
                    <c:v>18.64</c:v>
                  </c:pt>
                  <c:pt idx="55">
                    <c:v>19.39</c:v>
                  </c:pt>
                  <c:pt idx="56">
                    <c:v>19.37</c:v>
                  </c:pt>
                  <c:pt idx="57">
                    <c:v>20.75</c:v>
                  </c:pt>
                  <c:pt idx="58">
                    <c:v>21.02</c:v>
                  </c:pt>
                  <c:pt idx="59">
                    <c:v>21.37</c:v>
                  </c:pt>
                  <c:pt idx="60">
                    <c:v>21.62</c:v>
                  </c:pt>
                  <c:pt idx="61">
                    <c:v>21.67</c:v>
                  </c:pt>
                  <c:pt idx="62">
                    <c:v>22.35</c:v>
                  </c:pt>
                  <c:pt idx="63">
                    <c:v>23.62</c:v>
                  </c:pt>
                  <c:pt idx="64">
                    <c:v>27.1</c:v>
                  </c:pt>
                  <c:pt idx="65">
                    <c:v>25.89</c:v>
                  </c:pt>
                  <c:pt idx="66">
                    <c:v>27.93</c:v>
                  </c:pt>
                  <c:pt idx="67">
                    <c:v>27.23</c:v>
                  </c:pt>
                  <c:pt idx="68">
                    <c:v>28.07</c:v>
                  </c:pt>
                  <c:pt idx="69">
                    <c:v>32.369999999999997</c:v>
                  </c:pt>
                  <c:pt idx="70">
                    <c:v>31.6</c:v>
                  </c:pt>
                  <c:pt idx="71">
                    <c:v>32.32</c:v>
                  </c:pt>
                  <c:pt idx="72">
                    <c:v>32.67</c:v>
                  </c:pt>
                  <c:pt idx="73">
                    <c:v>33.9</c:v>
                  </c:pt>
                  <c:pt idx="74">
                    <c:v>33.75</c:v>
                  </c:pt>
                  <c:pt idx="75">
                    <c:v>34.99</c:v>
                  </c:pt>
                  <c:pt idx="76">
                    <c:v>34.92</c:v>
                  </c:pt>
                  <c:pt idx="77">
                    <c:v>49.16</c:v>
                  </c:pt>
                  <c:pt idx="78">
                    <c:v>41.05</c:v>
                  </c:pt>
                  <c:pt idx="79">
                    <c:v>42.69</c:v>
                  </c:pt>
                  <c:pt idx="80">
                    <c:v>42.66</c:v>
                  </c:pt>
                  <c:pt idx="81">
                    <c:v>42.39</c:v>
                  </c:pt>
                  <c:pt idx="82">
                    <c:v>45.76</c:v>
                  </c:pt>
                  <c:pt idx="83">
                    <c:v>47.56</c:v>
                  </c:pt>
                  <c:pt idx="84">
                    <c:v>46.14</c:v>
                  </c:pt>
                  <c:pt idx="85">
                    <c:v>41.28</c:v>
                  </c:pt>
                  <c:pt idx="86">
                    <c:v>48.85</c:v>
                  </c:pt>
                  <c:pt idx="87">
                    <c:v>48.37</c:v>
                  </c:pt>
                  <c:pt idx="88">
                    <c:v>49.46</c:v>
                  </c:pt>
                  <c:pt idx="89">
                    <c:v>53.36</c:v>
                  </c:pt>
                  <c:pt idx="90">
                    <c:v>60.36</c:v>
                  </c:pt>
                  <c:pt idx="91">
                    <c:v>59.19</c:v>
                  </c:pt>
                  <c:pt idx="92">
                    <c:v>61.36</c:v>
                  </c:pt>
                  <c:pt idx="93">
                    <c:v>61.17</c:v>
                  </c:pt>
                  <c:pt idx="94">
                    <c:v>61.86</c:v>
                  </c:pt>
                  <c:pt idx="95">
                    <c:v>65.400000000000006</c:v>
                  </c:pt>
                  <c:pt idx="96">
                    <c:v>63.47</c:v>
                  </c:pt>
                  <c:pt idx="97">
                    <c:v>72.41</c:v>
                  </c:pt>
                  <c:pt idx="98">
                    <c:v>73.239999999999995</c:v>
                  </c:pt>
                  <c:pt idx="99">
                    <c:v>80.62</c:v>
                  </c:pt>
                  <c:pt idx="100">
                    <c:v>91.9</c:v>
                  </c:pt>
                  <c:pt idx="101">
                    <c:v>98.98</c:v>
                  </c:pt>
                  <c:pt idx="102">
                    <c:v>104.5</c:v>
                  </c:pt>
                  <c:pt idx="103">
                    <c:v>101.2</c:v>
                  </c:pt>
                  <c:pt idx="104">
                    <c:v>105</c:v>
                  </c:pt>
                  <c:pt idx="105">
                    <c:v>107.1</c:v>
                  </c:pt>
                  <c:pt idx="106">
                    <c:v>108.3</c:v>
                  </c:pt>
                  <c:pt idx="107">
                    <c:v>112.4</c:v>
                  </c:pt>
                  <c:pt idx="108">
                    <c:v>108.2</c:v>
                  </c:pt>
                  <c:pt idx="109">
                    <c:v>109.5</c:v>
                  </c:pt>
                  <c:pt idx="110">
                    <c:v>111.1</c:v>
                  </c:pt>
                  <c:pt idx="111">
                    <c:v>115.6</c:v>
                  </c:pt>
                  <c:pt idx="112">
                    <c:v>121.2</c:v>
                  </c:pt>
                  <c:pt idx="113">
                    <c:v>124.8</c:v>
                  </c:pt>
                  <c:pt idx="114">
                    <c:v>122.7</c:v>
                  </c:pt>
                  <c:pt idx="115">
                    <c:v>121.8</c:v>
                  </c:pt>
                  <c:pt idx="116">
                    <c:v>128</c:v>
                  </c:pt>
                  <c:pt idx="117">
                    <c:v>125.6</c:v>
                  </c:pt>
                  <c:pt idx="118">
                    <c:v>123.1</c:v>
                  </c:pt>
                  <c:pt idx="119">
                    <c:v>125.9</c:v>
                  </c:pt>
                  <c:pt idx="120">
                    <c:v>126.4</c:v>
                  </c:pt>
                  <c:pt idx="121">
                    <c:v>135.80000000000001</c:v>
                  </c:pt>
                  <c:pt idx="122">
                    <c:v>129.9</c:v>
                  </c:pt>
                  <c:pt idx="123">
                    <c:v>136.9</c:v>
                  </c:pt>
                </c:numCache>
              </c:numRef>
            </c:plus>
            <c:minus>
              <c:numRef>
                <c:f>'Table S3 - Global timescales'!$N$6:$N$129</c:f>
                <c:numCache>
                  <c:formatCode>General</c:formatCode>
                  <c:ptCount val="124"/>
                  <c:pt idx="0">
                    <c:v>0.16550000000000001</c:v>
                  </c:pt>
                  <c:pt idx="1">
                    <c:v>0.19539999999999999</c:v>
                  </c:pt>
                  <c:pt idx="2">
                    <c:v>0.19089999999999999</c:v>
                  </c:pt>
                  <c:pt idx="3">
                    <c:v>0.28689999999999999</c:v>
                  </c:pt>
                  <c:pt idx="4">
                    <c:v>0.40550000000000003</c:v>
                  </c:pt>
                  <c:pt idx="5">
                    <c:v>0.47589999999999999</c:v>
                  </c:pt>
                  <c:pt idx="6">
                    <c:v>0.41720000000000002</c:v>
                  </c:pt>
                  <c:pt idx="7">
                    <c:v>0.73960000000000004</c:v>
                  </c:pt>
                  <c:pt idx="8">
                    <c:v>1.091</c:v>
                  </c:pt>
                  <c:pt idx="9">
                    <c:v>1.327</c:v>
                  </c:pt>
                  <c:pt idx="10">
                    <c:v>4.851</c:v>
                  </c:pt>
                  <c:pt idx="11">
                    <c:v>5.81</c:v>
                  </c:pt>
                  <c:pt idx="12">
                    <c:v>6.1660000000000004</c:v>
                  </c:pt>
                  <c:pt idx="13">
                    <c:v>6.4480000000000004</c:v>
                  </c:pt>
                  <c:pt idx="14">
                    <c:v>7.76</c:v>
                  </c:pt>
                  <c:pt idx="15">
                    <c:v>7.4409999999999998</c:v>
                  </c:pt>
                  <c:pt idx="16">
                    <c:v>8.2579999999999991</c:v>
                  </c:pt>
                  <c:pt idx="17">
                    <c:v>8.048</c:v>
                  </c:pt>
                  <c:pt idx="18">
                    <c:v>10.78</c:v>
                  </c:pt>
                  <c:pt idx="19">
                    <c:v>13.78</c:v>
                  </c:pt>
                  <c:pt idx="20">
                    <c:v>13.82</c:v>
                  </c:pt>
                  <c:pt idx="21">
                    <c:v>14.05</c:v>
                  </c:pt>
                  <c:pt idx="22">
                    <c:v>15.14</c:v>
                  </c:pt>
                  <c:pt idx="23">
                    <c:v>15.43</c:v>
                  </c:pt>
                  <c:pt idx="24">
                    <c:v>17.91</c:v>
                  </c:pt>
                  <c:pt idx="25">
                    <c:v>17.53</c:v>
                  </c:pt>
                  <c:pt idx="26">
                    <c:v>21.71</c:v>
                  </c:pt>
                  <c:pt idx="27">
                    <c:v>18.34</c:v>
                  </c:pt>
                  <c:pt idx="28">
                    <c:v>18.28</c:v>
                  </c:pt>
                  <c:pt idx="29">
                    <c:v>19.899999999999999</c:v>
                  </c:pt>
                  <c:pt idx="30">
                    <c:v>18.649999999999999</c:v>
                  </c:pt>
                  <c:pt idx="31">
                    <c:v>18.86</c:v>
                  </c:pt>
                  <c:pt idx="32">
                    <c:v>19.21</c:v>
                  </c:pt>
                  <c:pt idx="33">
                    <c:v>20.84</c:v>
                  </c:pt>
                  <c:pt idx="34">
                    <c:v>21.81</c:v>
                  </c:pt>
                  <c:pt idx="35">
                    <c:v>22.38</c:v>
                  </c:pt>
                  <c:pt idx="36">
                    <c:v>22.6</c:v>
                  </c:pt>
                  <c:pt idx="37">
                    <c:v>21.76</c:v>
                  </c:pt>
                  <c:pt idx="38">
                    <c:v>21.86</c:v>
                  </c:pt>
                  <c:pt idx="39">
                    <c:v>24.46</c:v>
                  </c:pt>
                  <c:pt idx="40">
                    <c:v>22.9</c:v>
                  </c:pt>
                  <c:pt idx="41">
                    <c:v>22.15</c:v>
                  </c:pt>
                  <c:pt idx="42">
                    <c:v>23.8</c:v>
                  </c:pt>
                  <c:pt idx="43">
                    <c:v>23.2</c:v>
                  </c:pt>
                  <c:pt idx="44">
                    <c:v>25.7</c:v>
                  </c:pt>
                  <c:pt idx="45">
                    <c:v>25.04</c:v>
                  </c:pt>
                  <c:pt idx="46">
                    <c:v>24.48</c:v>
                  </c:pt>
                  <c:pt idx="47">
                    <c:v>26.17</c:v>
                  </c:pt>
                  <c:pt idx="48">
                    <c:v>27.31</c:v>
                  </c:pt>
                  <c:pt idx="49">
                    <c:v>27.6</c:v>
                  </c:pt>
                  <c:pt idx="50">
                    <c:v>26.68</c:v>
                  </c:pt>
                  <c:pt idx="51">
                    <c:v>26.91</c:v>
                  </c:pt>
                  <c:pt idx="52">
                    <c:v>27.75</c:v>
                  </c:pt>
                  <c:pt idx="53">
                    <c:v>27.7</c:v>
                  </c:pt>
                  <c:pt idx="54">
                    <c:v>27.42</c:v>
                  </c:pt>
                  <c:pt idx="55">
                    <c:v>28.78</c:v>
                  </c:pt>
                  <c:pt idx="56">
                    <c:v>28.88</c:v>
                  </c:pt>
                  <c:pt idx="57">
                    <c:v>28.58</c:v>
                  </c:pt>
                  <c:pt idx="58">
                    <c:v>29.85</c:v>
                  </c:pt>
                  <c:pt idx="59">
                    <c:v>30.87</c:v>
                  </c:pt>
                  <c:pt idx="60">
                    <c:v>31.65</c:v>
                  </c:pt>
                  <c:pt idx="61">
                    <c:v>31.34</c:v>
                  </c:pt>
                  <c:pt idx="62">
                    <c:v>33.54</c:v>
                  </c:pt>
                  <c:pt idx="63">
                    <c:v>33.82</c:v>
                  </c:pt>
                  <c:pt idx="64">
                    <c:v>46.01</c:v>
                  </c:pt>
                  <c:pt idx="65">
                    <c:v>37.03</c:v>
                  </c:pt>
                  <c:pt idx="66">
                    <c:v>40.43</c:v>
                  </c:pt>
                  <c:pt idx="67">
                    <c:v>40.840000000000003</c:v>
                  </c:pt>
                  <c:pt idx="68">
                    <c:v>41.77</c:v>
                  </c:pt>
                  <c:pt idx="69">
                    <c:v>43.9</c:v>
                  </c:pt>
                  <c:pt idx="70">
                    <c:v>45.73</c:v>
                  </c:pt>
                  <c:pt idx="71">
                    <c:v>45.72</c:v>
                  </c:pt>
                  <c:pt idx="72">
                    <c:v>48.52</c:v>
                  </c:pt>
                  <c:pt idx="73">
                    <c:v>49.47</c:v>
                  </c:pt>
                  <c:pt idx="74">
                    <c:v>49.94</c:v>
                  </c:pt>
                  <c:pt idx="75">
                    <c:v>54.36</c:v>
                  </c:pt>
                  <c:pt idx="76">
                    <c:v>50.59</c:v>
                  </c:pt>
                  <c:pt idx="77">
                    <c:v>58.91</c:v>
                  </c:pt>
                  <c:pt idx="78">
                    <c:v>59.87</c:v>
                  </c:pt>
                  <c:pt idx="79">
                    <c:v>59.7</c:v>
                  </c:pt>
                  <c:pt idx="80">
                    <c:v>61.21</c:v>
                  </c:pt>
                  <c:pt idx="81">
                    <c:v>61.22</c:v>
                  </c:pt>
                  <c:pt idx="82">
                    <c:v>67.040000000000006</c:v>
                  </c:pt>
                  <c:pt idx="83">
                    <c:v>67.08</c:v>
                  </c:pt>
                  <c:pt idx="84">
                    <c:v>73.88</c:v>
                  </c:pt>
                  <c:pt idx="85">
                    <c:v>66.489999999999995</c:v>
                  </c:pt>
                  <c:pt idx="86">
                    <c:v>69.040000000000006</c:v>
                  </c:pt>
                  <c:pt idx="87">
                    <c:v>73.569999999999993</c:v>
                  </c:pt>
                  <c:pt idx="88">
                    <c:v>72.900000000000006</c:v>
                  </c:pt>
                  <c:pt idx="89">
                    <c:v>75.430000000000007</c:v>
                  </c:pt>
                  <c:pt idx="90">
                    <c:v>87.71</c:v>
                  </c:pt>
                  <c:pt idx="91">
                    <c:v>87</c:v>
                  </c:pt>
                  <c:pt idx="92">
                    <c:v>90.85</c:v>
                  </c:pt>
                  <c:pt idx="93">
                    <c:v>100.6</c:v>
                  </c:pt>
                  <c:pt idx="94">
                    <c:v>96.47</c:v>
                  </c:pt>
                  <c:pt idx="95">
                    <c:v>96.46</c:v>
                  </c:pt>
                  <c:pt idx="96">
                    <c:v>95.94</c:v>
                  </c:pt>
                  <c:pt idx="97">
                    <c:v>104.5</c:v>
                  </c:pt>
                  <c:pt idx="98">
                    <c:v>113</c:v>
                  </c:pt>
                  <c:pt idx="99">
                    <c:v>127.8</c:v>
                  </c:pt>
                  <c:pt idx="100">
                    <c:v>143.9</c:v>
                  </c:pt>
                  <c:pt idx="101">
                    <c:v>150.5</c:v>
                  </c:pt>
                  <c:pt idx="102">
                    <c:v>146</c:v>
                  </c:pt>
                  <c:pt idx="103">
                    <c:v>147.9</c:v>
                  </c:pt>
                  <c:pt idx="104">
                    <c:v>148</c:v>
                  </c:pt>
                  <c:pt idx="105">
                    <c:v>151.19999999999999</c:v>
                  </c:pt>
                  <c:pt idx="106">
                    <c:v>164.1</c:v>
                  </c:pt>
                  <c:pt idx="107">
                    <c:v>181.6</c:v>
                  </c:pt>
                  <c:pt idx="108">
                    <c:v>163.19999999999999</c:v>
                  </c:pt>
                  <c:pt idx="109">
                    <c:v>163.80000000000001</c:v>
                  </c:pt>
                  <c:pt idx="110">
                    <c:v>165.3</c:v>
                  </c:pt>
                  <c:pt idx="111">
                    <c:v>167.7</c:v>
                  </c:pt>
                  <c:pt idx="112">
                    <c:v>172.7</c:v>
                  </c:pt>
                  <c:pt idx="113">
                    <c:v>169.9</c:v>
                  </c:pt>
                  <c:pt idx="114">
                    <c:v>168.4</c:v>
                  </c:pt>
                  <c:pt idx="115">
                    <c:v>180.6</c:v>
                  </c:pt>
                  <c:pt idx="116">
                    <c:v>181.9</c:v>
                  </c:pt>
                  <c:pt idx="117">
                    <c:v>183.9</c:v>
                  </c:pt>
                  <c:pt idx="118">
                    <c:v>193.9</c:v>
                  </c:pt>
                  <c:pt idx="119">
                    <c:v>191.4</c:v>
                  </c:pt>
                  <c:pt idx="120">
                    <c:v>186.5</c:v>
                  </c:pt>
                  <c:pt idx="121">
                    <c:v>194.3</c:v>
                  </c:pt>
                  <c:pt idx="122">
                    <c:v>193.3</c:v>
                  </c:pt>
                  <c:pt idx="123">
                    <c:v>204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C0000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S3 - Global timescales'!$L$6:$L$129</c:f>
              <c:numCache>
                <c:formatCode>0.0</c:formatCode>
                <c:ptCount val="124"/>
                <c:pt idx="0">
                  <c:v>0.15390000000000001</c:v>
                </c:pt>
                <c:pt idx="1">
                  <c:v>0.23499999999999999</c:v>
                </c:pt>
                <c:pt idx="2">
                  <c:v>0.38190000000000002</c:v>
                </c:pt>
                <c:pt idx="3">
                  <c:v>0.46300000000000002</c:v>
                </c:pt>
                <c:pt idx="4" formatCode="0">
                  <c:v>0.51160000000000005</c:v>
                </c:pt>
                <c:pt idx="5" formatCode="0">
                  <c:v>0.71760000000000002</c:v>
                </c:pt>
                <c:pt idx="6" formatCode="0">
                  <c:v>0.80210000000000004</c:v>
                </c:pt>
                <c:pt idx="7" formatCode="0">
                  <c:v>1.181</c:v>
                </c:pt>
                <c:pt idx="8" formatCode="0">
                  <c:v>2.101</c:v>
                </c:pt>
                <c:pt idx="9" formatCode="0">
                  <c:v>2.2040000000000002</c:v>
                </c:pt>
                <c:pt idx="10" formatCode="0">
                  <c:v>10.06</c:v>
                </c:pt>
                <c:pt idx="11" formatCode="0">
                  <c:v>11.04</c:v>
                </c:pt>
                <c:pt idx="12" formatCode="0">
                  <c:v>12.86</c:v>
                </c:pt>
                <c:pt idx="13" formatCode="0">
                  <c:v>13.09</c:v>
                </c:pt>
                <c:pt idx="14" formatCode="0">
                  <c:v>15.05</c:v>
                </c:pt>
                <c:pt idx="15" formatCode="0">
                  <c:v>15.65</c:v>
                </c:pt>
                <c:pt idx="16" formatCode="0">
                  <c:v>16.2</c:v>
                </c:pt>
                <c:pt idx="17" formatCode="0">
                  <c:v>16.25</c:v>
                </c:pt>
                <c:pt idx="18" formatCode="0">
                  <c:v>22.22</c:v>
                </c:pt>
                <c:pt idx="19" formatCode="0">
                  <c:v>26.39</c:v>
                </c:pt>
                <c:pt idx="20" formatCode="0">
                  <c:v>28.5</c:v>
                </c:pt>
                <c:pt idx="21" formatCode="0">
                  <c:v>28.94</c:v>
                </c:pt>
                <c:pt idx="22" formatCode="0">
                  <c:v>31.25</c:v>
                </c:pt>
                <c:pt idx="23" formatCode="0">
                  <c:v>31.67</c:v>
                </c:pt>
                <c:pt idx="24" formatCode="0">
                  <c:v>32.81</c:v>
                </c:pt>
                <c:pt idx="25" formatCode="0">
                  <c:v>36.200000000000003</c:v>
                </c:pt>
                <c:pt idx="26" formatCode="0">
                  <c:v>36.25</c:v>
                </c:pt>
                <c:pt idx="27" formatCode="0">
                  <c:v>36.46</c:v>
                </c:pt>
                <c:pt idx="28" formatCode="0">
                  <c:v>38.43</c:v>
                </c:pt>
                <c:pt idx="29" formatCode="0">
                  <c:v>38.43</c:v>
                </c:pt>
                <c:pt idx="30" formatCode="0">
                  <c:v>38.479999999999997</c:v>
                </c:pt>
                <c:pt idx="31" formatCode="0">
                  <c:v>39.29</c:v>
                </c:pt>
                <c:pt idx="32" formatCode="0">
                  <c:v>39.86</c:v>
                </c:pt>
                <c:pt idx="33" formatCode="0">
                  <c:v>43.29</c:v>
                </c:pt>
                <c:pt idx="34" formatCode="0">
                  <c:v>43.33</c:v>
                </c:pt>
                <c:pt idx="35" formatCode="0">
                  <c:v>43.7</c:v>
                </c:pt>
                <c:pt idx="36" formatCode="0">
                  <c:v>44.68</c:v>
                </c:pt>
                <c:pt idx="37" formatCode="0">
                  <c:v>45.56</c:v>
                </c:pt>
                <c:pt idx="38" formatCode="0">
                  <c:v>46.06</c:v>
                </c:pt>
                <c:pt idx="39" formatCode="0">
                  <c:v>46.18</c:v>
                </c:pt>
                <c:pt idx="40" formatCode="0">
                  <c:v>46.18</c:v>
                </c:pt>
                <c:pt idx="41" formatCode="0">
                  <c:v>46.25</c:v>
                </c:pt>
                <c:pt idx="42" formatCode="0">
                  <c:v>48.61</c:v>
                </c:pt>
                <c:pt idx="43" formatCode="0">
                  <c:v>48.99</c:v>
                </c:pt>
                <c:pt idx="44" formatCode="0">
                  <c:v>49.19</c:v>
                </c:pt>
                <c:pt idx="45" formatCode="0">
                  <c:v>50.56</c:v>
                </c:pt>
                <c:pt idx="46" formatCode="0">
                  <c:v>51.39</c:v>
                </c:pt>
                <c:pt idx="47" formatCode="0">
                  <c:v>52.78</c:v>
                </c:pt>
                <c:pt idx="48" formatCode="0">
                  <c:v>52.99</c:v>
                </c:pt>
                <c:pt idx="49" formatCode="0">
                  <c:v>54.18</c:v>
                </c:pt>
                <c:pt idx="50" formatCode="0">
                  <c:v>54.44</c:v>
                </c:pt>
                <c:pt idx="51" formatCode="0">
                  <c:v>55.31</c:v>
                </c:pt>
                <c:pt idx="52" formatCode="0">
                  <c:v>55.93</c:v>
                </c:pt>
                <c:pt idx="53" formatCode="0">
                  <c:v>56.02</c:v>
                </c:pt>
                <c:pt idx="54" formatCode="0">
                  <c:v>57.41</c:v>
                </c:pt>
                <c:pt idx="55" formatCode="0">
                  <c:v>58.33</c:v>
                </c:pt>
                <c:pt idx="56" formatCode="0">
                  <c:v>59.03</c:v>
                </c:pt>
                <c:pt idx="57" formatCode="0">
                  <c:v>59.38</c:v>
                </c:pt>
                <c:pt idx="58" formatCode="0">
                  <c:v>62.87</c:v>
                </c:pt>
                <c:pt idx="59" formatCode="0">
                  <c:v>64</c:v>
                </c:pt>
                <c:pt idx="60" formatCode="0">
                  <c:v>64.81</c:v>
                </c:pt>
                <c:pt idx="61" formatCode="0">
                  <c:v>65.739999999999995</c:v>
                </c:pt>
                <c:pt idx="62" formatCode="0">
                  <c:v>69.44</c:v>
                </c:pt>
                <c:pt idx="63" formatCode="0">
                  <c:v>69.790000000000006</c:v>
                </c:pt>
                <c:pt idx="64" formatCode="0">
                  <c:v>74.31</c:v>
                </c:pt>
                <c:pt idx="65" formatCode="0">
                  <c:v>76.39</c:v>
                </c:pt>
                <c:pt idx="66" formatCode="0">
                  <c:v>82.64</c:v>
                </c:pt>
                <c:pt idx="67" formatCode="0">
                  <c:v>84.49</c:v>
                </c:pt>
                <c:pt idx="68" formatCode="0">
                  <c:v>87.96</c:v>
                </c:pt>
                <c:pt idx="69" formatCode="0">
                  <c:v>90.28</c:v>
                </c:pt>
                <c:pt idx="70" formatCode="0">
                  <c:v>94.91</c:v>
                </c:pt>
                <c:pt idx="71" formatCode="0">
                  <c:v>95.28</c:v>
                </c:pt>
                <c:pt idx="72" formatCode="0">
                  <c:v>98.38</c:v>
                </c:pt>
                <c:pt idx="73" formatCode="0">
                  <c:v>103.1</c:v>
                </c:pt>
                <c:pt idx="74" formatCode="0">
                  <c:v>104.9</c:v>
                </c:pt>
                <c:pt idx="75" formatCode="0">
                  <c:v>105.9</c:v>
                </c:pt>
                <c:pt idx="76" formatCode="0">
                  <c:v>106.2</c:v>
                </c:pt>
                <c:pt idx="77" formatCode="0">
                  <c:v>118.1</c:v>
                </c:pt>
                <c:pt idx="78" formatCode="0">
                  <c:v>124.8</c:v>
                </c:pt>
                <c:pt idx="79" formatCode="0">
                  <c:v>125.7</c:v>
                </c:pt>
                <c:pt idx="80" formatCode="0">
                  <c:v>128.1</c:v>
                </c:pt>
                <c:pt idx="81" formatCode="0">
                  <c:v>129</c:v>
                </c:pt>
                <c:pt idx="82" formatCode="0">
                  <c:v>140</c:v>
                </c:pt>
                <c:pt idx="83" formatCode="0">
                  <c:v>140.6</c:v>
                </c:pt>
                <c:pt idx="84" formatCode="0">
                  <c:v>143.5</c:v>
                </c:pt>
                <c:pt idx="85" formatCode="0">
                  <c:v>144.6</c:v>
                </c:pt>
                <c:pt idx="86" formatCode="0">
                  <c:v>144.80000000000001</c:v>
                </c:pt>
                <c:pt idx="87" formatCode="0">
                  <c:v>150</c:v>
                </c:pt>
                <c:pt idx="88" formatCode="0">
                  <c:v>152.80000000000001</c:v>
                </c:pt>
                <c:pt idx="89" formatCode="0">
                  <c:v>157.19999999999999</c:v>
                </c:pt>
                <c:pt idx="90" formatCode="0">
                  <c:v>179.9</c:v>
                </c:pt>
                <c:pt idx="91" formatCode="0">
                  <c:v>182.1</c:v>
                </c:pt>
                <c:pt idx="92" formatCode="0">
                  <c:v>183.1</c:v>
                </c:pt>
                <c:pt idx="93" formatCode="0">
                  <c:v>184.7</c:v>
                </c:pt>
                <c:pt idx="94" formatCode="0">
                  <c:v>184.7</c:v>
                </c:pt>
                <c:pt idx="95" formatCode="0">
                  <c:v>192.8</c:v>
                </c:pt>
                <c:pt idx="96" formatCode="0">
                  <c:v>194.4</c:v>
                </c:pt>
                <c:pt idx="97" formatCode="0">
                  <c:v>216.7</c:v>
                </c:pt>
                <c:pt idx="98" formatCode="0">
                  <c:v>226.9</c:v>
                </c:pt>
                <c:pt idx="99" formatCode="0">
                  <c:v>250</c:v>
                </c:pt>
                <c:pt idx="100" formatCode="0">
                  <c:v>270.8</c:v>
                </c:pt>
                <c:pt idx="101" formatCode="0">
                  <c:v>302.8</c:v>
                </c:pt>
                <c:pt idx="102" formatCode="0">
                  <c:v>305.60000000000002</c:v>
                </c:pt>
                <c:pt idx="103" formatCode="0">
                  <c:v>308.39999999999998</c:v>
                </c:pt>
                <c:pt idx="104" formatCode="0">
                  <c:v>310.2</c:v>
                </c:pt>
                <c:pt idx="105" formatCode="0">
                  <c:v>317.10000000000002</c:v>
                </c:pt>
                <c:pt idx="106" formatCode="0">
                  <c:v>337.5</c:v>
                </c:pt>
                <c:pt idx="107" formatCode="0">
                  <c:v>340.9</c:v>
                </c:pt>
                <c:pt idx="108" formatCode="0">
                  <c:v>341.7</c:v>
                </c:pt>
                <c:pt idx="109" formatCode="0">
                  <c:v>345</c:v>
                </c:pt>
                <c:pt idx="110" formatCode="0">
                  <c:v>348.1</c:v>
                </c:pt>
                <c:pt idx="111" formatCode="0">
                  <c:v>348.4</c:v>
                </c:pt>
                <c:pt idx="112" formatCode="0">
                  <c:v>351.4</c:v>
                </c:pt>
                <c:pt idx="113" formatCode="0">
                  <c:v>351.9</c:v>
                </c:pt>
                <c:pt idx="114" formatCode="0">
                  <c:v>352.8</c:v>
                </c:pt>
                <c:pt idx="115" formatCode="0">
                  <c:v>379.6</c:v>
                </c:pt>
                <c:pt idx="116" formatCode="0">
                  <c:v>381.9</c:v>
                </c:pt>
                <c:pt idx="117" formatCode="0">
                  <c:v>383.9</c:v>
                </c:pt>
                <c:pt idx="118" formatCode="0">
                  <c:v>384.8</c:v>
                </c:pt>
                <c:pt idx="119" formatCode="0">
                  <c:v>385.4</c:v>
                </c:pt>
                <c:pt idx="120" formatCode="0">
                  <c:v>387.2</c:v>
                </c:pt>
                <c:pt idx="121" formatCode="0">
                  <c:v>406.3</c:v>
                </c:pt>
                <c:pt idx="122" formatCode="0">
                  <c:v>406.8</c:v>
                </c:pt>
                <c:pt idx="123" formatCode="0">
                  <c:v>417.2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99-4A02-9FC0-BE536B8E2B8C}"/>
            </c:ext>
          </c:extLst>
        </c:ser>
        <c:ser>
          <c:idx val="1"/>
          <c:order val="1"/>
          <c:tx>
            <c:v>d&lt;1</c:v>
          </c:tx>
          <c:spPr>
            <a:ln w="190500" cap="rnd">
              <a:solidFill>
                <a:schemeClr val="accent1">
                  <a:lumMod val="40000"/>
                  <a:lumOff val="60000"/>
                  <a:alpha val="6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S3 - Global timescales'!$M$130:$M$135</c:f>
                <c:numCache>
                  <c:formatCode>General</c:formatCode>
                  <c:ptCount val="6"/>
                  <c:pt idx="0">
                    <c:v>163.9</c:v>
                  </c:pt>
                  <c:pt idx="1">
                    <c:v>171.4</c:v>
                  </c:pt>
                  <c:pt idx="2">
                    <c:v>171.3</c:v>
                  </c:pt>
                  <c:pt idx="3">
                    <c:v>225.7</c:v>
                  </c:pt>
                  <c:pt idx="4">
                    <c:v>392.7</c:v>
                  </c:pt>
                  <c:pt idx="5">
                    <c:v>571.29999999999995</c:v>
                  </c:pt>
                </c:numCache>
              </c:numRef>
            </c:plus>
            <c:minus>
              <c:numRef>
                <c:f>'Table S3 - Global timescales'!$N$130:$N$135</c:f>
                <c:numCache>
                  <c:formatCode>General</c:formatCode>
                  <c:ptCount val="6"/>
                  <c:pt idx="0">
                    <c:v>231.8</c:v>
                  </c:pt>
                  <c:pt idx="1">
                    <c:v>257.10000000000002</c:v>
                  </c:pt>
                  <c:pt idx="2">
                    <c:v>250.2</c:v>
                  </c:pt>
                  <c:pt idx="3">
                    <c:v>335.9</c:v>
                  </c:pt>
                  <c:pt idx="4">
                    <c:v>578</c:v>
                  </c:pt>
                  <c:pt idx="5">
                    <c:v>853.1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6"/>
              <c:pt idx="0">
                <c:v>130</c:v>
              </c:pt>
              <c:pt idx="1">
                <c:v>131</c:v>
              </c:pt>
              <c:pt idx="2">
                <c:v>132</c:v>
              </c:pt>
              <c:pt idx="3">
                <c:v>133</c:v>
              </c:pt>
              <c:pt idx="4">
                <c:v>134</c:v>
              </c:pt>
              <c:pt idx="5">
                <c:v>135</c:v>
              </c:pt>
            </c:numLit>
          </c:xVal>
          <c:yVal>
            <c:numRef>
              <c:f>'Table S3 - Global timescales'!$L$130:$L$135</c:f>
              <c:numCache>
                <c:formatCode>0</c:formatCode>
                <c:ptCount val="6"/>
                <c:pt idx="0">
                  <c:v>486.1</c:v>
                </c:pt>
                <c:pt idx="1">
                  <c:v>510.4</c:v>
                </c:pt>
                <c:pt idx="2">
                  <c:v>522</c:v>
                </c:pt>
                <c:pt idx="3">
                  <c:v>707.4</c:v>
                </c:pt>
                <c:pt idx="4">
                  <c:v>1210</c:v>
                </c:pt>
                <c:pt idx="5">
                  <c:v>1750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D5-482C-B9C9-7FE8F0071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780600"/>
        <c:axId val="822787160"/>
      </c:scatterChart>
      <c:valAx>
        <c:axId val="822780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timescales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787160"/>
        <c:crosses val="autoZero"/>
        <c:crossBetween val="midCat"/>
      </c:valAx>
      <c:valAx>
        <c:axId val="822787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before eruption (d)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780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585107</xdr:colOff>
      <xdr:row>135</xdr:row>
      <xdr:rowOff>193221</xdr:rowOff>
    </xdr:from>
    <xdr:to>
      <xdr:col>24</xdr:col>
      <xdr:colOff>294822</xdr:colOff>
      <xdr:row>149</xdr:row>
      <xdr:rowOff>142421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403679</xdr:colOff>
      <xdr:row>239</xdr:row>
      <xdr:rowOff>129721</xdr:rowOff>
    </xdr:from>
    <xdr:to>
      <xdr:col>24</xdr:col>
      <xdr:colOff>113394</xdr:colOff>
      <xdr:row>253</xdr:row>
      <xdr:rowOff>78921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4536</xdr:colOff>
      <xdr:row>298</xdr:row>
      <xdr:rowOff>29936</xdr:rowOff>
    </xdr:from>
    <xdr:to>
      <xdr:col>24</xdr:col>
      <xdr:colOff>322036</xdr:colOff>
      <xdr:row>311</xdr:row>
      <xdr:rowOff>160564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13607</xdr:colOff>
      <xdr:row>312</xdr:row>
      <xdr:rowOff>84365</xdr:rowOff>
    </xdr:from>
    <xdr:to>
      <xdr:col>24</xdr:col>
      <xdr:colOff>331107</xdr:colOff>
      <xdr:row>326</xdr:row>
      <xdr:rowOff>33565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594178</xdr:colOff>
      <xdr:row>328</xdr:row>
      <xdr:rowOff>75293</xdr:rowOff>
    </xdr:from>
    <xdr:to>
      <xdr:col>24</xdr:col>
      <xdr:colOff>303893</xdr:colOff>
      <xdr:row>342</xdr:row>
      <xdr:rowOff>24493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2886</xdr:colOff>
      <xdr:row>344</xdr:row>
      <xdr:rowOff>175078</xdr:rowOff>
    </xdr:from>
    <xdr:to>
      <xdr:col>24</xdr:col>
      <xdr:colOff>312965</xdr:colOff>
      <xdr:row>358</xdr:row>
      <xdr:rowOff>124278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213179</xdr:colOff>
      <xdr:row>4</xdr:row>
      <xdr:rowOff>48079</xdr:rowOff>
    </xdr:from>
    <xdr:to>
      <xdr:col>23</xdr:col>
      <xdr:colOff>530679</xdr:colOff>
      <xdr:row>18</xdr:row>
      <xdr:rowOff>124279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0.18357</cdr:x>
      <cdr:y>0.32345</cdr:y>
    </cdr:from>
    <cdr:to>
      <cdr:x>0.8055</cdr:x>
      <cdr:y>0.32345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E1B85089-5C6E-1A4A-9BF5-76CABB7AFD4B}"/>
            </a:ext>
          </a:extLst>
        </cdr:cNvPr>
        <cdr:cNvCxnSpPr/>
      </cdr:nvCxnSpPr>
      <cdr:spPr>
        <a:xfrm xmlns:a="http://schemas.openxmlformats.org/drawingml/2006/main">
          <a:off x="832616" y="846216"/>
          <a:ext cx="2820902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0.13914</cdr:x>
      <cdr:y>0.62925</cdr:y>
    </cdr:from>
    <cdr:to>
      <cdr:x>0.81809</cdr:x>
      <cdr:y>0.62925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7D4A5B5B-A5B8-1345-A6EE-DDACFC154ED7}"/>
            </a:ext>
          </a:extLst>
        </cdr:cNvPr>
        <cdr:cNvCxnSpPr/>
      </cdr:nvCxnSpPr>
      <cdr:spPr>
        <a:xfrm xmlns:a="http://schemas.openxmlformats.org/drawingml/2006/main">
          <a:off x="639242" y="1689268"/>
          <a:ext cx="3119324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0.69544</cdr:x>
      <cdr:y>0.32639</cdr:y>
    </cdr:from>
    <cdr:to>
      <cdr:x>0.75298</cdr:x>
      <cdr:y>0.73644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80FA722-F812-B947-98C4-51070C98CF0D}"/>
            </a:ext>
          </a:extLst>
        </cdr:cNvPr>
        <cdr:cNvCxnSpPr/>
      </cdr:nvCxnSpPr>
      <cdr:spPr>
        <a:xfrm xmlns:a="http://schemas.openxmlformats.org/drawingml/2006/main" flipV="1">
          <a:off x="3179535" y="895350"/>
          <a:ext cx="263072" cy="1124858"/>
        </a:xfrm>
        <a:prstGeom xmlns:a="http://schemas.openxmlformats.org/drawingml/2006/main" prst="line">
          <a:avLst/>
        </a:prstGeom>
        <a:ln xmlns:a="http://schemas.openxmlformats.org/drawingml/2006/main" w="190500" cap="rnd">
          <a:solidFill>
            <a:schemeClr val="accent1">
              <a:alpha val="44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0.12445</cdr:x>
      <cdr:y>0.60808</cdr:y>
    </cdr:from>
    <cdr:to>
      <cdr:x>0.80341</cdr:x>
      <cdr:y>0.60808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0D24437F-159F-3742-BA21-64777AAC879A}"/>
            </a:ext>
          </a:extLst>
        </cdr:cNvPr>
        <cdr:cNvCxnSpPr/>
      </cdr:nvCxnSpPr>
      <cdr:spPr>
        <a:xfrm xmlns:a="http://schemas.openxmlformats.org/drawingml/2006/main">
          <a:off x="569007" y="1668094"/>
          <a:ext cx="3104164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0.13548</cdr:x>
      <cdr:y>0.76539</cdr:y>
    </cdr:from>
    <cdr:to>
      <cdr:x>0.81444</cdr:x>
      <cdr:y>0.76539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A47AE2BD-EBAC-FA40-BF7F-75F6BA327C0A}"/>
            </a:ext>
          </a:extLst>
        </cdr:cNvPr>
        <cdr:cNvCxnSpPr/>
      </cdr:nvCxnSpPr>
      <cdr:spPr>
        <a:xfrm xmlns:a="http://schemas.openxmlformats.org/drawingml/2006/main">
          <a:off x="623991" y="2042438"/>
          <a:ext cx="3126989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0.13637</cdr:x>
      <cdr:y>0.61299</cdr:y>
    </cdr:from>
    <cdr:to>
      <cdr:x>0.81471</cdr:x>
      <cdr:y>0.61299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CD2E403-0FEF-FB42-9434-510955CD18E5}"/>
            </a:ext>
          </a:extLst>
        </cdr:cNvPr>
        <cdr:cNvCxnSpPr/>
      </cdr:nvCxnSpPr>
      <cdr:spPr>
        <a:xfrm xmlns:a="http://schemas.openxmlformats.org/drawingml/2006/main">
          <a:off x="627966" y="1653251"/>
          <a:ext cx="3123761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0.14964</cdr:x>
      <cdr:y>0.65762</cdr:y>
    </cdr:from>
    <cdr:to>
      <cdr:x>0.82798</cdr:x>
      <cdr:y>0.65762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154AF588-D31B-FF40-8878-CBAFC9EBB8A9}"/>
            </a:ext>
          </a:extLst>
        </cdr:cNvPr>
        <cdr:cNvCxnSpPr/>
      </cdr:nvCxnSpPr>
      <cdr:spPr>
        <a:xfrm xmlns:a="http://schemas.openxmlformats.org/drawingml/2006/main">
          <a:off x="678293" y="1887510"/>
          <a:ext cx="3074799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0.15179</cdr:x>
      <cdr:y>0.63087</cdr:y>
    </cdr:from>
    <cdr:to>
      <cdr:x>0.81052</cdr:x>
      <cdr:y>0.63087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68BEAF1-2902-AE4B-A3A2-5FEE27FB1F6C}"/>
            </a:ext>
          </a:extLst>
        </cdr:cNvPr>
        <cdr:cNvCxnSpPr/>
      </cdr:nvCxnSpPr>
      <cdr:spPr>
        <a:xfrm xmlns:a="http://schemas.openxmlformats.org/drawingml/2006/main">
          <a:off x="695892" y="1698557"/>
          <a:ext cx="3020080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0"/>
  <sheetViews>
    <sheetView tabSelected="1" zoomScale="60" zoomScaleNormal="60" workbookViewId="0">
      <pane ySplit="4" topLeftCell="A5" activePane="bottomLeft" state="frozen"/>
      <selection pane="bottomLeft" activeCell="F212" sqref="F212"/>
    </sheetView>
  </sheetViews>
  <sheetFormatPr defaultColWidth="8.85546875" defaultRowHeight="15.75" x14ac:dyDescent="0.2"/>
  <cols>
    <col min="1" max="1" width="22.42578125" style="99" customWidth="1"/>
    <col min="2" max="2" width="22.42578125" style="92" customWidth="1"/>
    <col min="3" max="3" width="9.42578125" style="100" customWidth="1"/>
    <col min="4" max="4" width="7.42578125" style="100" customWidth="1"/>
    <col min="5" max="5" width="14.42578125" style="100" customWidth="1"/>
    <col min="6" max="6" width="23.140625" style="92" customWidth="1"/>
    <col min="7" max="7" width="12.5703125" style="155" customWidth="1"/>
    <col min="8" max="8" width="7.85546875" style="93" customWidth="1"/>
    <col min="9" max="9" width="8.5703125" style="100" customWidth="1"/>
    <col min="10" max="11" width="10.5703125" style="100" customWidth="1"/>
    <col min="12" max="13" width="10.42578125" style="100" customWidth="1"/>
    <col min="14" max="14" width="15.42578125" style="100" customWidth="1"/>
    <col min="15" max="24" width="10.85546875" style="10" customWidth="1"/>
    <col min="25" max="32" width="10.85546875" style="10" bestFit="1" customWidth="1"/>
    <col min="33" max="16384" width="8.85546875" style="10"/>
  </cols>
  <sheetData>
    <row r="1" spans="1:19" thickBot="1" x14ac:dyDescent="0.25">
      <c r="A1" s="218" t="s">
        <v>496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9" ht="8.25" customHeight="1" thickTop="1" x14ac:dyDescent="0.2">
      <c r="A2" s="11"/>
      <c r="B2" s="4"/>
      <c r="C2" s="2"/>
      <c r="D2" s="26"/>
      <c r="E2" s="26"/>
      <c r="F2" s="25"/>
      <c r="G2" s="80"/>
      <c r="H2" s="2"/>
      <c r="I2" s="2"/>
      <c r="J2" s="2"/>
      <c r="K2" s="2"/>
      <c r="L2" s="2"/>
      <c r="M2" s="2"/>
      <c r="N2" s="2"/>
    </row>
    <row r="3" spans="1:19" ht="66" customHeight="1" x14ac:dyDescent="0.2">
      <c r="A3" s="102" t="s">
        <v>19</v>
      </c>
      <c r="B3" s="103" t="s">
        <v>0</v>
      </c>
      <c r="C3" s="102" t="s">
        <v>1</v>
      </c>
      <c r="D3" s="105" t="s">
        <v>492</v>
      </c>
      <c r="E3" s="13" t="s">
        <v>480</v>
      </c>
      <c r="F3" s="104" t="s">
        <v>508</v>
      </c>
      <c r="G3" s="156" t="s">
        <v>15</v>
      </c>
      <c r="H3" s="105" t="s">
        <v>493</v>
      </c>
      <c r="I3" s="105" t="s">
        <v>16</v>
      </c>
      <c r="J3" s="106" t="s">
        <v>17</v>
      </c>
      <c r="K3" s="14" t="s">
        <v>16</v>
      </c>
      <c r="L3" s="106" t="s">
        <v>18</v>
      </c>
      <c r="M3" s="14" t="s">
        <v>16</v>
      </c>
      <c r="N3" s="107" t="s">
        <v>494</v>
      </c>
    </row>
    <row r="4" spans="1:19" ht="6.75" customHeight="1" x14ac:dyDescent="0.2">
      <c r="A4" s="21"/>
      <c r="B4" s="22"/>
      <c r="C4" s="108"/>
      <c r="D4" s="108"/>
      <c r="E4" s="108"/>
      <c r="F4" s="23"/>
      <c r="G4" s="157"/>
      <c r="H4" s="108"/>
      <c r="I4" s="24"/>
      <c r="J4" s="108"/>
      <c r="K4" s="108"/>
      <c r="L4" s="108"/>
      <c r="M4" s="108"/>
      <c r="N4" s="108"/>
    </row>
    <row r="5" spans="1:19" ht="6.75" customHeight="1" x14ac:dyDescent="0.2">
      <c r="A5" s="102"/>
      <c r="B5" s="109"/>
      <c r="C5" s="111"/>
      <c r="D5" s="111"/>
      <c r="E5" s="111"/>
      <c r="F5" s="110"/>
      <c r="G5" s="98"/>
      <c r="H5" s="111"/>
      <c r="I5" s="96"/>
      <c r="J5" s="111"/>
      <c r="K5" s="111"/>
      <c r="L5" s="111"/>
      <c r="M5" s="111"/>
      <c r="N5" s="111"/>
    </row>
    <row r="6" spans="1:19" ht="15" x14ac:dyDescent="0.2">
      <c r="A6" s="220" t="s">
        <v>20</v>
      </c>
      <c r="B6" s="112" t="s">
        <v>3</v>
      </c>
      <c r="C6" s="111">
        <v>22</v>
      </c>
      <c r="D6" s="113" t="s">
        <v>4</v>
      </c>
      <c r="E6" s="2">
        <v>7</v>
      </c>
      <c r="F6" s="110" t="s">
        <v>5</v>
      </c>
      <c r="G6" s="98">
        <v>73.609274482845009</v>
      </c>
      <c r="H6" s="113">
        <v>983.7</v>
      </c>
      <c r="I6" s="113">
        <v>17.3</v>
      </c>
      <c r="J6" s="114">
        <v>2.1823747411205175E-2</v>
      </c>
      <c r="K6" s="94">
        <v>1.0304867552691863E-2</v>
      </c>
      <c r="L6" s="82">
        <v>7.97</v>
      </c>
      <c r="M6" s="113">
        <v>3.76</v>
      </c>
      <c r="N6" s="115"/>
      <c r="R6" s="190"/>
      <c r="S6" s="190"/>
    </row>
    <row r="7" spans="1:19" ht="15" x14ac:dyDescent="0.2">
      <c r="A7" s="220"/>
      <c r="B7" s="112" t="s">
        <v>6</v>
      </c>
      <c r="C7" s="111">
        <v>18</v>
      </c>
      <c r="D7" s="113" t="s">
        <v>7</v>
      </c>
      <c r="E7" s="2">
        <v>7</v>
      </c>
      <c r="F7" s="110" t="s">
        <v>8</v>
      </c>
      <c r="G7" s="98">
        <v>74.099999999999994</v>
      </c>
      <c r="H7" s="113">
        <v>981.8</v>
      </c>
      <c r="I7" s="113">
        <v>17.5</v>
      </c>
      <c r="J7" s="114">
        <v>3.9646821345878915E-2</v>
      </c>
      <c r="K7" s="94">
        <v>2.1111607666984483E-2</v>
      </c>
      <c r="L7" s="82">
        <v>14.5</v>
      </c>
      <c r="M7" s="113">
        <v>7.71</v>
      </c>
      <c r="N7" s="116">
        <f t="shared" ref="N7:N13" si="0">(1/37)/((J7-J6)/(J$49-J$6))</f>
        <v>490.49808651461979</v>
      </c>
      <c r="R7" s="190"/>
      <c r="S7" s="190"/>
    </row>
    <row r="8" spans="1:19" s="117" customFormat="1" ht="15" x14ac:dyDescent="0.2">
      <c r="A8" s="220"/>
      <c r="B8" s="112" t="s">
        <v>6</v>
      </c>
      <c r="C8" s="111">
        <v>43</v>
      </c>
      <c r="D8" s="113" t="s">
        <v>7</v>
      </c>
      <c r="E8" s="2">
        <v>7</v>
      </c>
      <c r="F8" s="110" t="s">
        <v>10</v>
      </c>
      <c r="G8" s="98">
        <v>75.599999999999994</v>
      </c>
      <c r="H8" s="113">
        <v>1043.5</v>
      </c>
      <c r="I8" s="113">
        <v>30.8</v>
      </c>
      <c r="J8" s="114">
        <v>5.0816120838487071E-2</v>
      </c>
      <c r="K8" s="94">
        <v>4.2408764316273662E-2</v>
      </c>
      <c r="L8" s="82">
        <v>18.5</v>
      </c>
      <c r="M8" s="113">
        <v>15.5</v>
      </c>
      <c r="N8" s="116">
        <f t="shared" si="0"/>
        <v>782.69757799507852</v>
      </c>
      <c r="P8" s="10"/>
      <c r="R8" s="190"/>
      <c r="S8" s="190"/>
    </row>
    <row r="9" spans="1:19" ht="15" x14ac:dyDescent="0.2">
      <c r="A9" s="220"/>
      <c r="B9" s="112" t="s">
        <v>6</v>
      </c>
      <c r="C9" s="111">
        <v>11</v>
      </c>
      <c r="D9" s="113" t="s">
        <v>7</v>
      </c>
      <c r="E9" s="2">
        <v>7</v>
      </c>
      <c r="F9" s="110" t="s">
        <v>8</v>
      </c>
      <c r="G9" s="98">
        <v>77.5</v>
      </c>
      <c r="H9" s="113">
        <v>997.1</v>
      </c>
      <c r="I9" s="113">
        <v>24</v>
      </c>
      <c r="J9" s="114">
        <v>5.973542455717791E-2</v>
      </c>
      <c r="K9" s="94">
        <v>4.2457389738006897E-2</v>
      </c>
      <c r="L9" s="82">
        <v>21.8</v>
      </c>
      <c r="M9" s="113">
        <v>15.5</v>
      </c>
      <c r="N9" s="116">
        <f t="shared" si="0"/>
        <v>980.14194117489103</v>
      </c>
      <c r="R9" s="190"/>
      <c r="S9" s="190"/>
    </row>
    <row r="10" spans="1:19" ht="15" x14ac:dyDescent="0.2">
      <c r="A10" s="220"/>
      <c r="B10" s="112" t="s">
        <v>6</v>
      </c>
      <c r="C10" s="111">
        <v>38</v>
      </c>
      <c r="D10" s="113" t="s">
        <v>7</v>
      </c>
      <c r="E10" s="2">
        <v>7</v>
      </c>
      <c r="F10" s="110" t="s">
        <v>5</v>
      </c>
      <c r="G10" s="98">
        <v>79.8</v>
      </c>
      <c r="H10" s="113">
        <v>1041.7</v>
      </c>
      <c r="I10" s="113">
        <v>23.2</v>
      </c>
      <c r="J10" s="114">
        <v>6.0173801146531355E-2</v>
      </c>
      <c r="K10" s="94">
        <v>3.0680337255958E-2</v>
      </c>
      <c r="L10" s="82">
        <v>22</v>
      </c>
      <c r="M10" s="113">
        <v>11.2</v>
      </c>
      <c r="N10" s="116">
        <f t="shared" si="0"/>
        <v>19942.177281090157</v>
      </c>
      <c r="R10" s="190"/>
      <c r="S10" s="190"/>
    </row>
    <row r="11" spans="1:19" ht="15" x14ac:dyDescent="0.2">
      <c r="A11" s="220"/>
      <c r="B11" s="112" t="s">
        <v>3</v>
      </c>
      <c r="C11" s="111">
        <v>16</v>
      </c>
      <c r="D11" s="113" t="s">
        <v>4</v>
      </c>
      <c r="E11" s="2">
        <v>7</v>
      </c>
      <c r="F11" s="110" t="s">
        <v>5</v>
      </c>
      <c r="G11" s="98">
        <v>76.400000000000006</v>
      </c>
      <c r="H11" s="113">
        <v>988.9</v>
      </c>
      <c r="I11" s="113">
        <v>25.1</v>
      </c>
      <c r="J11" s="114">
        <v>7.2234205139740729E-2</v>
      </c>
      <c r="K11" s="94">
        <v>4.5778687805753969E-2</v>
      </c>
      <c r="L11" s="82">
        <v>26.4</v>
      </c>
      <c r="M11" s="113">
        <v>16.7</v>
      </c>
      <c r="N11" s="116">
        <f t="shared" si="0"/>
        <v>724.86656878893632</v>
      </c>
      <c r="R11" s="190"/>
      <c r="S11" s="190"/>
    </row>
    <row r="12" spans="1:19" ht="15" x14ac:dyDescent="0.2">
      <c r="A12" s="220"/>
      <c r="B12" s="112" t="s">
        <v>6</v>
      </c>
      <c r="C12" s="111">
        <v>34</v>
      </c>
      <c r="D12" s="113" t="s">
        <v>9</v>
      </c>
      <c r="E12" s="2">
        <v>7</v>
      </c>
      <c r="F12" s="110" t="s">
        <v>10</v>
      </c>
      <c r="G12" s="98">
        <v>76.900000000000006</v>
      </c>
      <c r="H12" s="113">
        <v>994</v>
      </c>
      <c r="I12" s="113">
        <v>27.3</v>
      </c>
      <c r="J12" s="114">
        <v>7.5318658126879059E-2</v>
      </c>
      <c r="K12" s="94">
        <v>4.8350580990654354E-2</v>
      </c>
      <c r="L12" s="82">
        <v>27.5</v>
      </c>
      <c r="M12" s="113">
        <v>17.600000000000001</v>
      </c>
      <c r="N12" s="116">
        <f t="shared" si="0"/>
        <v>2834.2735963944187</v>
      </c>
      <c r="R12" s="190"/>
      <c r="S12" s="190"/>
    </row>
    <row r="13" spans="1:19" ht="15" x14ac:dyDescent="0.2">
      <c r="A13" s="220"/>
      <c r="B13" s="112" t="s">
        <v>3</v>
      </c>
      <c r="C13" s="111">
        <v>20</v>
      </c>
      <c r="D13" s="113" t="s">
        <v>7</v>
      </c>
      <c r="E13" s="2">
        <v>7</v>
      </c>
      <c r="F13" s="110" t="s">
        <v>8</v>
      </c>
      <c r="G13" s="98">
        <v>64.686820512619903</v>
      </c>
      <c r="H13" s="113">
        <v>950</v>
      </c>
      <c r="I13" s="113">
        <v>20</v>
      </c>
      <c r="J13" s="114">
        <v>7.8741780881692702E-2</v>
      </c>
      <c r="K13" s="94">
        <v>5.352875938510733E-2</v>
      </c>
      <c r="L13" s="82">
        <v>28.7</v>
      </c>
      <c r="M13" s="113">
        <v>19.5</v>
      </c>
      <c r="N13" s="116">
        <f t="shared" si="0"/>
        <v>2553.8621565565199</v>
      </c>
      <c r="R13" s="190"/>
      <c r="S13" s="190"/>
    </row>
    <row r="14" spans="1:19" ht="15" x14ac:dyDescent="0.2">
      <c r="A14" s="220"/>
      <c r="B14" s="112"/>
      <c r="C14" s="111"/>
      <c r="D14" s="113"/>
      <c r="E14" s="2"/>
      <c r="F14" s="110"/>
      <c r="G14" s="98"/>
      <c r="H14" s="113"/>
      <c r="I14" s="113"/>
      <c r="J14" s="114"/>
      <c r="K14" s="94"/>
      <c r="L14" s="82"/>
      <c r="M14" s="113"/>
      <c r="N14" s="82"/>
    </row>
    <row r="15" spans="1:19" ht="15" x14ac:dyDescent="0.2">
      <c r="A15" s="220"/>
      <c r="B15" s="112" t="s">
        <v>6</v>
      </c>
      <c r="C15" s="111">
        <v>39</v>
      </c>
      <c r="D15" s="113" t="s">
        <v>7</v>
      </c>
      <c r="E15" s="2">
        <v>6</v>
      </c>
      <c r="F15" s="110" t="s">
        <v>5</v>
      </c>
      <c r="G15" s="98">
        <v>82.2</v>
      </c>
      <c r="H15" s="113">
        <v>1041.5</v>
      </c>
      <c r="I15" s="113">
        <v>26.2</v>
      </c>
      <c r="J15" s="114">
        <v>0.14642965200306379</v>
      </c>
      <c r="K15" s="94">
        <v>8.3723497461312787E-2</v>
      </c>
      <c r="L15" s="82">
        <v>53.4</v>
      </c>
      <c r="M15" s="113">
        <v>30.6</v>
      </c>
      <c r="N15" s="116">
        <f>(1/37)/((J15-J13)/(J$49-J$6))</f>
        <v>129.15435979793867</v>
      </c>
      <c r="R15" s="190"/>
      <c r="S15" s="190"/>
    </row>
    <row r="16" spans="1:19" ht="15" x14ac:dyDescent="0.2">
      <c r="A16" s="220"/>
      <c r="B16" s="112" t="s">
        <v>3</v>
      </c>
      <c r="C16" s="111">
        <v>23</v>
      </c>
      <c r="D16" s="113" t="s">
        <v>7</v>
      </c>
      <c r="E16" s="2">
        <v>6</v>
      </c>
      <c r="F16" s="110" t="s">
        <v>8</v>
      </c>
      <c r="G16" s="98">
        <v>71.415635466402904</v>
      </c>
      <c r="H16" s="113">
        <v>974.8</v>
      </c>
      <c r="I16" s="113">
        <v>17.2</v>
      </c>
      <c r="J16" s="114">
        <v>0.15077131412934727</v>
      </c>
      <c r="K16" s="94">
        <v>6.4762843716212895E-2</v>
      </c>
      <c r="L16" s="82">
        <v>55</v>
      </c>
      <c r="M16" s="113">
        <v>23.6</v>
      </c>
      <c r="N16" s="116">
        <f t="shared" ref="N16:N21" si="1">(1/37)/((J16-J15)/(J$49-J$6))</f>
        <v>2013.5568836282268</v>
      </c>
      <c r="R16" s="190"/>
      <c r="S16" s="190"/>
    </row>
    <row r="17" spans="1:19" ht="15" x14ac:dyDescent="0.2">
      <c r="A17" s="220"/>
      <c r="B17" s="112" t="s">
        <v>3</v>
      </c>
      <c r="C17" s="111">
        <v>26</v>
      </c>
      <c r="D17" s="113" t="s">
        <v>4</v>
      </c>
      <c r="E17" s="2">
        <v>6</v>
      </c>
      <c r="F17" s="110" t="s">
        <v>8</v>
      </c>
      <c r="G17" s="98">
        <v>73.084189389392733</v>
      </c>
      <c r="H17" s="113">
        <v>1001.1</v>
      </c>
      <c r="I17" s="113">
        <v>18.3</v>
      </c>
      <c r="J17" s="114">
        <v>0.15856808200733474</v>
      </c>
      <c r="K17" s="94">
        <v>7.7983767997234776E-2</v>
      </c>
      <c r="L17" s="82">
        <v>57.9</v>
      </c>
      <c r="M17" s="113">
        <v>28.5</v>
      </c>
      <c r="N17" s="116">
        <f t="shared" si="1"/>
        <v>1121.2573976259798</v>
      </c>
      <c r="R17" s="190"/>
      <c r="S17" s="190"/>
    </row>
    <row r="18" spans="1:19" ht="15" x14ac:dyDescent="0.2">
      <c r="A18" s="220"/>
      <c r="B18" s="112" t="s">
        <v>3</v>
      </c>
      <c r="C18" s="111">
        <v>19</v>
      </c>
      <c r="D18" s="113" t="s">
        <v>9</v>
      </c>
      <c r="E18" s="2">
        <v>6</v>
      </c>
      <c r="F18" s="110" t="s">
        <v>11</v>
      </c>
      <c r="G18" s="98">
        <v>80.217420132331014</v>
      </c>
      <c r="H18" s="113">
        <v>1030.0999999999999</v>
      </c>
      <c r="I18" s="113">
        <v>23.9</v>
      </c>
      <c r="J18" s="114">
        <v>0.19953989813092191</v>
      </c>
      <c r="K18" s="94">
        <v>0.11043515418728966</v>
      </c>
      <c r="L18" s="82">
        <v>72.8</v>
      </c>
      <c r="M18" s="113">
        <v>40.299999999999997</v>
      </c>
      <c r="N18" s="116">
        <f t="shared" si="1"/>
        <v>213.37066520059034</v>
      </c>
      <c r="R18" s="190"/>
      <c r="S18" s="190"/>
    </row>
    <row r="19" spans="1:19" ht="15" x14ac:dyDescent="0.2">
      <c r="A19" s="220"/>
      <c r="B19" s="112" t="s">
        <v>6</v>
      </c>
      <c r="C19" s="111">
        <v>7</v>
      </c>
      <c r="D19" s="113" t="s">
        <v>7</v>
      </c>
      <c r="E19" s="2">
        <v>6</v>
      </c>
      <c r="F19" s="110" t="s">
        <v>8</v>
      </c>
      <c r="G19" s="98">
        <v>74.5</v>
      </c>
      <c r="H19" s="113">
        <v>996.6</v>
      </c>
      <c r="I19" s="113">
        <v>17.399999999999999</v>
      </c>
      <c r="J19" s="114">
        <v>0.26457908527491791</v>
      </c>
      <c r="K19" s="94">
        <v>0.10943091952987333</v>
      </c>
      <c r="L19" s="82">
        <v>96.6</v>
      </c>
      <c r="M19" s="113">
        <v>39.9</v>
      </c>
      <c r="N19" s="116">
        <f t="shared" si="1"/>
        <v>134.41409778709212</v>
      </c>
      <c r="R19" s="190"/>
      <c r="S19" s="190"/>
    </row>
    <row r="20" spans="1:19" ht="15" x14ac:dyDescent="0.2">
      <c r="A20" s="220"/>
      <c r="B20" s="112" t="s">
        <v>6</v>
      </c>
      <c r="C20" s="111">
        <v>4</v>
      </c>
      <c r="D20" s="113" t="s">
        <v>7</v>
      </c>
      <c r="E20" s="2">
        <v>6</v>
      </c>
      <c r="F20" s="110" t="s">
        <v>8</v>
      </c>
      <c r="G20" s="98">
        <v>83.802488448772408</v>
      </c>
      <c r="H20" s="113">
        <v>1049.2</v>
      </c>
      <c r="I20" s="113">
        <v>27.6</v>
      </c>
      <c r="J20" s="114">
        <v>0.30843461948402462</v>
      </c>
      <c r="K20" s="94">
        <v>0.18555538083818038</v>
      </c>
      <c r="L20" s="82">
        <v>113</v>
      </c>
      <c r="M20" s="113">
        <v>67.7</v>
      </c>
      <c r="N20" s="116">
        <f t="shared" si="1"/>
        <v>199.3404895966523</v>
      </c>
      <c r="R20" s="190"/>
      <c r="S20" s="190"/>
    </row>
    <row r="21" spans="1:19" ht="15" x14ac:dyDescent="0.2">
      <c r="A21" s="220"/>
      <c r="B21" s="112" t="s">
        <v>3</v>
      </c>
      <c r="C21" s="111">
        <v>27</v>
      </c>
      <c r="D21" s="113" t="s">
        <v>7</v>
      </c>
      <c r="E21" s="2">
        <v>6</v>
      </c>
      <c r="F21" s="110" t="s">
        <v>8</v>
      </c>
      <c r="G21" s="98">
        <v>70.184202710805181</v>
      </c>
      <c r="H21" s="113">
        <v>970.8</v>
      </c>
      <c r="I21" s="113">
        <v>16.600000000000001</v>
      </c>
      <c r="J21" s="114">
        <v>0.31306819777635275</v>
      </c>
      <c r="K21" s="94">
        <v>0.15222810444012236</v>
      </c>
      <c r="L21" s="82">
        <v>114</v>
      </c>
      <c r="M21" s="113">
        <v>55.6</v>
      </c>
      <c r="N21" s="116">
        <f t="shared" si="1"/>
        <v>1886.7024811559986</v>
      </c>
      <c r="R21" s="190"/>
      <c r="S21" s="190"/>
    </row>
    <row r="22" spans="1:19" ht="15" x14ac:dyDescent="0.2">
      <c r="A22" s="220"/>
      <c r="B22" s="112"/>
      <c r="C22" s="111"/>
      <c r="D22" s="113"/>
      <c r="E22" s="2"/>
      <c r="F22" s="110"/>
      <c r="G22" s="98"/>
      <c r="H22" s="113"/>
      <c r="I22" s="113"/>
      <c r="J22" s="114"/>
      <c r="K22" s="94"/>
      <c r="L22" s="82"/>
      <c r="M22" s="113"/>
      <c r="N22" s="82"/>
    </row>
    <row r="23" spans="1:19" ht="15" x14ac:dyDescent="0.2">
      <c r="A23" s="220"/>
      <c r="B23" s="112" t="s">
        <v>6</v>
      </c>
      <c r="C23" s="111">
        <v>36</v>
      </c>
      <c r="D23" s="113" t="s">
        <v>4</v>
      </c>
      <c r="E23" s="2">
        <v>5</v>
      </c>
      <c r="F23" s="110" t="s">
        <v>5</v>
      </c>
      <c r="G23" s="98">
        <v>71.7</v>
      </c>
      <c r="H23" s="113">
        <v>980.8</v>
      </c>
      <c r="I23" s="113">
        <v>16.8</v>
      </c>
      <c r="J23" s="61">
        <v>0.56152760153634695</v>
      </c>
      <c r="K23" s="94">
        <v>0.27896473123023036</v>
      </c>
      <c r="L23" s="118">
        <v>205</v>
      </c>
      <c r="M23" s="113">
        <v>102</v>
      </c>
      <c r="N23" s="116">
        <f>(1/37)/((J23-J21)/(J$49-J$6))</f>
        <v>35.185561618793884</v>
      </c>
      <c r="R23" s="190"/>
      <c r="S23" s="190"/>
    </row>
    <row r="24" spans="1:19" ht="15" x14ac:dyDescent="0.2">
      <c r="A24" s="220"/>
      <c r="B24" s="112" t="s">
        <v>6</v>
      </c>
      <c r="C24" s="111">
        <v>27</v>
      </c>
      <c r="D24" s="113" t="s">
        <v>4</v>
      </c>
      <c r="E24" s="2">
        <v>5</v>
      </c>
      <c r="F24" s="110" t="s">
        <v>10</v>
      </c>
      <c r="G24" s="98">
        <v>72.599999999999994</v>
      </c>
      <c r="H24" s="113">
        <v>969.6</v>
      </c>
      <c r="I24" s="113">
        <v>16.2</v>
      </c>
      <c r="J24" s="114">
        <v>0.58081458029387534</v>
      </c>
      <c r="K24" s="94">
        <v>0.23132796560257024</v>
      </c>
      <c r="L24" s="82">
        <v>212</v>
      </c>
      <c r="M24" s="113">
        <v>84.4</v>
      </c>
      <c r="N24" s="116">
        <f t="shared" ref="N24:N31" si="2">(1/37)/((J24-J23)/(J$49-J$6))</f>
        <v>453.26869338484045</v>
      </c>
      <c r="R24" s="190"/>
      <c r="S24" s="190"/>
    </row>
    <row r="25" spans="1:19" ht="15" x14ac:dyDescent="0.2">
      <c r="A25" s="220"/>
      <c r="B25" s="112" t="s">
        <v>6</v>
      </c>
      <c r="C25" s="111">
        <v>22</v>
      </c>
      <c r="D25" s="113" t="s">
        <v>4</v>
      </c>
      <c r="E25" s="2">
        <v>5</v>
      </c>
      <c r="F25" s="110" t="s">
        <v>10</v>
      </c>
      <c r="H25" s="191" t="s">
        <v>481</v>
      </c>
      <c r="I25" s="192"/>
      <c r="J25" s="114">
        <v>0.61817012303562957</v>
      </c>
      <c r="K25" s="94">
        <v>0.34420017754395882</v>
      </c>
      <c r="L25" s="82">
        <v>226</v>
      </c>
      <c r="M25" s="113">
        <v>126</v>
      </c>
      <c r="N25" s="116">
        <f t="shared" si="2"/>
        <v>234.02641265855496</v>
      </c>
      <c r="R25" s="190"/>
      <c r="S25" s="190"/>
    </row>
    <row r="26" spans="1:19" ht="15" x14ac:dyDescent="0.2">
      <c r="A26" s="220"/>
      <c r="B26" s="112" t="s">
        <v>6</v>
      </c>
      <c r="C26" s="111">
        <v>31</v>
      </c>
      <c r="D26" s="113" t="s">
        <v>4</v>
      </c>
      <c r="E26" s="2">
        <v>5</v>
      </c>
      <c r="F26" s="110" t="s">
        <v>5</v>
      </c>
      <c r="G26" s="98">
        <v>71.5</v>
      </c>
      <c r="H26" s="113">
        <v>966.1</v>
      </c>
      <c r="I26" s="113">
        <v>16.399999999999999</v>
      </c>
      <c r="J26" s="114">
        <v>0.64300338429253312</v>
      </c>
      <c r="K26" s="94">
        <v>0.26326640103580434</v>
      </c>
      <c r="L26" s="82">
        <v>235</v>
      </c>
      <c r="M26" s="113">
        <v>96.1</v>
      </c>
      <c r="N26" s="116">
        <f t="shared" si="2"/>
        <v>352.0352631225901</v>
      </c>
      <c r="R26" s="190"/>
      <c r="S26" s="190"/>
    </row>
    <row r="27" spans="1:19" ht="15" x14ac:dyDescent="0.2">
      <c r="A27" s="220"/>
      <c r="B27" s="112" t="s">
        <v>6</v>
      </c>
      <c r="C27" s="111">
        <v>33</v>
      </c>
      <c r="D27" s="113" t="s">
        <v>4</v>
      </c>
      <c r="E27" s="2">
        <v>5</v>
      </c>
      <c r="F27" s="110" t="s">
        <v>10</v>
      </c>
      <c r="G27" s="98">
        <v>71.599999999999994</v>
      </c>
      <c r="H27" s="113">
        <v>986.4</v>
      </c>
      <c r="I27" s="113">
        <v>19</v>
      </c>
      <c r="J27" s="114">
        <v>0.79374934777691175</v>
      </c>
      <c r="K27" s="94">
        <v>0.35667058053978545</v>
      </c>
      <c r="L27" s="118">
        <v>290</v>
      </c>
      <c r="M27" s="113">
        <v>130</v>
      </c>
      <c r="N27" s="116">
        <f t="shared" si="2"/>
        <v>57.992820893489409</v>
      </c>
      <c r="R27" s="190"/>
      <c r="S27" s="190"/>
    </row>
    <row r="28" spans="1:19" ht="15" x14ac:dyDescent="0.2">
      <c r="A28" s="220"/>
      <c r="B28" s="112" t="s">
        <v>6</v>
      </c>
      <c r="C28" s="96">
        <v>42</v>
      </c>
      <c r="D28" s="39" t="s">
        <v>9</v>
      </c>
      <c r="E28" s="2">
        <v>5</v>
      </c>
      <c r="F28" s="110" t="s">
        <v>10</v>
      </c>
      <c r="G28" s="35">
        <v>76.5</v>
      </c>
      <c r="H28" s="39">
        <v>984.9</v>
      </c>
      <c r="I28" s="39">
        <v>15.8</v>
      </c>
      <c r="J28" s="61">
        <v>0.93819068166966058</v>
      </c>
      <c r="K28" s="119">
        <v>0.52357291964736952</v>
      </c>
      <c r="L28" s="118">
        <v>342</v>
      </c>
      <c r="M28" s="39">
        <v>191</v>
      </c>
      <c r="N28" s="116">
        <f t="shared" si="2"/>
        <v>60.524113321034179</v>
      </c>
      <c r="R28" s="190"/>
      <c r="S28" s="190"/>
    </row>
    <row r="29" spans="1:19" ht="15" x14ac:dyDescent="0.2">
      <c r="A29" s="220"/>
      <c r="B29" s="112" t="s">
        <v>6</v>
      </c>
      <c r="C29" s="111">
        <v>11</v>
      </c>
      <c r="D29" s="113" t="s">
        <v>7</v>
      </c>
      <c r="E29" s="2">
        <v>5</v>
      </c>
      <c r="F29" s="110" t="s">
        <v>13</v>
      </c>
      <c r="G29" s="98">
        <v>77.5</v>
      </c>
      <c r="H29" s="113">
        <v>997.1</v>
      </c>
      <c r="I29" s="113">
        <v>24</v>
      </c>
      <c r="J29" s="114">
        <v>0.94974000691301452</v>
      </c>
      <c r="K29" s="94">
        <v>0.52851276619481447</v>
      </c>
      <c r="L29" s="82">
        <v>347</v>
      </c>
      <c r="M29" s="113">
        <v>193</v>
      </c>
      <c r="N29" s="116">
        <f t="shared" si="2"/>
        <v>756.94323924220146</v>
      </c>
      <c r="R29" s="190"/>
      <c r="S29" s="190"/>
    </row>
    <row r="30" spans="1:19" ht="15" x14ac:dyDescent="0.2">
      <c r="A30" s="220"/>
      <c r="B30" s="112" t="s">
        <v>6</v>
      </c>
      <c r="C30" s="111">
        <v>37</v>
      </c>
      <c r="D30" s="113" t="s">
        <v>4</v>
      </c>
      <c r="E30" s="2">
        <v>5</v>
      </c>
      <c r="F30" s="110" t="s">
        <v>12</v>
      </c>
      <c r="G30" s="98">
        <v>70.900000000000006</v>
      </c>
      <c r="H30" s="113">
        <v>966.2</v>
      </c>
      <c r="I30" s="113">
        <v>16</v>
      </c>
      <c r="J30" s="32">
        <v>1.0585554621750486</v>
      </c>
      <c r="K30" s="94">
        <v>0.42628623302877283</v>
      </c>
      <c r="L30" s="118">
        <v>386</v>
      </c>
      <c r="M30" s="113">
        <v>156</v>
      </c>
      <c r="N30" s="116">
        <f t="shared" si="2"/>
        <v>80.339540368731335</v>
      </c>
      <c r="R30" s="190"/>
      <c r="S30" s="190"/>
    </row>
    <row r="31" spans="1:19" ht="15" x14ac:dyDescent="0.2">
      <c r="A31" s="220"/>
      <c r="B31" s="112" t="s">
        <v>3</v>
      </c>
      <c r="C31" s="111">
        <v>21</v>
      </c>
      <c r="D31" s="113" t="s">
        <v>4</v>
      </c>
      <c r="E31" s="2">
        <v>5</v>
      </c>
      <c r="F31" s="110" t="s">
        <v>5</v>
      </c>
      <c r="G31" s="98">
        <v>70.073304780941044</v>
      </c>
      <c r="H31" s="113">
        <v>968</v>
      </c>
      <c r="I31" s="113">
        <v>19</v>
      </c>
      <c r="J31" s="81">
        <v>1.2809483954343039</v>
      </c>
      <c r="K31" s="94">
        <v>0.62738210584152609</v>
      </c>
      <c r="L31" s="82">
        <v>468</v>
      </c>
      <c r="M31" s="113">
        <v>229</v>
      </c>
      <c r="N31" s="116">
        <f t="shared" si="2"/>
        <v>39.309628829684229</v>
      </c>
      <c r="R31" s="190"/>
      <c r="S31" s="190"/>
    </row>
    <row r="32" spans="1:19" ht="15" x14ac:dyDescent="0.2">
      <c r="A32" s="220"/>
      <c r="B32" s="112"/>
      <c r="C32" s="111"/>
      <c r="D32" s="113"/>
      <c r="E32" s="2"/>
      <c r="F32" s="110"/>
      <c r="G32" s="98"/>
      <c r="H32" s="113"/>
      <c r="I32" s="113"/>
      <c r="J32" s="81"/>
      <c r="K32" s="94"/>
      <c r="L32" s="82"/>
      <c r="M32" s="113"/>
      <c r="N32" s="114"/>
    </row>
    <row r="33" spans="1:19" ht="15" x14ac:dyDescent="0.2">
      <c r="A33" s="220"/>
      <c r="B33" s="112" t="s">
        <v>6</v>
      </c>
      <c r="C33" s="111">
        <v>25</v>
      </c>
      <c r="D33" s="113" t="s">
        <v>9</v>
      </c>
      <c r="E33" s="149" t="s">
        <v>14</v>
      </c>
      <c r="F33" s="110" t="s">
        <v>5</v>
      </c>
      <c r="G33" s="98">
        <v>72.2</v>
      </c>
      <c r="H33" s="113">
        <v>979.51393198479218</v>
      </c>
      <c r="I33" s="113">
        <v>16.526704270468954</v>
      </c>
      <c r="J33" s="81">
        <v>1.7024637785387893</v>
      </c>
      <c r="K33" s="94">
        <v>0.69875509675114222</v>
      </c>
      <c r="L33" s="82">
        <v>621</v>
      </c>
      <c r="M33" s="113">
        <v>255</v>
      </c>
      <c r="N33" s="116">
        <f>(1/37)/((J33-J31)/(J$49-J$6))</f>
        <v>20.739892329383977</v>
      </c>
      <c r="R33" s="190"/>
      <c r="S33" s="190"/>
    </row>
    <row r="34" spans="1:19" ht="15" x14ac:dyDescent="0.2">
      <c r="A34" s="220"/>
      <c r="B34" s="112"/>
      <c r="C34" s="111"/>
      <c r="D34" s="113"/>
      <c r="E34" s="2"/>
      <c r="F34" s="110"/>
      <c r="G34" s="98"/>
      <c r="H34" s="113"/>
      <c r="I34" s="113"/>
      <c r="J34" s="81"/>
      <c r="K34" s="94"/>
      <c r="L34" s="82"/>
      <c r="M34" s="113"/>
      <c r="N34" s="81"/>
    </row>
    <row r="35" spans="1:19" ht="15" x14ac:dyDescent="0.2">
      <c r="A35" s="220"/>
      <c r="B35" s="112" t="s">
        <v>6</v>
      </c>
      <c r="C35" s="111">
        <v>24</v>
      </c>
      <c r="D35" s="113" t="s">
        <v>9</v>
      </c>
      <c r="E35" s="2">
        <v>4</v>
      </c>
      <c r="F35" s="110" t="s">
        <v>8</v>
      </c>
      <c r="G35" s="98">
        <v>71.8</v>
      </c>
      <c r="H35" s="113">
        <v>984</v>
      </c>
      <c r="I35" s="113">
        <v>13</v>
      </c>
      <c r="J35" s="81">
        <v>3.7130641122492811</v>
      </c>
      <c r="K35" s="94">
        <v>1.5412290059699385</v>
      </c>
      <c r="L35" s="82">
        <v>1360</v>
      </c>
      <c r="M35" s="113">
        <v>563</v>
      </c>
      <c r="N35" s="121">
        <f>(1/37)/((J35-J33)/(J$49-J$6))</f>
        <v>4.3480464586577847</v>
      </c>
      <c r="R35" s="190"/>
      <c r="S35" s="190"/>
    </row>
    <row r="36" spans="1:19" ht="15" x14ac:dyDescent="0.2">
      <c r="A36" s="220"/>
      <c r="B36" s="112" t="s">
        <v>6</v>
      </c>
      <c r="C36" s="111">
        <v>29</v>
      </c>
      <c r="D36" s="113" t="s">
        <v>7</v>
      </c>
      <c r="E36" s="2">
        <v>4</v>
      </c>
      <c r="F36" s="110" t="s">
        <v>10</v>
      </c>
      <c r="G36" s="98">
        <v>72.599999999999994</v>
      </c>
      <c r="H36" s="113">
        <v>971.1</v>
      </c>
      <c r="I36" s="113">
        <v>15.7</v>
      </c>
      <c r="J36" s="81">
        <v>3.7382381985004498</v>
      </c>
      <c r="K36" s="94">
        <v>1.4271316301789629</v>
      </c>
      <c r="L36" s="82">
        <v>1360</v>
      </c>
      <c r="M36" s="113">
        <v>521</v>
      </c>
      <c r="N36" s="116">
        <f>(1/37)/((J36-J35)/(J$49-J$6))</f>
        <v>347.26915501690621</v>
      </c>
      <c r="R36" s="190"/>
      <c r="S36" s="190"/>
    </row>
    <row r="37" spans="1:19" ht="15" x14ac:dyDescent="0.2">
      <c r="A37" s="220"/>
      <c r="B37" s="112" t="s">
        <v>3</v>
      </c>
      <c r="C37" s="111">
        <v>1</v>
      </c>
      <c r="D37" s="113" t="s">
        <v>9</v>
      </c>
      <c r="E37" s="2">
        <v>4</v>
      </c>
      <c r="F37" s="110" t="s">
        <v>10</v>
      </c>
      <c r="G37" s="98"/>
      <c r="H37" s="191" t="s">
        <v>481</v>
      </c>
      <c r="I37" s="113"/>
      <c r="J37" s="81">
        <v>5.4825952593775105</v>
      </c>
      <c r="K37" s="94">
        <v>2.5051978223988365</v>
      </c>
      <c r="L37" s="82">
        <v>2000</v>
      </c>
      <c r="M37" s="113">
        <v>914</v>
      </c>
      <c r="N37" s="121">
        <f>(1/37)/((J37-J36)/(J$49-J$6))</f>
        <v>5.011693911090946</v>
      </c>
      <c r="R37" s="190"/>
      <c r="S37" s="190"/>
    </row>
    <row r="38" spans="1:19" ht="15" x14ac:dyDescent="0.2">
      <c r="A38" s="220"/>
      <c r="B38" s="112" t="s">
        <v>3</v>
      </c>
      <c r="C38" s="111">
        <v>10</v>
      </c>
      <c r="D38" s="113" t="s">
        <v>9</v>
      </c>
      <c r="E38" s="2">
        <v>4</v>
      </c>
      <c r="F38" s="110" t="s">
        <v>10</v>
      </c>
      <c r="G38" s="98">
        <v>77.178005256402315</v>
      </c>
      <c r="H38" s="113">
        <v>994.4</v>
      </c>
      <c r="I38" s="113">
        <v>26.9</v>
      </c>
      <c r="J38" s="81">
        <v>8.6154278514996125</v>
      </c>
      <c r="K38" s="94">
        <v>5.3611750937567813</v>
      </c>
      <c r="L38" s="82">
        <v>3140</v>
      </c>
      <c r="M38" s="113">
        <v>1960</v>
      </c>
      <c r="N38" s="121">
        <f>(1/37)/((J38-J37)/(J$49-J$6))</f>
        <v>2.7905045685330818</v>
      </c>
      <c r="R38" s="190"/>
      <c r="S38" s="190"/>
    </row>
    <row r="39" spans="1:19" ht="15" x14ac:dyDescent="0.2">
      <c r="A39" s="220"/>
      <c r="B39" s="112"/>
      <c r="C39" s="111"/>
      <c r="D39" s="113"/>
      <c r="E39" s="2"/>
      <c r="F39" s="110"/>
      <c r="G39" s="98"/>
      <c r="H39" s="113"/>
      <c r="I39" s="113"/>
      <c r="J39" s="81"/>
      <c r="K39" s="94"/>
      <c r="L39" s="82"/>
      <c r="M39" s="113"/>
      <c r="N39" s="114"/>
    </row>
    <row r="40" spans="1:19" ht="15" x14ac:dyDescent="0.2">
      <c r="A40" s="220"/>
      <c r="B40" s="112" t="s">
        <v>3</v>
      </c>
      <c r="C40" s="111">
        <v>9</v>
      </c>
      <c r="D40" s="113" t="s">
        <v>7</v>
      </c>
      <c r="E40" s="2">
        <v>3</v>
      </c>
      <c r="F40" s="110" t="s">
        <v>10</v>
      </c>
      <c r="G40" s="98" t="s">
        <v>52</v>
      </c>
      <c r="H40" s="113">
        <v>950</v>
      </c>
      <c r="I40" s="113">
        <v>20</v>
      </c>
      <c r="J40" s="81">
        <v>12.561791101706955</v>
      </c>
      <c r="K40" s="94">
        <v>6.3571440811690536</v>
      </c>
      <c r="L40" s="82">
        <v>4590</v>
      </c>
      <c r="M40" s="113">
        <v>2320</v>
      </c>
      <c r="N40" s="121">
        <f>(1/37)/((J40-J38)/(J$49-J$6))</f>
        <v>2.2152506260813039</v>
      </c>
      <c r="R40" s="212"/>
      <c r="S40" s="190"/>
    </row>
    <row r="41" spans="1:19" ht="15" x14ac:dyDescent="0.2">
      <c r="A41" s="220"/>
      <c r="B41" s="112" t="s">
        <v>6</v>
      </c>
      <c r="C41" s="111">
        <v>7</v>
      </c>
      <c r="D41" s="113" t="s">
        <v>7</v>
      </c>
      <c r="E41" s="2">
        <v>3</v>
      </c>
      <c r="F41" s="110" t="s">
        <v>10</v>
      </c>
      <c r="G41" s="98"/>
      <c r="H41" s="191" t="s">
        <v>481</v>
      </c>
      <c r="I41" s="113"/>
      <c r="J41" s="81">
        <v>21.710999854292815</v>
      </c>
      <c r="K41" s="98">
        <v>11.082519958537532</v>
      </c>
      <c r="L41" s="82">
        <v>7920</v>
      </c>
      <c r="M41" s="113">
        <v>4050</v>
      </c>
      <c r="N41" s="122">
        <f>(1/37)/((J41-J40)/(J$49-J$6))</f>
        <v>0.95551253634859334</v>
      </c>
      <c r="R41" s="190"/>
      <c r="S41" s="190"/>
    </row>
    <row r="42" spans="1:19" ht="15" x14ac:dyDescent="0.2">
      <c r="A42" s="220"/>
      <c r="B42" s="112" t="s">
        <v>3</v>
      </c>
      <c r="C42" s="111">
        <v>20</v>
      </c>
      <c r="D42" s="113" t="s">
        <v>7</v>
      </c>
      <c r="E42" s="2">
        <v>3</v>
      </c>
      <c r="F42" s="110" t="s">
        <v>10</v>
      </c>
      <c r="G42" s="98">
        <v>64.686820512619903</v>
      </c>
      <c r="H42" s="113">
        <v>950</v>
      </c>
      <c r="I42" s="113">
        <v>20</v>
      </c>
      <c r="J42" s="81">
        <v>34.998514761560671</v>
      </c>
      <c r="K42" s="98">
        <v>17.367416673833578</v>
      </c>
      <c r="L42" s="82">
        <v>12800</v>
      </c>
      <c r="M42" s="113">
        <v>6340</v>
      </c>
      <c r="N42" s="122">
        <f>(1/37)/((J42-J41)/(J$49-J$6))</f>
        <v>0.65792465496948294</v>
      </c>
      <c r="R42" s="190"/>
      <c r="S42" s="190"/>
    </row>
    <row r="43" spans="1:19" ht="15" x14ac:dyDescent="0.2">
      <c r="A43" s="220"/>
      <c r="B43" s="112"/>
      <c r="C43" s="111"/>
      <c r="D43" s="113"/>
      <c r="E43" s="2"/>
      <c r="F43" s="110"/>
      <c r="G43" s="98"/>
      <c r="H43" s="113"/>
      <c r="I43" s="113"/>
      <c r="J43" s="81"/>
      <c r="K43" s="98"/>
      <c r="L43" s="82"/>
      <c r="M43" s="113"/>
      <c r="N43" s="114"/>
    </row>
    <row r="44" spans="1:19" ht="15" x14ac:dyDescent="0.2">
      <c r="A44" s="220"/>
      <c r="B44" s="112" t="s">
        <v>3</v>
      </c>
      <c r="C44" s="111">
        <v>23</v>
      </c>
      <c r="D44" s="113" t="s">
        <v>7</v>
      </c>
      <c r="E44" s="2">
        <v>2</v>
      </c>
      <c r="F44" s="110" t="s">
        <v>10</v>
      </c>
      <c r="G44" s="98"/>
      <c r="H44" s="191" t="s">
        <v>481</v>
      </c>
      <c r="I44" s="113"/>
      <c r="J44" s="81">
        <v>89.940612417114409</v>
      </c>
      <c r="K44" s="98">
        <v>44.629961661216882</v>
      </c>
      <c r="L44" s="82">
        <v>32800</v>
      </c>
      <c r="M44" s="113">
        <v>16300</v>
      </c>
      <c r="N44" s="122">
        <f>(1/37)/((J44-J42)/(J$49-J$6))</f>
        <v>0.15911630669023744</v>
      </c>
      <c r="R44" s="190"/>
      <c r="S44" s="190"/>
    </row>
    <row r="45" spans="1:19" ht="15" x14ac:dyDescent="0.2">
      <c r="A45" s="220"/>
      <c r="B45" s="112" t="s">
        <v>6</v>
      </c>
      <c r="C45" s="111">
        <v>5</v>
      </c>
      <c r="D45" s="113" t="s">
        <v>7</v>
      </c>
      <c r="E45" s="2">
        <v>2</v>
      </c>
      <c r="F45" s="110" t="s">
        <v>10</v>
      </c>
      <c r="G45" s="98" t="s">
        <v>52</v>
      </c>
      <c r="H45" s="113">
        <v>950</v>
      </c>
      <c r="I45" s="113">
        <v>20</v>
      </c>
      <c r="J45" s="82">
        <v>105.42691648699594</v>
      </c>
      <c r="K45" s="98">
        <v>52.62624397416387</v>
      </c>
      <c r="L45" s="82">
        <v>38500</v>
      </c>
      <c r="M45" s="113">
        <v>19200</v>
      </c>
      <c r="N45" s="123">
        <f>(1/37)/((J45-J44)/(J$49-J$6))</f>
        <v>0.56451065543574486</v>
      </c>
      <c r="R45" s="190"/>
      <c r="S45" s="190"/>
    </row>
    <row r="46" spans="1:19" ht="15" x14ac:dyDescent="0.2">
      <c r="A46" s="220"/>
      <c r="B46" s="112" t="s">
        <v>3</v>
      </c>
      <c r="C46" s="111">
        <v>27</v>
      </c>
      <c r="D46" s="113" t="s">
        <v>7</v>
      </c>
      <c r="E46" s="2">
        <v>2</v>
      </c>
      <c r="F46" s="110" t="s">
        <v>10</v>
      </c>
      <c r="G46" s="98"/>
      <c r="H46" s="191" t="s">
        <v>481</v>
      </c>
      <c r="I46" s="113"/>
      <c r="J46" s="82">
        <v>106.74532784600088</v>
      </c>
      <c r="K46" s="98">
        <v>53.351401653456392</v>
      </c>
      <c r="L46" s="82">
        <v>39000</v>
      </c>
      <c r="M46" s="113">
        <v>19500</v>
      </c>
      <c r="N46" s="124">
        <f>(1/37)/((J46-J45)/(J$49-J$6))</f>
        <v>6.630846739187799</v>
      </c>
      <c r="Q46" s="189"/>
      <c r="R46" s="190"/>
      <c r="S46" s="190"/>
    </row>
    <row r="47" spans="1:19" ht="15" x14ac:dyDescent="0.2">
      <c r="A47" s="220"/>
      <c r="B47" s="112" t="s">
        <v>6</v>
      </c>
      <c r="C47" s="111">
        <v>26</v>
      </c>
      <c r="D47" s="113" t="s">
        <v>7</v>
      </c>
      <c r="E47" s="2">
        <v>2</v>
      </c>
      <c r="F47" s="110" t="s">
        <v>10</v>
      </c>
      <c r="G47" s="98">
        <v>64</v>
      </c>
      <c r="H47" s="113">
        <v>950</v>
      </c>
      <c r="I47" s="113">
        <v>20</v>
      </c>
      <c r="J47" s="82">
        <v>138.43766709910179</v>
      </c>
      <c r="K47" s="98">
        <v>68.661368788942568</v>
      </c>
      <c r="L47" s="82">
        <v>50500</v>
      </c>
      <c r="M47" s="113">
        <v>25100</v>
      </c>
      <c r="N47" s="122">
        <f>(1/37)/((J47-J46)/(J$49-J$6))</f>
        <v>0.275845326245859</v>
      </c>
      <c r="R47" s="190"/>
      <c r="S47" s="190"/>
    </row>
    <row r="48" spans="1:19" ht="15" x14ac:dyDescent="0.2">
      <c r="A48" s="220"/>
      <c r="B48" s="112"/>
      <c r="C48" s="111"/>
      <c r="D48" s="113"/>
      <c r="E48" s="2"/>
      <c r="F48" s="110"/>
      <c r="G48" s="98"/>
      <c r="H48" s="113"/>
      <c r="I48" s="113"/>
      <c r="J48" s="81"/>
      <c r="K48" s="98"/>
      <c r="L48" s="82"/>
      <c r="M48" s="113"/>
      <c r="N48" s="114"/>
    </row>
    <row r="49" spans="1:32" ht="15" x14ac:dyDescent="0.2">
      <c r="A49" s="220"/>
      <c r="B49" s="112" t="s">
        <v>6</v>
      </c>
      <c r="C49" s="111">
        <v>30</v>
      </c>
      <c r="D49" s="113" t="s">
        <v>7</v>
      </c>
      <c r="E49" s="2">
        <v>1</v>
      </c>
      <c r="F49" s="110" t="s">
        <v>10</v>
      </c>
      <c r="G49" s="98">
        <v>63.7</v>
      </c>
      <c r="H49" s="113">
        <v>950</v>
      </c>
      <c r="I49" s="113">
        <v>20</v>
      </c>
      <c r="J49" s="82">
        <v>323.48261919575555</v>
      </c>
      <c r="K49" s="113">
        <v>161.29995345593076</v>
      </c>
      <c r="L49" s="82">
        <v>118000</v>
      </c>
      <c r="M49" s="113">
        <v>58900</v>
      </c>
      <c r="N49" s="122">
        <f>(1/37)/((J49-J47)/(J$49-J$6))</f>
        <v>4.7243567369510284E-2</v>
      </c>
      <c r="R49" s="190"/>
      <c r="S49" s="190"/>
    </row>
    <row r="50" spans="1:32" ht="15.95" customHeight="1" x14ac:dyDescent="0.2">
      <c r="A50" s="125"/>
      <c r="B50" s="42"/>
      <c r="C50" s="78"/>
      <c r="D50" s="78"/>
      <c r="E50" s="78"/>
      <c r="F50" s="42"/>
      <c r="G50" s="158"/>
      <c r="H50" s="46"/>
      <c r="I50" s="78"/>
      <c r="J50" s="97"/>
      <c r="K50" s="78"/>
      <c r="L50" s="78"/>
      <c r="M50" s="78"/>
      <c r="N50" s="126"/>
    </row>
    <row r="51" spans="1:32" ht="15.95" customHeight="1" x14ac:dyDescent="0.2">
      <c r="A51" s="125"/>
      <c r="B51" s="42"/>
      <c r="C51" s="78"/>
      <c r="D51" s="78"/>
      <c r="E51" s="78"/>
      <c r="F51" s="42"/>
      <c r="G51" s="158"/>
      <c r="H51" s="46"/>
      <c r="I51" s="78"/>
      <c r="J51" s="97"/>
      <c r="K51" s="78"/>
      <c r="L51" s="78"/>
      <c r="M51" s="78"/>
      <c r="N51" s="126"/>
    </row>
    <row r="52" spans="1:32" ht="15.95" customHeight="1" x14ac:dyDescent="0.2">
      <c r="A52" s="221" t="s">
        <v>444</v>
      </c>
      <c r="B52" s="112" t="s">
        <v>21</v>
      </c>
      <c r="C52" s="111">
        <v>4</v>
      </c>
      <c r="D52" s="113" t="s">
        <v>26</v>
      </c>
      <c r="E52" s="2">
        <v>3</v>
      </c>
      <c r="F52" s="110" t="s">
        <v>10</v>
      </c>
      <c r="G52" s="98">
        <v>81.900000000000006</v>
      </c>
      <c r="H52" s="113">
        <v>1062.9000000000001</v>
      </c>
      <c r="I52" s="113">
        <v>28.6</v>
      </c>
      <c r="J52" s="114">
        <f>L52/365</f>
        <v>0.13424657534246576</v>
      </c>
      <c r="K52" s="94">
        <f>M52/365</f>
        <v>7.9726027397260271E-2</v>
      </c>
      <c r="L52" s="82">
        <v>49</v>
      </c>
      <c r="M52" s="84">
        <v>29.1</v>
      </c>
      <c r="N52" s="115"/>
      <c r="R52" s="212"/>
      <c r="S52" s="190"/>
    </row>
    <row r="53" spans="1:32" ht="15.95" customHeight="1" x14ac:dyDescent="0.2">
      <c r="A53" s="221"/>
      <c r="B53" s="112" t="s">
        <v>22</v>
      </c>
      <c r="C53" s="111">
        <v>11</v>
      </c>
      <c r="D53" s="113" t="s">
        <v>27</v>
      </c>
      <c r="E53" s="2">
        <v>3</v>
      </c>
      <c r="F53" s="110" t="s">
        <v>10</v>
      </c>
      <c r="G53" s="98">
        <v>75.7</v>
      </c>
      <c r="H53" s="113">
        <v>984.5</v>
      </c>
      <c r="I53" s="113">
        <v>20</v>
      </c>
      <c r="J53" s="114">
        <f t="shared" ref="J53:J59" si="3">L53/365</f>
        <v>0.21671232876712326</v>
      </c>
      <c r="K53" s="94">
        <f t="shared" ref="K53:K59" si="4">M53/365</f>
        <v>0.10493150684931506</v>
      </c>
      <c r="L53" s="82">
        <v>79.099999999999994</v>
      </c>
      <c r="M53" s="84">
        <v>38.299999999999997</v>
      </c>
      <c r="N53" s="116">
        <f t="shared" ref="N53:N58" si="5">(1/21)/((J53-J52)/(J$75-J$52))</f>
        <v>51.021990191425431</v>
      </c>
      <c r="R53" s="190"/>
      <c r="S53" s="190"/>
    </row>
    <row r="54" spans="1:32" ht="15.95" customHeight="1" x14ac:dyDescent="0.2">
      <c r="A54" s="221"/>
      <c r="B54" s="112" t="s">
        <v>23</v>
      </c>
      <c r="C54" s="111">
        <v>5</v>
      </c>
      <c r="D54" s="113" t="s">
        <v>26</v>
      </c>
      <c r="E54" s="2">
        <v>3</v>
      </c>
      <c r="F54" s="110" t="s">
        <v>10</v>
      </c>
      <c r="G54" s="98">
        <v>81</v>
      </c>
      <c r="H54" s="113">
        <v>1036.2</v>
      </c>
      <c r="I54" s="113">
        <v>26.6</v>
      </c>
      <c r="J54" s="114">
        <f t="shared" si="3"/>
        <v>0.26931506849315068</v>
      </c>
      <c r="K54" s="94">
        <f t="shared" si="4"/>
        <v>0.15561643835616437</v>
      </c>
      <c r="L54" s="82">
        <v>98.3</v>
      </c>
      <c r="M54" s="84">
        <v>56.8</v>
      </c>
      <c r="N54" s="116">
        <f t="shared" si="5"/>
        <v>79.987599206349188</v>
      </c>
      <c r="R54" s="190"/>
      <c r="S54" s="190"/>
    </row>
    <row r="55" spans="1:32" ht="15.95" customHeight="1" x14ac:dyDescent="0.2">
      <c r="A55" s="221"/>
      <c r="B55" s="112" t="s">
        <v>21</v>
      </c>
      <c r="C55" s="111">
        <v>14</v>
      </c>
      <c r="D55" s="113" t="s">
        <v>26</v>
      </c>
      <c r="E55" s="2">
        <v>3</v>
      </c>
      <c r="F55" s="110" t="s">
        <v>10</v>
      </c>
      <c r="G55" s="98">
        <v>80.8</v>
      </c>
      <c r="H55" s="113">
        <v>1028.8</v>
      </c>
      <c r="I55" s="113">
        <v>25.3</v>
      </c>
      <c r="J55" s="114">
        <f t="shared" si="3"/>
        <v>0.29863013698630136</v>
      </c>
      <c r="K55" s="94">
        <f t="shared" si="4"/>
        <v>0.16493150684931507</v>
      </c>
      <c r="L55" s="82">
        <v>109</v>
      </c>
      <c r="M55" s="84">
        <v>60.2</v>
      </c>
      <c r="N55" s="116">
        <f t="shared" si="5"/>
        <v>143.52914997774812</v>
      </c>
      <c r="R55" s="190"/>
      <c r="S55" s="190"/>
    </row>
    <row r="56" spans="1:32" ht="15.95" customHeight="1" x14ac:dyDescent="0.2">
      <c r="A56" s="221"/>
      <c r="B56" s="112" t="s">
        <v>24</v>
      </c>
      <c r="C56" s="111">
        <v>24</v>
      </c>
      <c r="D56" s="113" t="s">
        <v>27</v>
      </c>
      <c r="E56" s="2">
        <v>3</v>
      </c>
      <c r="F56" s="110" t="s">
        <v>10</v>
      </c>
      <c r="G56" s="98">
        <v>81.400000000000006</v>
      </c>
      <c r="H56" s="113">
        <v>1035.2</v>
      </c>
      <c r="I56" s="113">
        <v>27</v>
      </c>
      <c r="J56" s="114">
        <f t="shared" si="3"/>
        <v>0.33424657534246577</v>
      </c>
      <c r="K56" s="94">
        <f t="shared" si="4"/>
        <v>0.19534246575342465</v>
      </c>
      <c r="L56" s="82">
        <v>122</v>
      </c>
      <c r="M56" s="84">
        <v>71.3</v>
      </c>
      <c r="N56" s="116">
        <f t="shared" si="5"/>
        <v>118.13553113553108</v>
      </c>
      <c r="R56" s="190"/>
      <c r="S56" s="190"/>
    </row>
    <row r="57" spans="1:32" ht="15.95" customHeight="1" x14ac:dyDescent="0.2">
      <c r="A57" s="221"/>
      <c r="B57" s="112" t="s">
        <v>23</v>
      </c>
      <c r="C57" s="111">
        <v>8</v>
      </c>
      <c r="D57" s="113" t="s">
        <v>27</v>
      </c>
      <c r="E57" s="2">
        <v>3</v>
      </c>
      <c r="F57" s="110" t="s">
        <v>10</v>
      </c>
      <c r="G57" s="98">
        <v>81.7</v>
      </c>
      <c r="H57" s="113">
        <v>1039.5999999999999</v>
      </c>
      <c r="I57" s="113">
        <v>27.7</v>
      </c>
      <c r="J57" s="114">
        <f t="shared" si="3"/>
        <v>0.34794520547945207</v>
      </c>
      <c r="K57" s="94">
        <f t="shared" si="4"/>
        <v>0.20794520547945208</v>
      </c>
      <c r="L57" s="82">
        <v>127</v>
      </c>
      <c r="M57" s="84">
        <v>75.900000000000006</v>
      </c>
      <c r="N57" s="116">
        <f t="shared" si="5"/>
        <v>307.15238095238101</v>
      </c>
      <c r="R57" s="190"/>
      <c r="S57" s="190"/>
    </row>
    <row r="58" spans="1:32" ht="15.95" customHeight="1" x14ac:dyDescent="0.25">
      <c r="A58" s="221"/>
      <c r="B58" s="112" t="s">
        <v>22</v>
      </c>
      <c r="C58" s="111">
        <v>3</v>
      </c>
      <c r="D58" s="113" t="s">
        <v>27</v>
      </c>
      <c r="E58" s="2">
        <v>3</v>
      </c>
      <c r="F58" s="110" t="s">
        <v>10</v>
      </c>
      <c r="G58" s="98">
        <v>74.8</v>
      </c>
      <c r="H58" s="113">
        <v>975</v>
      </c>
      <c r="I58" s="113">
        <v>17.5</v>
      </c>
      <c r="J58" s="114">
        <f t="shared" si="3"/>
        <v>0.39178082191780822</v>
      </c>
      <c r="K58" s="94">
        <f t="shared" si="4"/>
        <v>0.16904109589041097</v>
      </c>
      <c r="L58" s="82">
        <v>143</v>
      </c>
      <c r="M58" s="84">
        <v>61.7</v>
      </c>
      <c r="N58" s="116">
        <f t="shared" si="5"/>
        <v>95.985119047619065</v>
      </c>
      <c r="O58" s="101"/>
      <c r="Q58" s="101"/>
      <c r="R58" s="190"/>
      <c r="S58" s="190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15.95" customHeight="1" x14ac:dyDescent="0.2">
      <c r="A59" s="221"/>
      <c r="B59" s="112" t="s">
        <v>23</v>
      </c>
      <c r="C59" s="111">
        <v>4</v>
      </c>
      <c r="D59" s="113" t="s">
        <v>26</v>
      </c>
      <c r="E59" s="2">
        <v>3</v>
      </c>
      <c r="F59" s="110" t="s">
        <v>10</v>
      </c>
      <c r="G59" s="98">
        <v>82.4</v>
      </c>
      <c r="H59" s="113">
        <v>1051.5999999999999</v>
      </c>
      <c r="I59" s="113">
        <v>29.9</v>
      </c>
      <c r="J59" s="114">
        <f t="shared" si="3"/>
        <v>0.39178082191780822</v>
      </c>
      <c r="K59" s="94">
        <f t="shared" si="4"/>
        <v>0.24904109589041099</v>
      </c>
      <c r="L59" s="82">
        <v>143</v>
      </c>
      <c r="M59" s="84">
        <v>90.9</v>
      </c>
      <c r="N59" s="116"/>
      <c r="R59" s="190"/>
      <c r="S59" s="190"/>
    </row>
    <row r="60" spans="1:32" ht="15.95" customHeight="1" x14ac:dyDescent="0.2">
      <c r="A60" s="221"/>
      <c r="B60" s="112"/>
      <c r="C60" s="111"/>
      <c r="D60" s="113"/>
      <c r="E60" s="2"/>
      <c r="F60" s="110"/>
      <c r="G60" s="98"/>
      <c r="H60" s="113"/>
      <c r="I60" s="113"/>
      <c r="J60" s="114"/>
      <c r="K60" s="94"/>
      <c r="L60" s="82"/>
      <c r="M60" s="84"/>
      <c r="N60" s="126"/>
    </row>
    <row r="61" spans="1:32" ht="15.95" customHeight="1" x14ac:dyDescent="0.2">
      <c r="A61" s="221"/>
      <c r="B61" s="112" t="s">
        <v>23</v>
      </c>
      <c r="C61" s="111">
        <v>10</v>
      </c>
      <c r="D61" s="113" t="s">
        <v>27</v>
      </c>
      <c r="E61" s="2">
        <v>2</v>
      </c>
      <c r="F61" s="110" t="s">
        <v>10</v>
      </c>
      <c r="G61" s="98">
        <v>77.7</v>
      </c>
      <c r="H61" s="113">
        <v>1007.6</v>
      </c>
      <c r="I61" s="113">
        <v>27.8</v>
      </c>
      <c r="J61" s="81">
        <f t="shared" ref="J61:K65" si="6">L61/365</f>
        <v>1.1178082191780823</v>
      </c>
      <c r="K61" s="94">
        <f t="shared" si="6"/>
        <v>0.70410958904109588</v>
      </c>
      <c r="L61" s="82">
        <v>408</v>
      </c>
      <c r="M61" s="84">
        <v>257</v>
      </c>
      <c r="N61" s="127">
        <f>(1/21)/((J61-J59)/(J$75-J$52))</f>
        <v>5.795327942497754</v>
      </c>
      <c r="R61" s="190"/>
      <c r="S61" s="190"/>
    </row>
    <row r="62" spans="1:32" ht="15.95" customHeight="1" x14ac:dyDescent="0.2">
      <c r="A62" s="221"/>
      <c r="B62" s="112" t="s">
        <v>25</v>
      </c>
      <c r="C62" s="111">
        <v>11</v>
      </c>
      <c r="D62" s="113" t="s">
        <v>27</v>
      </c>
      <c r="E62" s="2">
        <v>2</v>
      </c>
      <c r="F62" s="110" t="s">
        <v>11</v>
      </c>
      <c r="G62" s="98">
        <v>76</v>
      </c>
      <c r="H62" s="113">
        <v>986.1</v>
      </c>
      <c r="I62" s="113">
        <v>20.8</v>
      </c>
      <c r="J62" s="81">
        <f t="shared" si="6"/>
        <v>1.3917808219178083</v>
      </c>
      <c r="K62" s="94">
        <f t="shared" si="6"/>
        <v>0.69041095890410964</v>
      </c>
      <c r="L62" s="82">
        <v>508</v>
      </c>
      <c r="M62" s="84">
        <v>252</v>
      </c>
      <c r="N62" s="128">
        <f>(1/21)/((J62-J61)/(J$75-J$52))</f>
        <v>15.35761904761905</v>
      </c>
      <c r="R62" s="190"/>
      <c r="S62" s="190"/>
    </row>
    <row r="63" spans="1:32" ht="15.95" customHeight="1" x14ac:dyDescent="0.2">
      <c r="A63" s="221"/>
      <c r="B63" s="112" t="s">
        <v>23</v>
      </c>
      <c r="C63" s="111">
        <v>1</v>
      </c>
      <c r="D63" s="113">
        <v>2</v>
      </c>
      <c r="E63" s="2">
        <v>2</v>
      </c>
      <c r="F63" s="110" t="s">
        <v>5</v>
      </c>
      <c r="G63" s="98">
        <v>67.7</v>
      </c>
      <c r="H63" s="113">
        <v>950</v>
      </c>
      <c r="I63" s="113">
        <v>20</v>
      </c>
      <c r="J63" s="81">
        <f t="shared" si="6"/>
        <v>2.4383561643835616</v>
      </c>
      <c r="K63" s="98">
        <f t="shared" si="6"/>
        <v>1.5780821917808219</v>
      </c>
      <c r="L63" s="82">
        <v>890</v>
      </c>
      <c r="M63" s="84">
        <v>576</v>
      </c>
      <c r="N63" s="127">
        <f>(1/21)/((J63-J62)/(J$75-J$52))</f>
        <v>4.0203191224133636</v>
      </c>
      <c r="R63" s="190"/>
      <c r="S63" s="190"/>
    </row>
    <row r="64" spans="1:32" ht="15.95" customHeight="1" x14ac:dyDescent="0.2">
      <c r="A64" s="221"/>
      <c r="B64" s="112" t="s">
        <v>22</v>
      </c>
      <c r="C64" s="111">
        <v>4</v>
      </c>
      <c r="D64" s="113" t="s">
        <v>27</v>
      </c>
      <c r="E64" s="2">
        <v>2</v>
      </c>
      <c r="F64" s="110" t="s">
        <v>11</v>
      </c>
      <c r="G64" s="98">
        <v>65</v>
      </c>
      <c r="H64" s="113">
        <v>950</v>
      </c>
      <c r="I64" s="113">
        <v>20</v>
      </c>
      <c r="J64" s="81">
        <f t="shared" si="6"/>
        <v>3.2876712328767121</v>
      </c>
      <c r="K64" s="98">
        <f t="shared" si="6"/>
        <v>1.6986301369863013</v>
      </c>
      <c r="L64" s="82">
        <v>1200</v>
      </c>
      <c r="M64" s="84">
        <v>620</v>
      </c>
      <c r="N64" s="127">
        <f>(1/21)/((J64-J63)/(J$75-J$52))</f>
        <v>4.9540706605222748</v>
      </c>
      <c r="R64" s="190"/>
      <c r="S64" s="190"/>
    </row>
    <row r="65" spans="1:19" ht="15.95" customHeight="1" x14ac:dyDescent="0.2">
      <c r="A65" s="221"/>
      <c r="B65" s="112" t="s">
        <v>24</v>
      </c>
      <c r="C65" s="111">
        <v>6</v>
      </c>
      <c r="D65" s="113" t="s">
        <v>27</v>
      </c>
      <c r="E65" s="2">
        <v>2</v>
      </c>
      <c r="F65" s="110" t="s">
        <v>10</v>
      </c>
      <c r="G65" s="98">
        <v>86.2</v>
      </c>
      <c r="H65" s="113">
        <v>1069</v>
      </c>
      <c r="I65" s="113">
        <v>39.700000000000003</v>
      </c>
      <c r="J65" s="81">
        <f t="shared" si="6"/>
        <v>4.5479452054794525</v>
      </c>
      <c r="K65" s="98">
        <f t="shared" si="6"/>
        <v>3.7534246575342465</v>
      </c>
      <c r="L65" s="82">
        <v>1660</v>
      </c>
      <c r="M65" s="84">
        <v>1370</v>
      </c>
      <c r="N65" s="127">
        <f>(1/21)/((J65-J64)/(J$75-J$52))</f>
        <v>3.338612836438922</v>
      </c>
      <c r="R65" s="190"/>
      <c r="S65" s="190"/>
    </row>
    <row r="66" spans="1:19" ht="15.95" customHeight="1" x14ac:dyDescent="0.2">
      <c r="A66" s="221"/>
      <c r="B66" s="112"/>
      <c r="C66" s="111"/>
      <c r="D66" s="113"/>
      <c r="E66" s="2"/>
      <c r="F66" s="110"/>
      <c r="G66" s="98"/>
      <c r="H66" s="113"/>
      <c r="I66" s="113"/>
      <c r="J66" s="81"/>
      <c r="K66" s="98"/>
      <c r="L66" s="82"/>
      <c r="M66" s="84"/>
      <c r="N66" s="126"/>
    </row>
    <row r="67" spans="1:19" ht="15.95" customHeight="1" x14ac:dyDescent="0.2">
      <c r="A67" s="221"/>
      <c r="B67" s="112" t="s">
        <v>25</v>
      </c>
      <c r="C67" s="111">
        <v>2</v>
      </c>
      <c r="D67" s="113">
        <v>2</v>
      </c>
      <c r="E67" s="2" t="s">
        <v>28</v>
      </c>
      <c r="F67" s="110" t="s">
        <v>5</v>
      </c>
      <c r="G67" s="98">
        <v>60.2</v>
      </c>
      <c r="H67" s="113">
        <v>950</v>
      </c>
      <c r="I67" s="113">
        <v>20</v>
      </c>
      <c r="J67" s="81">
        <f>L67/365</f>
        <v>5.8082191780821919</v>
      </c>
      <c r="K67" s="98">
        <f>M67/365</f>
        <v>2.904109589041096</v>
      </c>
      <c r="L67" s="82">
        <v>2120</v>
      </c>
      <c r="M67" s="84">
        <v>1060</v>
      </c>
      <c r="N67" s="127">
        <f>(1/21)/((J67-J65)/(J$75-J$52))</f>
        <v>3.3386128364389243</v>
      </c>
      <c r="R67" s="212"/>
      <c r="S67" s="190"/>
    </row>
    <row r="68" spans="1:19" ht="15.95" customHeight="1" x14ac:dyDescent="0.2">
      <c r="A68" s="221"/>
      <c r="B68" s="112"/>
      <c r="C68" s="111"/>
      <c r="D68" s="113"/>
      <c r="E68" s="2"/>
      <c r="F68" s="110"/>
      <c r="G68" s="98"/>
      <c r="H68" s="113"/>
      <c r="I68" s="113"/>
      <c r="J68" s="81"/>
      <c r="K68" s="98"/>
      <c r="L68" s="82"/>
      <c r="M68" s="84"/>
      <c r="N68" s="126"/>
    </row>
    <row r="69" spans="1:19" ht="15.95" customHeight="1" x14ac:dyDescent="0.2">
      <c r="A69" s="221"/>
      <c r="B69" s="112" t="s">
        <v>22</v>
      </c>
      <c r="C69" s="111">
        <v>7</v>
      </c>
      <c r="D69" s="113">
        <v>2</v>
      </c>
      <c r="E69" s="2">
        <v>1</v>
      </c>
      <c r="F69" s="110" t="s">
        <v>5</v>
      </c>
      <c r="G69" s="98">
        <v>55.4</v>
      </c>
      <c r="H69" s="113">
        <v>950</v>
      </c>
      <c r="I69" s="113">
        <v>20</v>
      </c>
      <c r="J69" s="81">
        <f t="shared" ref="J69:J75" si="7">L69/365</f>
        <v>34.520547945205479</v>
      </c>
      <c r="K69" s="98">
        <f t="shared" ref="K69:K75" si="8">M69/365</f>
        <v>17.17808219178082</v>
      </c>
      <c r="L69" s="82">
        <v>12600</v>
      </c>
      <c r="M69" s="84">
        <v>6270</v>
      </c>
      <c r="N69" s="122">
        <f>(1/21)/((J69-J67)/(J$75-J$52))</f>
        <v>0.14654216648491458</v>
      </c>
      <c r="R69" s="190"/>
      <c r="S69" s="190"/>
    </row>
    <row r="70" spans="1:19" ht="15.95" customHeight="1" x14ac:dyDescent="0.2">
      <c r="A70" s="221"/>
      <c r="B70" s="112" t="s">
        <v>23</v>
      </c>
      <c r="C70" s="111">
        <v>7</v>
      </c>
      <c r="D70" s="113" t="s">
        <v>27</v>
      </c>
      <c r="E70" s="2">
        <v>1</v>
      </c>
      <c r="F70" s="110" t="s">
        <v>10</v>
      </c>
      <c r="G70" s="98">
        <v>62</v>
      </c>
      <c r="H70" s="113">
        <v>950</v>
      </c>
      <c r="I70" s="113">
        <v>20</v>
      </c>
      <c r="J70" s="81">
        <f t="shared" si="7"/>
        <v>37.260273972602739</v>
      </c>
      <c r="K70" s="98">
        <f t="shared" si="8"/>
        <v>18.547945205479451</v>
      </c>
      <c r="L70" s="82">
        <v>13600</v>
      </c>
      <c r="M70" s="84">
        <v>6770</v>
      </c>
      <c r="N70" s="124">
        <f t="shared" ref="N70:N75" si="9">(1/21)/((J70-J69)/(J$75-J$52))</f>
        <v>1.5357619047619047</v>
      </c>
      <c r="R70" s="190"/>
      <c r="S70" s="190"/>
    </row>
    <row r="71" spans="1:19" ht="15.95" customHeight="1" x14ac:dyDescent="0.2">
      <c r="A71" s="221"/>
      <c r="B71" s="112" t="s">
        <v>22</v>
      </c>
      <c r="C71" s="111">
        <v>5</v>
      </c>
      <c r="D71" s="113">
        <v>2</v>
      </c>
      <c r="E71" s="2">
        <v>1</v>
      </c>
      <c r="F71" s="110" t="s">
        <v>10</v>
      </c>
      <c r="G71" s="98">
        <v>58.3</v>
      </c>
      <c r="H71" s="113">
        <v>950</v>
      </c>
      <c r="I71" s="113">
        <v>20</v>
      </c>
      <c r="J71" s="81">
        <f t="shared" si="7"/>
        <v>40.821917808219176</v>
      </c>
      <c r="K71" s="98">
        <f t="shared" si="8"/>
        <v>20.273972602739725</v>
      </c>
      <c r="L71" s="82">
        <v>14900</v>
      </c>
      <c r="M71" s="84">
        <v>7400</v>
      </c>
      <c r="N71" s="124">
        <f t="shared" si="9"/>
        <v>1.1813553113553119</v>
      </c>
      <c r="R71" s="190"/>
      <c r="S71" s="190"/>
    </row>
    <row r="72" spans="1:19" ht="15.95" customHeight="1" x14ac:dyDescent="0.2">
      <c r="A72" s="221"/>
      <c r="B72" s="112" t="s">
        <v>22</v>
      </c>
      <c r="C72" s="111">
        <v>13</v>
      </c>
      <c r="D72" s="113">
        <v>2</v>
      </c>
      <c r="E72" s="2">
        <v>1</v>
      </c>
      <c r="F72" s="110" t="s">
        <v>10</v>
      </c>
      <c r="G72" s="98">
        <v>56.8</v>
      </c>
      <c r="H72" s="113">
        <v>950</v>
      </c>
      <c r="I72" s="113">
        <v>20</v>
      </c>
      <c r="J72" s="81">
        <f t="shared" si="7"/>
        <v>46.575342465753423</v>
      </c>
      <c r="K72" s="98">
        <f t="shared" si="8"/>
        <v>23.123287671232877</v>
      </c>
      <c r="L72" s="82">
        <v>17000</v>
      </c>
      <c r="M72" s="84">
        <v>8440</v>
      </c>
      <c r="N72" s="122">
        <f t="shared" si="9"/>
        <v>0.73131519274376422</v>
      </c>
      <c r="R72" s="190"/>
      <c r="S72" s="190"/>
    </row>
    <row r="73" spans="1:19" ht="15.95" customHeight="1" x14ac:dyDescent="0.2">
      <c r="A73" s="221"/>
      <c r="B73" s="112" t="s">
        <v>25</v>
      </c>
      <c r="C73" s="111">
        <v>3</v>
      </c>
      <c r="D73" s="113">
        <v>2</v>
      </c>
      <c r="E73" s="2">
        <v>1</v>
      </c>
      <c r="F73" s="110" t="s">
        <v>10</v>
      </c>
      <c r="G73" s="98">
        <v>61.4</v>
      </c>
      <c r="H73" s="113">
        <v>950</v>
      </c>
      <c r="I73" s="113">
        <v>20</v>
      </c>
      <c r="J73" s="81">
        <f t="shared" si="7"/>
        <v>60.547945205479451</v>
      </c>
      <c r="K73" s="98">
        <f t="shared" si="8"/>
        <v>30.136986301369863</v>
      </c>
      <c r="L73" s="82">
        <v>22100</v>
      </c>
      <c r="M73" s="84">
        <v>11000</v>
      </c>
      <c r="N73" s="122">
        <f t="shared" si="9"/>
        <v>0.30112978524743234</v>
      </c>
      <c r="R73" s="190"/>
      <c r="S73" s="190"/>
    </row>
    <row r="74" spans="1:19" ht="15.95" customHeight="1" x14ac:dyDescent="0.2">
      <c r="A74" s="221"/>
      <c r="B74" s="112" t="s">
        <v>22</v>
      </c>
      <c r="C74" s="111">
        <v>14</v>
      </c>
      <c r="D74" s="113">
        <v>2</v>
      </c>
      <c r="E74" s="2">
        <v>1</v>
      </c>
      <c r="F74" s="110" t="s">
        <v>10</v>
      </c>
      <c r="G74" s="98">
        <v>57.5</v>
      </c>
      <c r="H74" s="113">
        <v>950</v>
      </c>
      <c r="I74" s="113">
        <v>20</v>
      </c>
      <c r="J74" s="81">
        <f t="shared" si="7"/>
        <v>62.739726027397261</v>
      </c>
      <c r="K74" s="98">
        <f t="shared" si="8"/>
        <v>31.232876712328768</v>
      </c>
      <c r="L74" s="82">
        <v>22900</v>
      </c>
      <c r="M74" s="84">
        <v>11400</v>
      </c>
      <c r="N74" s="124">
        <f t="shared" si="9"/>
        <v>1.9197023809523794</v>
      </c>
      <c r="R74" s="190"/>
      <c r="S74" s="190"/>
    </row>
    <row r="75" spans="1:19" ht="15.95" customHeight="1" x14ac:dyDescent="0.2">
      <c r="A75" s="221"/>
      <c r="B75" s="112" t="s">
        <v>22</v>
      </c>
      <c r="C75" s="111">
        <v>10</v>
      </c>
      <c r="D75" s="113" t="s">
        <v>27</v>
      </c>
      <c r="E75" s="2">
        <v>1</v>
      </c>
      <c r="F75" s="110" t="s">
        <v>8</v>
      </c>
      <c r="G75" s="98">
        <v>59.1</v>
      </c>
      <c r="H75" s="113">
        <v>950</v>
      </c>
      <c r="I75" s="113">
        <v>20</v>
      </c>
      <c r="J75" s="81">
        <f t="shared" si="7"/>
        <v>88.493150684931507</v>
      </c>
      <c r="K75" s="98">
        <f t="shared" si="8"/>
        <v>43.835616438356162</v>
      </c>
      <c r="L75" s="82">
        <v>32300</v>
      </c>
      <c r="M75" s="84">
        <v>16000</v>
      </c>
      <c r="N75" s="122">
        <f t="shared" si="9"/>
        <v>0.16337892603850052</v>
      </c>
      <c r="R75" s="190"/>
      <c r="S75" s="190"/>
    </row>
    <row r="76" spans="1:19" ht="15.95" customHeight="1" x14ac:dyDescent="0.2">
      <c r="A76" s="221"/>
      <c r="B76" s="109"/>
      <c r="C76" s="111"/>
      <c r="D76" s="113"/>
      <c r="E76" s="2"/>
      <c r="F76" s="110"/>
      <c r="G76" s="98"/>
      <c r="H76" s="113"/>
      <c r="I76" s="113"/>
      <c r="J76" s="94"/>
      <c r="K76" s="113"/>
      <c r="L76" s="113"/>
      <c r="M76" s="113"/>
      <c r="N76" s="126"/>
    </row>
    <row r="77" spans="1:19" ht="15.95" customHeight="1" x14ac:dyDescent="0.2">
      <c r="A77" s="125"/>
      <c r="B77" s="42"/>
      <c r="C77" s="78"/>
      <c r="D77" s="78"/>
      <c r="E77" s="78"/>
      <c r="F77" s="42"/>
      <c r="G77" s="158"/>
      <c r="H77" s="46"/>
      <c r="I77" s="78"/>
      <c r="J77" s="97"/>
      <c r="K77" s="78"/>
      <c r="L77" s="78"/>
      <c r="M77" s="78"/>
      <c r="N77" s="126"/>
    </row>
    <row r="78" spans="1:19" ht="15.95" customHeight="1" x14ac:dyDescent="0.2">
      <c r="A78" s="222" t="s">
        <v>34</v>
      </c>
      <c r="B78" s="109" t="s">
        <v>29</v>
      </c>
      <c r="C78" s="111">
        <v>22</v>
      </c>
      <c r="D78" s="113" t="s">
        <v>27</v>
      </c>
      <c r="E78" s="2">
        <v>5</v>
      </c>
      <c r="F78" s="110" t="s">
        <v>8</v>
      </c>
      <c r="G78" s="35">
        <v>67.8</v>
      </c>
      <c r="H78" s="39">
        <v>974.1</v>
      </c>
      <c r="I78" s="39">
        <v>15.1</v>
      </c>
      <c r="J78" s="61">
        <v>5.4389889143257118E-2</v>
      </c>
      <c r="K78" s="119">
        <v>2.1475381087728382E-2</v>
      </c>
      <c r="L78" s="118">
        <v>19.899999999999999</v>
      </c>
      <c r="M78" s="120">
        <v>7.84</v>
      </c>
      <c r="N78" s="115"/>
      <c r="R78" s="213"/>
      <c r="S78" s="190"/>
    </row>
    <row r="79" spans="1:19" ht="15.95" customHeight="1" x14ac:dyDescent="0.2">
      <c r="A79" s="222"/>
      <c r="B79" s="109"/>
      <c r="C79" s="111"/>
      <c r="D79" s="113"/>
      <c r="E79" s="2"/>
      <c r="F79" s="110"/>
      <c r="G79" s="35"/>
      <c r="H79" s="39"/>
      <c r="I79" s="39"/>
      <c r="J79" s="61"/>
      <c r="K79" s="119"/>
      <c r="L79" s="118"/>
      <c r="M79" s="120"/>
      <c r="N79" s="126"/>
    </row>
    <row r="80" spans="1:19" ht="15.95" customHeight="1" x14ac:dyDescent="0.2">
      <c r="A80" s="222"/>
      <c r="B80" s="109" t="s">
        <v>29</v>
      </c>
      <c r="C80" s="111">
        <v>15</v>
      </c>
      <c r="D80" s="113" t="s">
        <v>27</v>
      </c>
      <c r="E80" s="2">
        <v>4</v>
      </c>
      <c r="F80" s="110" t="s">
        <v>5</v>
      </c>
      <c r="G80" s="35">
        <v>69.599999999999994</v>
      </c>
      <c r="H80" s="39">
        <v>964.5</v>
      </c>
      <c r="I80" s="39">
        <v>16.7</v>
      </c>
      <c r="J80" s="61">
        <v>0.8279305775869864</v>
      </c>
      <c r="K80" s="119">
        <v>0.3905848748461313</v>
      </c>
      <c r="L80" s="118">
        <v>302</v>
      </c>
      <c r="M80" s="120">
        <v>143</v>
      </c>
      <c r="N80" s="116">
        <f>(1/21)/((J80-J78)/(J$103-J$78))</f>
        <v>5.5380664763771232</v>
      </c>
      <c r="R80" s="190"/>
      <c r="S80" s="190"/>
    </row>
    <row r="81" spans="1:19" ht="15.95" customHeight="1" x14ac:dyDescent="0.2">
      <c r="A81" s="222"/>
      <c r="B81" s="109" t="s">
        <v>30</v>
      </c>
      <c r="C81" s="111">
        <v>9</v>
      </c>
      <c r="D81" s="113" t="s">
        <v>27</v>
      </c>
      <c r="E81" s="2">
        <v>4</v>
      </c>
      <c r="F81" s="110" t="s">
        <v>10</v>
      </c>
      <c r="G81" s="35"/>
      <c r="H81" s="191" t="s">
        <v>481</v>
      </c>
      <c r="I81" s="39"/>
      <c r="J81" s="61">
        <v>0.90041853650049719</v>
      </c>
      <c r="K81" s="119">
        <v>0.6288468039670424</v>
      </c>
      <c r="L81" s="118">
        <v>329</v>
      </c>
      <c r="M81" s="120">
        <v>230</v>
      </c>
      <c r="N81" s="116">
        <f>(1/21)/((J81-J80)/(J$103-J$78))</f>
        <v>59.098363631610439</v>
      </c>
      <c r="R81" s="190"/>
      <c r="S81" s="190"/>
    </row>
    <row r="82" spans="1:19" ht="15.95" customHeight="1" x14ac:dyDescent="0.2">
      <c r="A82" s="222"/>
      <c r="B82" s="109" t="s">
        <v>31</v>
      </c>
      <c r="C82" s="111" t="s">
        <v>38</v>
      </c>
      <c r="D82" s="113" t="s">
        <v>26</v>
      </c>
      <c r="E82" s="2">
        <v>4</v>
      </c>
      <c r="F82" s="110" t="s">
        <v>5</v>
      </c>
      <c r="G82" s="35">
        <v>70.099999999999994</v>
      </c>
      <c r="H82" s="39">
        <v>986.6</v>
      </c>
      <c r="I82" s="39">
        <v>15.6</v>
      </c>
      <c r="J82" s="61">
        <v>0.94484514723000401</v>
      </c>
      <c r="K82" s="119">
        <v>0.35493422677650349</v>
      </c>
      <c r="L82" s="118">
        <v>345</v>
      </c>
      <c r="M82" s="120">
        <v>130</v>
      </c>
      <c r="N82" s="116">
        <f>(1/21)/((J82-J81)/(J$103-J$78))</f>
        <v>96.426886598816012</v>
      </c>
      <c r="R82" s="190"/>
      <c r="S82" s="190"/>
    </row>
    <row r="83" spans="1:19" ht="15.95" customHeight="1" x14ac:dyDescent="0.2">
      <c r="A83" s="222"/>
      <c r="B83" s="109"/>
      <c r="C83" s="111"/>
      <c r="D83" s="113"/>
      <c r="E83" s="2"/>
      <c r="F83" s="110"/>
      <c r="G83" s="35"/>
      <c r="H83" s="39"/>
      <c r="I83" s="39"/>
      <c r="J83" s="61"/>
      <c r="K83" s="119"/>
      <c r="L83" s="118"/>
      <c r="M83" s="120"/>
      <c r="N83" s="126"/>
    </row>
    <row r="84" spans="1:19" ht="15.95" customHeight="1" x14ac:dyDescent="0.2">
      <c r="A84" s="222"/>
      <c r="B84" s="109" t="s">
        <v>31</v>
      </c>
      <c r="C84" s="111" t="s">
        <v>39</v>
      </c>
      <c r="D84" s="113" t="s">
        <v>27</v>
      </c>
      <c r="E84" s="2">
        <v>3</v>
      </c>
      <c r="F84" s="110" t="s">
        <v>32</v>
      </c>
      <c r="G84" s="35">
        <v>71.3</v>
      </c>
      <c r="H84" s="39">
        <v>973.6</v>
      </c>
      <c r="I84" s="39">
        <v>16.3</v>
      </c>
      <c r="J84" s="32">
        <v>2.0395166082936189</v>
      </c>
      <c r="K84" s="119">
        <v>0.81253613057728979</v>
      </c>
      <c r="L84" s="118">
        <v>744</v>
      </c>
      <c r="M84" s="120">
        <v>297</v>
      </c>
      <c r="N84" s="127">
        <f>(1/21)/((J84-J82)/(J$103-J$78))</f>
        <v>3.913429651871545</v>
      </c>
      <c r="R84" s="190"/>
      <c r="S84" s="190"/>
    </row>
    <row r="85" spans="1:19" ht="15.95" customHeight="1" x14ac:dyDescent="0.2">
      <c r="A85" s="222"/>
      <c r="B85" s="109" t="s">
        <v>31</v>
      </c>
      <c r="C85" s="111">
        <v>6</v>
      </c>
      <c r="D85" s="113" t="s">
        <v>27</v>
      </c>
      <c r="E85" s="2">
        <v>3</v>
      </c>
      <c r="F85" s="110" t="s">
        <v>10</v>
      </c>
      <c r="G85" s="35"/>
      <c r="H85" s="191" t="s">
        <v>481</v>
      </c>
      <c r="I85" s="39"/>
      <c r="J85" s="32">
        <v>2.3180012867223381</v>
      </c>
      <c r="K85" s="35">
        <v>1.3305905578425976</v>
      </c>
      <c r="L85" s="118">
        <v>846</v>
      </c>
      <c r="M85" s="120">
        <v>486</v>
      </c>
      <c r="N85" s="128">
        <f>(1/21)/((J85-J84)/((J$103-J$78)))</f>
        <v>15.382963899324206</v>
      </c>
      <c r="R85" s="190"/>
      <c r="S85" s="190"/>
    </row>
    <row r="86" spans="1:19" ht="15.95" customHeight="1" x14ac:dyDescent="0.2">
      <c r="A86" s="222"/>
      <c r="B86" s="109" t="s">
        <v>31</v>
      </c>
      <c r="C86" s="111">
        <v>29</v>
      </c>
      <c r="D86" s="113" t="s">
        <v>7</v>
      </c>
      <c r="E86" s="2">
        <v>3</v>
      </c>
      <c r="F86" s="110" t="s">
        <v>5</v>
      </c>
      <c r="G86" s="35">
        <v>71.2</v>
      </c>
      <c r="H86" s="39">
        <v>984.8</v>
      </c>
      <c r="I86" s="39">
        <v>15.9</v>
      </c>
      <c r="J86" s="32">
        <v>2.5024927141963884</v>
      </c>
      <c r="K86" s="119">
        <v>0.93647512131432442</v>
      </c>
      <c r="L86" s="118">
        <v>913</v>
      </c>
      <c r="M86" s="120">
        <v>342</v>
      </c>
      <c r="N86" s="128">
        <f>(1/21)/((J86-J85)/(J$103-J$78))</f>
        <v>23.220156152710416</v>
      </c>
      <c r="R86" s="190"/>
      <c r="S86" s="190"/>
    </row>
    <row r="87" spans="1:19" ht="15.95" customHeight="1" x14ac:dyDescent="0.2">
      <c r="A87" s="222"/>
      <c r="B87" s="109" t="s">
        <v>30</v>
      </c>
      <c r="C87" s="111">
        <v>18</v>
      </c>
      <c r="D87" s="113" t="s">
        <v>7</v>
      </c>
      <c r="E87" s="2">
        <v>3</v>
      </c>
      <c r="F87" s="110" t="s">
        <v>8</v>
      </c>
      <c r="G87" s="35">
        <v>67.8</v>
      </c>
      <c r="H87" s="39">
        <v>971.9</v>
      </c>
      <c r="I87" s="39">
        <v>14.9</v>
      </c>
      <c r="J87" s="32">
        <v>3.036683649491652</v>
      </c>
      <c r="K87" s="35">
        <v>1.1210274323120724</v>
      </c>
      <c r="L87" s="118">
        <v>1110</v>
      </c>
      <c r="M87" s="120">
        <v>409</v>
      </c>
      <c r="N87" s="128">
        <f>(1/21)/((J87-J86)/(J$103-J$78))</f>
        <v>8.01945422832015</v>
      </c>
      <c r="R87" s="190"/>
      <c r="S87" s="190"/>
    </row>
    <row r="88" spans="1:19" ht="15.95" customHeight="1" x14ac:dyDescent="0.2">
      <c r="A88" s="222"/>
      <c r="B88" s="109" t="s">
        <v>30</v>
      </c>
      <c r="C88" s="111">
        <v>3</v>
      </c>
      <c r="D88" s="113" t="s">
        <v>27</v>
      </c>
      <c r="E88" s="2">
        <v>3</v>
      </c>
      <c r="F88" s="110" t="s">
        <v>10</v>
      </c>
      <c r="G88" s="35">
        <v>75.2</v>
      </c>
      <c r="H88" s="39">
        <v>961.1</v>
      </c>
      <c r="I88" s="39">
        <v>19.7</v>
      </c>
      <c r="J88" s="32">
        <v>3.393532948061627</v>
      </c>
      <c r="K88" s="35">
        <v>1.6655003917943538</v>
      </c>
      <c r="L88" s="118">
        <v>1240</v>
      </c>
      <c r="M88" s="120">
        <v>608</v>
      </c>
      <c r="N88" s="128">
        <f>(1/21)/((J88-J87)/(J$103-J$78))</f>
        <v>12.00484286210208</v>
      </c>
      <c r="R88" s="190"/>
      <c r="S88" s="190"/>
    </row>
    <row r="89" spans="1:19" ht="15.95" customHeight="1" x14ac:dyDescent="0.2">
      <c r="A89" s="222"/>
      <c r="B89" s="109"/>
      <c r="C89" s="111"/>
      <c r="D89" s="113"/>
      <c r="E89" s="2"/>
      <c r="F89" s="110"/>
      <c r="G89" s="35"/>
      <c r="H89" s="39"/>
      <c r="I89" s="96"/>
      <c r="J89" s="32"/>
      <c r="K89" s="35"/>
      <c r="L89" s="118"/>
      <c r="M89" s="120"/>
      <c r="N89" s="126"/>
    </row>
    <row r="90" spans="1:19" ht="15.95" customHeight="1" x14ac:dyDescent="0.2">
      <c r="A90" s="222"/>
      <c r="B90" s="109" t="s">
        <v>30</v>
      </c>
      <c r="C90" s="111">
        <v>21</v>
      </c>
      <c r="D90" s="113" t="s">
        <v>26</v>
      </c>
      <c r="E90" s="150" t="s">
        <v>35</v>
      </c>
      <c r="F90" s="110" t="s">
        <v>10</v>
      </c>
      <c r="G90" s="35"/>
      <c r="H90" s="191" t="s">
        <v>481</v>
      </c>
      <c r="I90" s="96"/>
      <c r="J90" s="32">
        <v>5.486650641459498</v>
      </c>
      <c r="K90" s="35">
        <v>3.6518812000423559</v>
      </c>
      <c r="L90" s="118">
        <v>2000</v>
      </c>
      <c r="M90" s="120">
        <v>1330</v>
      </c>
      <c r="N90" s="127">
        <f>(1/21)/((J90-J88)/(J$103-J$78))</f>
        <v>2.0466693145331827</v>
      </c>
      <c r="R90" s="190"/>
      <c r="S90" s="190"/>
    </row>
    <row r="91" spans="1:19" ht="15.95" customHeight="1" x14ac:dyDescent="0.2">
      <c r="A91" s="222"/>
      <c r="B91" s="109"/>
      <c r="C91" s="111"/>
      <c r="D91" s="113"/>
      <c r="E91" s="2"/>
      <c r="F91" s="110"/>
      <c r="G91" s="35"/>
      <c r="H91" s="39"/>
      <c r="I91" s="96"/>
      <c r="J91" s="32"/>
      <c r="K91" s="35"/>
      <c r="L91" s="118"/>
      <c r="M91" s="120"/>
      <c r="N91" s="126"/>
    </row>
    <row r="92" spans="1:19" ht="15.95" customHeight="1" x14ac:dyDescent="0.2">
      <c r="A92" s="222"/>
      <c r="B92" s="109" t="s">
        <v>30</v>
      </c>
      <c r="C92" s="111">
        <v>7</v>
      </c>
      <c r="D92" s="113" t="s">
        <v>27</v>
      </c>
      <c r="E92" s="2">
        <v>2</v>
      </c>
      <c r="F92" s="110" t="s">
        <v>10</v>
      </c>
      <c r="G92" s="35">
        <v>76.3</v>
      </c>
      <c r="H92" s="39">
        <v>984</v>
      </c>
      <c r="I92" s="39">
        <v>23.4</v>
      </c>
      <c r="J92" s="32">
        <v>7.5675257545441568</v>
      </c>
      <c r="K92" s="35">
        <v>4.1786205537515517</v>
      </c>
      <c r="L92" s="118">
        <v>2760</v>
      </c>
      <c r="M92" s="120">
        <v>1530</v>
      </c>
      <c r="N92" s="121">
        <f>(1/21)/((J92-J90)/(J$103-J$78))</f>
        <v>2.0587106491141016</v>
      </c>
      <c r="R92" s="190"/>
      <c r="S92" s="190"/>
    </row>
    <row r="93" spans="1:19" ht="15" x14ac:dyDescent="0.2">
      <c r="A93" s="222"/>
      <c r="B93" s="109" t="s">
        <v>31</v>
      </c>
      <c r="C93" s="111">
        <v>17</v>
      </c>
      <c r="D93" s="113" t="s">
        <v>27</v>
      </c>
      <c r="E93" s="2">
        <v>2</v>
      </c>
      <c r="F93" s="110" t="s">
        <v>8</v>
      </c>
      <c r="G93" s="35">
        <v>69.5</v>
      </c>
      <c r="H93" s="39">
        <v>980.5</v>
      </c>
      <c r="I93" s="39">
        <v>16.3</v>
      </c>
      <c r="J93" s="32">
        <v>8.6600309857752169</v>
      </c>
      <c r="K93" s="35">
        <v>3.4271974335358051</v>
      </c>
      <c r="L93" s="118">
        <v>3160</v>
      </c>
      <c r="M93" s="120">
        <v>1250</v>
      </c>
      <c r="N93" s="121">
        <f t="shared" ref="N93:N98" si="10">(1/37)/((J93-J92)/(J$103-J$78))</f>
        <v>2.22553983758739</v>
      </c>
      <c r="R93" s="190"/>
      <c r="S93" s="190"/>
    </row>
    <row r="94" spans="1:19" ht="15.95" customHeight="1" x14ac:dyDescent="0.2">
      <c r="A94" s="222"/>
      <c r="B94" s="109" t="s">
        <v>30</v>
      </c>
      <c r="C94" s="111">
        <v>8</v>
      </c>
      <c r="D94" s="113" t="s">
        <v>27</v>
      </c>
      <c r="E94" s="2">
        <v>2</v>
      </c>
      <c r="F94" s="110" t="s">
        <v>10</v>
      </c>
      <c r="G94" s="35"/>
      <c r="H94" s="191" t="s">
        <v>481</v>
      </c>
      <c r="I94" s="39"/>
      <c r="J94" s="32">
        <v>11.873821883838211</v>
      </c>
      <c r="K94" s="35">
        <v>4.912967609599046</v>
      </c>
      <c r="L94" s="118">
        <v>4330</v>
      </c>
      <c r="M94" s="120">
        <v>1790</v>
      </c>
      <c r="N94" s="121">
        <f t="shared" si="10"/>
        <v>0.75655635105034413</v>
      </c>
      <c r="R94" s="190"/>
      <c r="S94" s="190"/>
    </row>
    <row r="95" spans="1:19" ht="15.95" customHeight="1" x14ac:dyDescent="0.2">
      <c r="A95" s="222"/>
      <c r="B95" s="109" t="s">
        <v>31</v>
      </c>
      <c r="C95" s="111">
        <v>32</v>
      </c>
      <c r="D95" s="113" t="s">
        <v>7</v>
      </c>
      <c r="E95" s="2">
        <v>2</v>
      </c>
      <c r="F95" s="110" t="s">
        <v>5</v>
      </c>
      <c r="G95" s="35">
        <v>71.400000000000006</v>
      </c>
      <c r="H95" s="39">
        <v>970.9</v>
      </c>
      <c r="I95" s="39">
        <v>14.9</v>
      </c>
      <c r="J95" s="32">
        <v>12.152323922613773</v>
      </c>
      <c r="K95" s="35">
        <v>4.3531796467808563</v>
      </c>
      <c r="L95" s="118">
        <v>4440</v>
      </c>
      <c r="M95" s="120">
        <v>1590</v>
      </c>
      <c r="N95" s="116">
        <f t="shared" si="10"/>
        <v>8.7303271658875197</v>
      </c>
      <c r="R95" s="190"/>
      <c r="S95" s="190"/>
    </row>
    <row r="96" spans="1:19" ht="15.95" customHeight="1" x14ac:dyDescent="0.2">
      <c r="A96" s="222"/>
      <c r="B96" s="109" t="s">
        <v>29</v>
      </c>
      <c r="C96" s="111">
        <v>13</v>
      </c>
      <c r="D96" s="113" t="s">
        <v>27</v>
      </c>
      <c r="E96" s="2">
        <v>2</v>
      </c>
      <c r="F96" s="110" t="s">
        <v>10</v>
      </c>
      <c r="G96" s="35">
        <v>67.3</v>
      </c>
      <c r="H96" s="39">
        <v>950</v>
      </c>
      <c r="I96" s="39">
        <v>20</v>
      </c>
      <c r="J96" s="32">
        <v>14.128259115711572</v>
      </c>
      <c r="K96" s="35">
        <v>7.0967833547946908</v>
      </c>
      <c r="L96" s="118">
        <v>5160</v>
      </c>
      <c r="M96" s="120">
        <v>2590</v>
      </c>
      <c r="N96" s="121">
        <f t="shared" si="10"/>
        <v>1.2305129861397255</v>
      </c>
      <c r="R96" s="190"/>
      <c r="S96" s="190"/>
    </row>
    <row r="97" spans="1:19" ht="15.95" customHeight="1" x14ac:dyDescent="0.2">
      <c r="A97" s="222"/>
      <c r="B97" s="109" t="s">
        <v>29</v>
      </c>
      <c r="C97" s="111">
        <v>23</v>
      </c>
      <c r="D97" s="113" t="s">
        <v>7</v>
      </c>
      <c r="E97" s="2">
        <v>2</v>
      </c>
      <c r="F97" s="110" t="s">
        <v>5</v>
      </c>
      <c r="G97" s="35">
        <v>72.599999999999994</v>
      </c>
      <c r="H97" s="39">
        <v>967.2</v>
      </c>
      <c r="I97" s="39">
        <v>15.5</v>
      </c>
      <c r="J97" s="32">
        <v>14.275315103060287</v>
      </c>
      <c r="K97" s="35">
        <v>5.4817922908420744</v>
      </c>
      <c r="L97" s="118">
        <v>5210</v>
      </c>
      <c r="M97" s="120">
        <v>2000</v>
      </c>
      <c r="N97" s="116">
        <f>(1/37)/((J97-J96)/(J$103-J$78))</f>
        <v>16.533933495082533</v>
      </c>
      <c r="R97" s="190"/>
      <c r="S97" s="190"/>
    </row>
    <row r="98" spans="1:19" ht="15.95" customHeight="1" x14ac:dyDescent="0.2">
      <c r="A98" s="222"/>
      <c r="B98" s="109" t="s">
        <v>31</v>
      </c>
      <c r="C98" s="111">
        <v>28</v>
      </c>
      <c r="D98" s="113" t="s">
        <v>26</v>
      </c>
      <c r="E98" s="2">
        <v>2</v>
      </c>
      <c r="F98" s="110" t="s">
        <v>5</v>
      </c>
      <c r="G98" s="35">
        <v>71.2</v>
      </c>
      <c r="H98" s="39">
        <v>969.5</v>
      </c>
      <c r="I98" s="39">
        <v>14.9</v>
      </c>
      <c r="J98" s="32">
        <v>15.018417361918518</v>
      </c>
      <c r="K98" s="35">
        <v>5.4185953878651674</v>
      </c>
      <c r="L98" s="118">
        <v>5480</v>
      </c>
      <c r="M98" s="120">
        <v>1980</v>
      </c>
      <c r="N98" s="121">
        <f t="shared" si="10"/>
        <v>3.271977558799497</v>
      </c>
      <c r="R98" s="190"/>
      <c r="S98" s="190"/>
    </row>
    <row r="99" spans="1:19" ht="15.95" customHeight="1" x14ac:dyDescent="0.2">
      <c r="A99" s="222"/>
      <c r="B99" s="109" t="s">
        <v>29</v>
      </c>
      <c r="C99" s="111">
        <v>5</v>
      </c>
      <c r="D99" s="113" t="s">
        <v>27</v>
      </c>
      <c r="E99" s="2">
        <v>2</v>
      </c>
      <c r="F99" s="110" t="s">
        <v>10</v>
      </c>
      <c r="G99" s="35"/>
      <c r="H99" s="191" t="s">
        <v>481</v>
      </c>
      <c r="I99" s="39"/>
      <c r="J99" s="32">
        <v>17.482168006277739</v>
      </c>
      <c r="K99" s="35">
        <v>7.3427889245045641</v>
      </c>
      <c r="L99" s="118">
        <v>6380</v>
      </c>
      <c r="M99" s="120">
        <v>2680</v>
      </c>
      <c r="N99" s="121">
        <f>(1/37)/((J99-J98)/(J$103-J$78))</f>
        <v>0.98687499907674958</v>
      </c>
      <c r="R99" s="212"/>
      <c r="S99" s="190"/>
    </row>
    <row r="100" spans="1:19" ht="15.95" customHeight="1" x14ac:dyDescent="0.2">
      <c r="A100" s="222"/>
      <c r="B100" s="109" t="s">
        <v>31</v>
      </c>
      <c r="C100" s="111">
        <v>14</v>
      </c>
      <c r="D100" s="113" t="s">
        <v>7</v>
      </c>
      <c r="E100" s="2">
        <v>2</v>
      </c>
      <c r="F100" s="110" t="s">
        <v>10</v>
      </c>
      <c r="G100" s="35">
        <v>62.2</v>
      </c>
      <c r="H100" s="39">
        <v>950</v>
      </c>
      <c r="I100" s="39">
        <v>20</v>
      </c>
      <c r="J100" s="32">
        <v>23.219114716282984</v>
      </c>
      <c r="K100" s="35">
        <v>11.553082869632011</v>
      </c>
      <c r="L100" s="118">
        <v>8480</v>
      </c>
      <c r="M100" s="120">
        <v>4220</v>
      </c>
      <c r="N100" s="122">
        <f>(1/37)/((J100-J99)/(J$103-J$78))</f>
        <v>0.42381671606552618</v>
      </c>
      <c r="R100" s="190"/>
      <c r="S100" s="190"/>
    </row>
    <row r="101" spans="1:19" ht="15.95" customHeight="1" x14ac:dyDescent="0.2">
      <c r="A101" s="222"/>
      <c r="B101" s="109"/>
      <c r="C101" s="111"/>
      <c r="D101" s="113"/>
      <c r="E101" s="2"/>
      <c r="F101" s="110"/>
      <c r="G101" s="35"/>
      <c r="H101" s="39"/>
      <c r="I101" s="39"/>
      <c r="J101" s="32"/>
      <c r="K101" s="35"/>
      <c r="L101" s="118"/>
      <c r="M101" s="120"/>
      <c r="N101" s="130"/>
    </row>
    <row r="102" spans="1:19" ht="15.95" customHeight="1" x14ac:dyDescent="0.2">
      <c r="A102" s="222"/>
      <c r="B102" s="109" t="s">
        <v>29</v>
      </c>
      <c r="C102" s="111">
        <v>27</v>
      </c>
      <c r="D102" s="113" t="s">
        <v>27</v>
      </c>
      <c r="E102" s="2">
        <v>1</v>
      </c>
      <c r="F102" s="110" t="s">
        <v>10</v>
      </c>
      <c r="G102" s="35">
        <v>72.400000000000006</v>
      </c>
      <c r="H102" s="39">
        <v>966.5</v>
      </c>
      <c r="I102" s="39">
        <v>15.6</v>
      </c>
      <c r="J102" s="32">
        <v>46.127734070147689</v>
      </c>
      <c r="K102" s="35">
        <v>17.517912207595227</v>
      </c>
      <c r="L102" s="118">
        <v>16800</v>
      </c>
      <c r="M102" s="120">
        <v>6390</v>
      </c>
      <c r="N102" s="122">
        <f>(1/21)/((J102-J100)/(J$103-J$78))</f>
        <v>0.18700034640285718</v>
      </c>
      <c r="R102" s="190"/>
      <c r="S102" s="190"/>
    </row>
    <row r="103" spans="1:19" ht="15.95" customHeight="1" x14ac:dyDescent="0.2">
      <c r="A103" s="222"/>
      <c r="B103" s="109" t="s">
        <v>33</v>
      </c>
      <c r="C103" s="111">
        <v>12</v>
      </c>
      <c r="D103" s="113" t="s">
        <v>7</v>
      </c>
      <c r="E103" s="2">
        <v>1</v>
      </c>
      <c r="F103" s="110" t="s">
        <v>5</v>
      </c>
      <c r="G103" s="35">
        <v>69.5</v>
      </c>
      <c r="H103" s="39">
        <v>963.6</v>
      </c>
      <c r="I103" s="39">
        <v>15.6</v>
      </c>
      <c r="J103" s="32">
        <v>90.016704739605103</v>
      </c>
      <c r="K103" s="35">
        <v>34.062830729862021</v>
      </c>
      <c r="L103" s="118">
        <v>32900</v>
      </c>
      <c r="M103" s="120">
        <v>12400</v>
      </c>
      <c r="N103" s="122">
        <f>(1/37)/((J103-J102)/(J$103-J$78))</f>
        <v>5.539920116124715E-2</v>
      </c>
      <c r="R103" s="190"/>
      <c r="S103" s="190"/>
    </row>
    <row r="104" spans="1:19" ht="15.95" customHeight="1" x14ac:dyDescent="0.2">
      <c r="A104" s="125"/>
      <c r="B104" s="42"/>
      <c r="C104" s="78"/>
      <c r="D104" s="78"/>
      <c r="E104" s="78"/>
      <c r="F104" s="42"/>
      <c r="G104" s="158"/>
      <c r="H104" s="46"/>
      <c r="I104" s="78"/>
      <c r="J104" s="97"/>
      <c r="K104" s="78"/>
      <c r="L104" s="78"/>
      <c r="M104" s="78"/>
      <c r="N104" s="126"/>
    </row>
    <row r="105" spans="1:19" ht="15.95" customHeight="1" x14ac:dyDescent="0.2">
      <c r="A105" s="125"/>
      <c r="B105" s="42"/>
      <c r="C105" s="78"/>
      <c r="D105" s="78"/>
      <c r="E105" s="78"/>
      <c r="F105" s="42"/>
      <c r="G105" s="158"/>
      <c r="H105" s="46"/>
      <c r="I105" s="78"/>
      <c r="J105" s="97"/>
      <c r="K105" s="78"/>
      <c r="L105" s="78"/>
      <c r="M105" s="78"/>
      <c r="N105" s="126"/>
    </row>
    <row r="106" spans="1:19" ht="15.95" customHeight="1" x14ac:dyDescent="0.2">
      <c r="A106" s="223" t="s">
        <v>46</v>
      </c>
      <c r="B106" s="112" t="s">
        <v>40</v>
      </c>
      <c r="C106" s="2">
        <v>7</v>
      </c>
      <c r="D106" s="2">
        <v>2</v>
      </c>
      <c r="E106" s="2">
        <v>5</v>
      </c>
      <c r="F106" s="110" t="s">
        <v>5</v>
      </c>
      <c r="G106" s="80">
        <v>78.5</v>
      </c>
      <c r="H106" s="2">
        <v>973</v>
      </c>
      <c r="I106" s="2">
        <v>22</v>
      </c>
      <c r="J106" s="114">
        <f>L106/365</f>
        <v>0.87123287671232874</v>
      </c>
      <c r="K106" s="131">
        <f>M106/365</f>
        <v>0.46027397260273972</v>
      </c>
      <c r="L106" s="82">
        <v>318</v>
      </c>
      <c r="M106" s="84">
        <v>168</v>
      </c>
      <c r="N106" s="115"/>
      <c r="R106" s="212"/>
      <c r="S106" s="190"/>
    </row>
    <row r="107" spans="1:19" ht="15.95" customHeight="1" x14ac:dyDescent="0.2">
      <c r="A107" s="223"/>
      <c r="B107" s="112"/>
      <c r="C107" s="2"/>
      <c r="D107" s="2"/>
      <c r="E107" s="2"/>
      <c r="F107" s="4"/>
      <c r="G107" s="80"/>
      <c r="H107" s="2"/>
      <c r="I107" s="2"/>
      <c r="J107" s="114"/>
      <c r="K107" s="131"/>
      <c r="L107" s="82"/>
      <c r="M107" s="84"/>
      <c r="N107" s="126"/>
    </row>
    <row r="108" spans="1:19" ht="15.95" customHeight="1" x14ac:dyDescent="0.2">
      <c r="A108" s="223"/>
      <c r="B108" s="112" t="s">
        <v>41</v>
      </c>
      <c r="C108" s="2">
        <v>24</v>
      </c>
      <c r="D108" s="2" t="s">
        <v>36</v>
      </c>
      <c r="E108" s="2">
        <v>4</v>
      </c>
      <c r="F108" s="110" t="s">
        <v>5</v>
      </c>
      <c r="G108" s="80">
        <v>78</v>
      </c>
      <c r="H108" s="2">
        <v>976</v>
      </c>
      <c r="I108" s="2">
        <v>23</v>
      </c>
      <c r="J108" s="114">
        <f>L108/365</f>
        <v>3.1808219178082191</v>
      </c>
      <c r="K108" s="131">
        <v>1.8</v>
      </c>
      <c r="L108" s="82">
        <v>1161</v>
      </c>
      <c r="M108" s="84">
        <v>657</v>
      </c>
      <c r="N108" s="127">
        <f>(1/16)/((J108-J106)/(J$126-J$106))</f>
        <v>13.469899169632265</v>
      </c>
      <c r="R108" s="190"/>
      <c r="S108" s="190"/>
    </row>
    <row r="109" spans="1:19" ht="15.95" customHeight="1" x14ac:dyDescent="0.2">
      <c r="A109" s="223"/>
      <c r="B109" s="112"/>
      <c r="C109" s="2"/>
      <c r="D109" s="2"/>
      <c r="E109" s="2"/>
      <c r="F109" s="4"/>
      <c r="G109" s="80"/>
      <c r="H109" s="2"/>
      <c r="I109" s="2"/>
      <c r="J109" s="114"/>
      <c r="K109" s="84"/>
      <c r="L109" s="82"/>
      <c r="M109" s="84"/>
      <c r="N109" s="126"/>
      <c r="R109" s="190"/>
      <c r="S109" s="190"/>
    </row>
    <row r="110" spans="1:19" ht="15.95" customHeight="1" x14ac:dyDescent="0.2">
      <c r="A110" s="223"/>
      <c r="B110" s="112" t="s">
        <v>44</v>
      </c>
      <c r="C110" s="2">
        <v>3</v>
      </c>
      <c r="D110" s="2">
        <v>2</v>
      </c>
      <c r="E110" s="2">
        <v>3</v>
      </c>
      <c r="F110" s="110" t="s">
        <v>5</v>
      </c>
      <c r="G110" s="80">
        <v>82.3</v>
      </c>
      <c r="H110" s="2">
        <v>982</v>
      </c>
      <c r="I110" s="2">
        <v>23</v>
      </c>
      <c r="J110" s="81">
        <f t="shared" ref="J110:K114" si="11">L110/365</f>
        <v>12.904109589041095</v>
      </c>
      <c r="K110" s="79">
        <f t="shared" si="11"/>
        <v>7.0684931506849313</v>
      </c>
      <c r="L110" s="82">
        <v>4710</v>
      </c>
      <c r="M110" s="84">
        <v>2580</v>
      </c>
      <c r="N110" s="127">
        <f>(1/16)/((J110-J108)/(J$126-J$106))</f>
        <v>3.1995280360664977</v>
      </c>
      <c r="R110" s="190"/>
      <c r="S110" s="190"/>
    </row>
    <row r="111" spans="1:19" ht="15.95" customHeight="1" x14ac:dyDescent="0.2">
      <c r="A111" s="223"/>
      <c r="B111" s="112" t="s">
        <v>42</v>
      </c>
      <c r="C111" s="2">
        <v>30</v>
      </c>
      <c r="D111" s="2">
        <v>2</v>
      </c>
      <c r="E111" s="2">
        <v>3</v>
      </c>
      <c r="F111" s="110" t="s">
        <v>5</v>
      </c>
      <c r="G111" s="80">
        <v>77</v>
      </c>
      <c r="H111" s="2">
        <v>976</v>
      </c>
      <c r="I111" s="2">
        <v>23</v>
      </c>
      <c r="J111" s="81">
        <f t="shared" si="11"/>
        <v>13.643835616438356</v>
      </c>
      <c r="K111" s="79">
        <f t="shared" si="11"/>
        <v>7.7534246575342465</v>
      </c>
      <c r="L111" s="82">
        <v>4980</v>
      </c>
      <c r="M111" s="84">
        <v>2830</v>
      </c>
      <c r="N111" s="128">
        <f>(1/16)/((J111-J110)/(J$126-J$106))</f>
        <v>42.056018518518499</v>
      </c>
      <c r="R111" s="190"/>
      <c r="S111" s="190"/>
    </row>
    <row r="112" spans="1:19" ht="15.95" customHeight="1" x14ac:dyDescent="0.2">
      <c r="A112" s="223"/>
      <c r="B112" s="112" t="s">
        <v>43</v>
      </c>
      <c r="C112" s="2">
        <v>12</v>
      </c>
      <c r="D112" s="2" t="s">
        <v>36</v>
      </c>
      <c r="E112" s="2">
        <v>3</v>
      </c>
      <c r="F112" s="4" t="s">
        <v>10</v>
      </c>
      <c r="G112" s="80">
        <v>85.8</v>
      </c>
      <c r="H112" s="2">
        <v>1021</v>
      </c>
      <c r="I112" s="2">
        <v>27</v>
      </c>
      <c r="J112" s="81">
        <f t="shared" si="11"/>
        <v>13.780821917808218</v>
      </c>
      <c r="K112" s="79">
        <f t="shared" si="11"/>
        <v>8.2191780821917817</v>
      </c>
      <c r="L112" s="82">
        <v>5030</v>
      </c>
      <c r="M112" s="84">
        <v>3000</v>
      </c>
      <c r="N112" s="128">
        <f>(1/16)/((J112-J111)/(J$126-J$106))</f>
        <v>227.10250000000053</v>
      </c>
      <c r="R112" s="190"/>
      <c r="S112" s="190"/>
    </row>
    <row r="113" spans="1:19" ht="15.95" customHeight="1" x14ac:dyDescent="0.2">
      <c r="A113" s="223"/>
      <c r="B113" s="112" t="s">
        <v>41</v>
      </c>
      <c r="C113" s="2">
        <v>3</v>
      </c>
      <c r="D113" s="2">
        <v>2</v>
      </c>
      <c r="E113" s="2">
        <v>3</v>
      </c>
      <c r="F113" s="110" t="s">
        <v>5</v>
      </c>
      <c r="G113" s="80">
        <v>79</v>
      </c>
      <c r="H113" s="2">
        <v>977</v>
      </c>
      <c r="I113" s="2">
        <v>24</v>
      </c>
      <c r="J113" s="81">
        <f t="shared" si="11"/>
        <v>19.972602739726028</v>
      </c>
      <c r="K113" s="79">
        <f t="shared" si="11"/>
        <v>11.506849315068493</v>
      </c>
      <c r="L113" s="82">
        <v>7290</v>
      </c>
      <c r="M113" s="84">
        <v>4200</v>
      </c>
      <c r="N113" s="128">
        <f>(1/16)/((J113-J112)/(J$126-J$106))</f>
        <v>5.0243915929203524</v>
      </c>
      <c r="R113" s="190"/>
      <c r="S113" s="190"/>
    </row>
    <row r="114" spans="1:19" s="165" customFormat="1" ht="15.95" customHeight="1" x14ac:dyDescent="0.2">
      <c r="A114" s="223"/>
      <c r="B114" s="112" t="s">
        <v>41</v>
      </c>
      <c r="C114" s="2">
        <v>14</v>
      </c>
      <c r="D114" s="2">
        <v>2</v>
      </c>
      <c r="E114" s="2">
        <v>3</v>
      </c>
      <c r="F114" s="110" t="s">
        <v>10</v>
      </c>
      <c r="G114" s="194"/>
      <c r="H114" s="191" t="s">
        <v>481</v>
      </c>
      <c r="I114" s="193"/>
      <c r="J114" s="81">
        <f t="shared" si="11"/>
        <v>22.301369863013697</v>
      </c>
      <c r="K114" s="79">
        <f t="shared" si="11"/>
        <v>11.095890410958905</v>
      </c>
      <c r="L114" s="82">
        <v>8140</v>
      </c>
      <c r="M114" s="84">
        <v>4050</v>
      </c>
      <c r="N114" s="154">
        <f>(1/16)/((J114-J113)/(J$126-J$106))</f>
        <v>13.358970588235307</v>
      </c>
      <c r="P114" s="10"/>
      <c r="R114" s="207"/>
      <c r="S114" s="207"/>
    </row>
    <row r="115" spans="1:19" ht="15.95" customHeight="1" x14ac:dyDescent="0.2">
      <c r="A115" s="223"/>
      <c r="B115" s="112"/>
      <c r="C115" s="2"/>
      <c r="D115" s="2"/>
      <c r="E115" s="2"/>
      <c r="F115" s="4"/>
      <c r="G115" s="80"/>
      <c r="H115" s="2"/>
      <c r="I115" s="2"/>
      <c r="J115" s="81"/>
      <c r="K115" s="79"/>
      <c r="L115" s="82"/>
      <c r="M115" s="84"/>
      <c r="N115" s="126"/>
      <c r="R115" s="190"/>
      <c r="S115" s="190"/>
    </row>
    <row r="116" spans="1:19" ht="15.95" customHeight="1" x14ac:dyDescent="0.2">
      <c r="A116" s="223"/>
      <c r="B116" s="112" t="s">
        <v>43</v>
      </c>
      <c r="C116" s="2">
        <v>1</v>
      </c>
      <c r="D116" s="2">
        <v>2</v>
      </c>
      <c r="E116" s="2">
        <v>2</v>
      </c>
      <c r="F116" s="110" t="s">
        <v>5</v>
      </c>
      <c r="G116" s="80">
        <v>75.3</v>
      </c>
      <c r="H116" s="2">
        <v>978</v>
      </c>
      <c r="I116" s="2">
        <v>21</v>
      </c>
      <c r="J116" s="81">
        <f t="shared" ref="J116:K120" si="12">L116/365</f>
        <v>42.739726027397261</v>
      </c>
      <c r="K116" s="79">
        <f t="shared" si="12"/>
        <v>21.315068493150687</v>
      </c>
      <c r="L116" s="82">
        <v>15600</v>
      </c>
      <c r="M116" s="84">
        <v>7780</v>
      </c>
      <c r="N116" s="127">
        <f>(1/16)/((J116-J114)/(J$126-J$106))</f>
        <v>1.5221347184986593</v>
      </c>
      <c r="R116" s="190"/>
      <c r="S116" s="190"/>
    </row>
    <row r="117" spans="1:19" ht="15.95" customHeight="1" x14ac:dyDescent="0.2">
      <c r="A117" s="223"/>
      <c r="B117" s="112" t="s">
        <v>44</v>
      </c>
      <c r="C117" s="2">
        <v>1</v>
      </c>
      <c r="D117" s="2" t="s">
        <v>37</v>
      </c>
      <c r="E117" s="2">
        <v>2</v>
      </c>
      <c r="F117" s="110" t="s">
        <v>10</v>
      </c>
      <c r="G117" s="80"/>
      <c r="H117" s="191" t="s">
        <v>481</v>
      </c>
      <c r="I117" s="2"/>
      <c r="J117" s="81">
        <f t="shared" si="12"/>
        <v>56.712328767123289</v>
      </c>
      <c r="K117" s="79">
        <f t="shared" si="12"/>
        <v>28.219178082191782</v>
      </c>
      <c r="L117" s="82">
        <v>20700</v>
      </c>
      <c r="M117" s="84">
        <v>10300</v>
      </c>
      <c r="N117" s="128">
        <f>(1/16)/((J117-J116)/(J$126-J$106))</f>
        <v>2.2264950980392153</v>
      </c>
      <c r="R117" s="190"/>
      <c r="S117" s="190"/>
    </row>
    <row r="118" spans="1:19" ht="15.95" customHeight="1" x14ac:dyDescent="0.2">
      <c r="A118" s="223"/>
      <c r="B118" s="112" t="s">
        <v>41</v>
      </c>
      <c r="C118" s="2">
        <v>20</v>
      </c>
      <c r="D118" s="2">
        <v>2</v>
      </c>
      <c r="E118" s="2">
        <v>2</v>
      </c>
      <c r="F118" s="110" t="s">
        <v>5</v>
      </c>
      <c r="G118" s="80">
        <v>77</v>
      </c>
      <c r="H118" s="2">
        <v>976</v>
      </c>
      <c r="I118" s="2">
        <v>23</v>
      </c>
      <c r="J118" s="81">
        <f t="shared" si="12"/>
        <v>65.479452054794521</v>
      </c>
      <c r="K118" s="79">
        <f t="shared" si="12"/>
        <v>36.164383561643838</v>
      </c>
      <c r="L118" s="82">
        <v>23900</v>
      </c>
      <c r="M118" s="84">
        <v>13200</v>
      </c>
      <c r="N118" s="128">
        <f>(1/16)/((J118-J117)/(J$126-J$106))</f>
        <v>3.5484765624999999</v>
      </c>
      <c r="R118" s="190"/>
      <c r="S118" s="190"/>
    </row>
    <row r="119" spans="1:19" ht="15.95" customHeight="1" x14ac:dyDescent="0.2">
      <c r="A119" s="223"/>
      <c r="B119" s="112" t="s">
        <v>43</v>
      </c>
      <c r="C119" s="2">
        <v>17</v>
      </c>
      <c r="D119" s="2">
        <v>2</v>
      </c>
      <c r="E119" s="2">
        <v>2</v>
      </c>
      <c r="F119" s="110" t="s">
        <v>5</v>
      </c>
      <c r="G119" s="80">
        <v>77.599999999999994</v>
      </c>
      <c r="H119" s="2">
        <v>979</v>
      </c>
      <c r="I119" s="2">
        <v>22</v>
      </c>
      <c r="J119" s="81">
        <f t="shared" si="12"/>
        <v>66.301369863013704</v>
      </c>
      <c r="K119" s="79">
        <f t="shared" si="12"/>
        <v>35.06849315068493</v>
      </c>
      <c r="L119" s="82">
        <v>24200</v>
      </c>
      <c r="M119" s="84">
        <v>12800</v>
      </c>
      <c r="N119" s="128">
        <f>(1/16)/((J119-J118)/(J$126-J$106))</f>
        <v>37.850416666666433</v>
      </c>
      <c r="R119" s="190"/>
      <c r="S119" s="190"/>
    </row>
    <row r="120" spans="1:19" ht="15.95" customHeight="1" x14ac:dyDescent="0.2">
      <c r="A120" s="223"/>
      <c r="B120" s="112" t="s">
        <v>41</v>
      </c>
      <c r="C120" s="2">
        <v>1</v>
      </c>
      <c r="D120" s="2">
        <v>2</v>
      </c>
      <c r="E120" s="2">
        <v>2</v>
      </c>
      <c r="F120" s="110" t="s">
        <v>5</v>
      </c>
      <c r="G120" s="80">
        <v>77</v>
      </c>
      <c r="H120" s="2">
        <v>976</v>
      </c>
      <c r="I120" s="2">
        <v>22</v>
      </c>
      <c r="J120" s="81">
        <f t="shared" si="12"/>
        <v>72.328767123287676</v>
      </c>
      <c r="K120" s="79">
        <f t="shared" si="12"/>
        <v>29.589041095890412</v>
      </c>
      <c r="L120" s="82">
        <v>26400</v>
      </c>
      <c r="M120" s="84">
        <v>10800</v>
      </c>
      <c r="N120" s="128">
        <f>(1/16)/((J120-J119)/(J$126-J$106))</f>
        <v>5.1614204545454552</v>
      </c>
      <c r="R120" s="212"/>
      <c r="S120" s="190"/>
    </row>
    <row r="121" spans="1:19" ht="15.95" customHeight="1" x14ac:dyDescent="0.2">
      <c r="A121" s="223"/>
      <c r="B121" s="112"/>
      <c r="C121" s="2"/>
      <c r="D121" s="2"/>
      <c r="E121" s="2"/>
      <c r="F121" s="4"/>
      <c r="G121" s="80"/>
      <c r="H121" s="2"/>
      <c r="I121" s="2"/>
      <c r="J121" s="81"/>
      <c r="K121" s="79"/>
      <c r="L121" s="82"/>
      <c r="M121" s="84"/>
      <c r="N121" s="126"/>
      <c r="R121" s="190"/>
      <c r="S121" s="190"/>
    </row>
    <row r="122" spans="1:19" ht="15.95" customHeight="1" x14ac:dyDescent="0.2">
      <c r="A122" s="223"/>
      <c r="B122" s="112" t="s">
        <v>43</v>
      </c>
      <c r="C122" s="2">
        <v>4</v>
      </c>
      <c r="D122" s="2">
        <v>2</v>
      </c>
      <c r="E122" s="150" t="s">
        <v>28</v>
      </c>
      <c r="F122" s="110" t="s">
        <v>5</v>
      </c>
      <c r="G122" s="80">
        <v>77</v>
      </c>
      <c r="H122" s="2">
        <v>975</v>
      </c>
      <c r="I122" s="2">
        <v>22</v>
      </c>
      <c r="J122" s="82">
        <f>L122/365</f>
        <v>143.83561643835617</v>
      </c>
      <c r="K122" s="84">
        <f>M122/365</f>
        <v>122.1917808219178</v>
      </c>
      <c r="L122" s="82">
        <v>52500</v>
      </c>
      <c r="M122" s="84">
        <v>44600</v>
      </c>
      <c r="N122" s="132">
        <f>(1/16)/((J122-J120)/(J$126-J$106))</f>
        <v>0.43506226053639846</v>
      </c>
      <c r="R122" s="190"/>
      <c r="S122" s="190"/>
    </row>
    <row r="123" spans="1:19" ht="15.95" customHeight="1" x14ac:dyDescent="0.2">
      <c r="A123" s="223"/>
      <c r="B123" s="112"/>
      <c r="C123" s="2"/>
      <c r="D123" s="2"/>
      <c r="E123" s="2"/>
      <c r="F123" s="4"/>
      <c r="G123" s="80"/>
      <c r="H123" s="2"/>
      <c r="I123" s="2"/>
      <c r="J123" s="82"/>
      <c r="K123" s="84"/>
      <c r="L123" s="82"/>
      <c r="M123" s="84"/>
      <c r="N123" s="126"/>
      <c r="R123" s="190"/>
      <c r="S123" s="190"/>
    </row>
    <row r="124" spans="1:19" ht="15.95" customHeight="1" x14ac:dyDescent="0.2">
      <c r="A124" s="223"/>
      <c r="B124" s="112" t="s">
        <v>41</v>
      </c>
      <c r="C124" s="2">
        <v>6</v>
      </c>
      <c r="D124" s="2">
        <v>2</v>
      </c>
      <c r="E124" s="2">
        <v>1</v>
      </c>
      <c r="F124" s="110" t="s">
        <v>10</v>
      </c>
      <c r="G124" s="80"/>
      <c r="H124" s="191" t="s">
        <v>481</v>
      </c>
      <c r="I124" s="2"/>
      <c r="J124" s="82">
        <f t="shared" ref="J124:K126" si="13">L124/365</f>
        <v>199.72602739726028</v>
      </c>
      <c r="K124" s="84">
        <f t="shared" si="13"/>
        <v>118.35616438356165</v>
      </c>
      <c r="L124" s="82">
        <v>72900</v>
      </c>
      <c r="M124" s="84">
        <v>43200</v>
      </c>
      <c r="N124" s="132">
        <f>(1/16)/((J124-J122)/(J$126-J$106))</f>
        <v>0.55662377450980383</v>
      </c>
      <c r="R124" s="190"/>
      <c r="S124" s="190"/>
    </row>
    <row r="125" spans="1:19" ht="15.95" customHeight="1" x14ac:dyDescent="0.2">
      <c r="A125" s="223"/>
      <c r="B125" s="112" t="s">
        <v>43</v>
      </c>
      <c r="C125" s="2">
        <v>19</v>
      </c>
      <c r="D125" s="2">
        <v>2</v>
      </c>
      <c r="E125" s="2">
        <v>1</v>
      </c>
      <c r="F125" s="110" t="s">
        <v>5</v>
      </c>
      <c r="G125" s="80">
        <v>75</v>
      </c>
      <c r="H125" s="2">
        <v>975</v>
      </c>
      <c r="I125" s="2">
        <v>21</v>
      </c>
      <c r="J125" s="82">
        <f t="shared" si="13"/>
        <v>229.31506849315068</v>
      </c>
      <c r="K125" s="84">
        <f t="shared" si="13"/>
        <v>114.79452054794521</v>
      </c>
      <c r="L125" s="82">
        <v>83700</v>
      </c>
      <c r="M125" s="84">
        <v>41900</v>
      </c>
      <c r="N125" s="124">
        <f>(1/16)/((J125-J124)/(J$126-J$106))</f>
        <v>1.0514004629629634</v>
      </c>
      <c r="R125" s="190"/>
      <c r="S125" s="190"/>
    </row>
    <row r="126" spans="1:19" ht="15.95" customHeight="1" x14ac:dyDescent="0.2">
      <c r="A126" s="223"/>
      <c r="B126" s="112" t="s">
        <v>43</v>
      </c>
      <c r="C126" s="2">
        <v>7</v>
      </c>
      <c r="D126" s="2" t="s">
        <v>37</v>
      </c>
      <c r="E126" s="2">
        <v>1</v>
      </c>
      <c r="F126" s="110" t="s">
        <v>5</v>
      </c>
      <c r="G126" s="80">
        <v>75.5</v>
      </c>
      <c r="H126" s="2">
        <v>972</v>
      </c>
      <c r="I126" s="2">
        <v>21</v>
      </c>
      <c r="J126" s="82">
        <f t="shared" si="13"/>
        <v>498.63013698630135</v>
      </c>
      <c r="K126" s="84">
        <f t="shared" si="13"/>
        <v>250.95890410958904</v>
      </c>
      <c r="L126" s="82">
        <v>182000</v>
      </c>
      <c r="M126" s="84">
        <v>91600</v>
      </c>
      <c r="N126" s="122">
        <f>(1/16)/((J126-J125)/(J$126-J$106))</f>
        <v>0.11551500508647</v>
      </c>
      <c r="R126" s="190"/>
      <c r="S126" s="190"/>
    </row>
    <row r="127" spans="1:19" ht="15.95" customHeight="1" x14ac:dyDescent="0.2">
      <c r="A127" s="125"/>
      <c r="B127" s="42"/>
      <c r="C127" s="78"/>
      <c r="D127" s="78"/>
      <c r="E127" s="78"/>
      <c r="F127" s="42"/>
      <c r="G127" s="158"/>
      <c r="H127" s="46"/>
      <c r="I127" s="78"/>
      <c r="J127" s="97"/>
      <c r="K127" s="78"/>
      <c r="L127" s="78"/>
      <c r="M127" s="78"/>
      <c r="N127" s="126"/>
      <c r="R127" s="190"/>
      <c r="S127" s="190"/>
    </row>
    <row r="128" spans="1:19" ht="15.95" customHeight="1" x14ac:dyDescent="0.2">
      <c r="A128" s="125"/>
      <c r="B128" s="42"/>
      <c r="C128" s="78"/>
      <c r="D128" s="78"/>
      <c r="E128" s="78"/>
      <c r="F128" s="42"/>
      <c r="G128" s="158"/>
      <c r="H128" s="46"/>
      <c r="I128" s="78"/>
      <c r="J128" s="97"/>
      <c r="K128" s="78"/>
      <c r="L128" s="78"/>
      <c r="M128" s="78"/>
      <c r="N128" s="126"/>
      <c r="R128" s="190"/>
      <c r="S128" s="190"/>
    </row>
    <row r="129" spans="1:19" ht="15.95" customHeight="1" x14ac:dyDescent="0.2">
      <c r="A129" s="223" t="s">
        <v>53</v>
      </c>
      <c r="B129" s="42" t="s">
        <v>47</v>
      </c>
      <c r="C129" s="78">
        <v>18</v>
      </c>
      <c r="D129" s="78" t="s">
        <v>4</v>
      </c>
      <c r="E129" s="78">
        <v>3</v>
      </c>
      <c r="F129" s="110" t="s">
        <v>5</v>
      </c>
      <c r="G129" s="68">
        <v>83.4</v>
      </c>
      <c r="H129" s="96">
        <v>972</v>
      </c>
      <c r="I129" s="96">
        <v>20</v>
      </c>
      <c r="J129" s="61">
        <f t="shared" ref="J129:K133" si="14">L129/365</f>
        <v>0.41917808219178082</v>
      </c>
      <c r="K129" s="63">
        <f t="shared" si="14"/>
        <v>0.25013698630136988</v>
      </c>
      <c r="L129" s="65">
        <v>153</v>
      </c>
      <c r="M129" s="65">
        <v>91.3</v>
      </c>
      <c r="N129" s="127"/>
      <c r="R129" s="212"/>
      <c r="S129" s="190"/>
    </row>
    <row r="130" spans="1:19" ht="15.95" customHeight="1" x14ac:dyDescent="0.2">
      <c r="A130" s="223"/>
      <c r="B130" s="42" t="s">
        <v>47</v>
      </c>
      <c r="C130" s="78">
        <v>8</v>
      </c>
      <c r="D130" s="78" t="s">
        <v>7</v>
      </c>
      <c r="E130" s="78">
        <v>3</v>
      </c>
      <c r="F130" s="110" t="s">
        <v>10</v>
      </c>
      <c r="G130" s="80"/>
      <c r="H130" s="191" t="s">
        <v>481</v>
      </c>
      <c r="I130" s="2"/>
      <c r="J130" s="61">
        <f t="shared" si="14"/>
        <v>0.44931506849315067</v>
      </c>
      <c r="K130" s="63">
        <f t="shared" si="14"/>
        <v>0.29041095890410956</v>
      </c>
      <c r="L130" s="65">
        <v>164</v>
      </c>
      <c r="M130" s="65">
        <v>106</v>
      </c>
      <c r="N130" s="128">
        <f>(1/23)/((J130-J129)/(J$155-J$129))</f>
        <v>48.802371541502005</v>
      </c>
      <c r="R130" s="190"/>
      <c r="S130" s="190"/>
    </row>
    <row r="131" spans="1:19" ht="15.95" customHeight="1" x14ac:dyDescent="0.2">
      <c r="A131" s="223"/>
      <c r="B131" s="42" t="s">
        <v>47</v>
      </c>
      <c r="C131" s="78">
        <v>40</v>
      </c>
      <c r="D131" s="78" t="s">
        <v>4</v>
      </c>
      <c r="E131" s="78">
        <v>3</v>
      </c>
      <c r="F131" s="4" t="s">
        <v>10</v>
      </c>
      <c r="G131" s="35">
        <v>81</v>
      </c>
      <c r="H131" s="96">
        <v>981</v>
      </c>
      <c r="I131" s="46">
        <v>20</v>
      </c>
      <c r="J131" s="61">
        <f t="shared" si="14"/>
        <v>0.78904109589041094</v>
      </c>
      <c r="K131" s="63">
        <f t="shared" si="14"/>
        <v>0.38082191780821917</v>
      </c>
      <c r="L131" s="65">
        <v>288</v>
      </c>
      <c r="M131" s="65">
        <v>139</v>
      </c>
      <c r="N131" s="128">
        <f>(1/23)/((J131-J130)/(J$155-J$129))</f>
        <v>4.3292426367461436</v>
      </c>
      <c r="R131" s="190"/>
      <c r="S131" s="190"/>
    </row>
    <row r="132" spans="1:19" ht="15.95" customHeight="1" x14ac:dyDescent="0.2">
      <c r="A132" s="223"/>
      <c r="B132" s="42" t="s">
        <v>47</v>
      </c>
      <c r="C132" s="78">
        <v>10</v>
      </c>
      <c r="D132" s="78" t="s">
        <v>9</v>
      </c>
      <c r="E132" s="78">
        <v>3</v>
      </c>
      <c r="F132" s="4" t="s">
        <v>10</v>
      </c>
      <c r="G132" s="35">
        <v>78.7</v>
      </c>
      <c r="H132" s="96">
        <v>972</v>
      </c>
      <c r="I132" s="46">
        <v>23</v>
      </c>
      <c r="J132" s="61">
        <f t="shared" si="14"/>
        <v>0.90136986301369859</v>
      </c>
      <c r="K132" s="63">
        <f t="shared" si="14"/>
        <v>0.55068493150684927</v>
      </c>
      <c r="L132" s="65">
        <v>329</v>
      </c>
      <c r="M132" s="65">
        <v>201</v>
      </c>
      <c r="N132" s="128">
        <f>(1/23)/((J132-J131)/(J$155-J$129))</f>
        <v>13.093319194061509</v>
      </c>
      <c r="R132" s="190"/>
      <c r="S132" s="190"/>
    </row>
    <row r="133" spans="1:19" ht="15.95" customHeight="1" x14ac:dyDescent="0.2">
      <c r="A133" s="223"/>
      <c r="B133" s="42" t="s">
        <v>47</v>
      </c>
      <c r="C133" s="78" t="s">
        <v>49</v>
      </c>
      <c r="D133" s="78" t="s">
        <v>7</v>
      </c>
      <c r="E133" s="78">
        <v>3</v>
      </c>
      <c r="F133" s="110" t="s">
        <v>10</v>
      </c>
      <c r="G133" s="80"/>
      <c r="H133" s="191" t="s">
        <v>481</v>
      </c>
      <c r="I133" s="2"/>
      <c r="J133" s="32">
        <f t="shared" si="14"/>
        <v>1.1013698630136985</v>
      </c>
      <c r="K133" s="63">
        <f t="shared" si="14"/>
        <v>0.50136986301369868</v>
      </c>
      <c r="L133" s="65">
        <v>402</v>
      </c>
      <c r="M133" s="65">
        <v>183</v>
      </c>
      <c r="N133" s="128">
        <f>(1/23)/((J133-J132)/(J$155-J$129))</f>
        <v>7.3537820131030394</v>
      </c>
      <c r="R133" s="190"/>
      <c r="S133" s="190"/>
    </row>
    <row r="134" spans="1:19" ht="15.95" customHeight="1" x14ac:dyDescent="0.2">
      <c r="A134" s="223"/>
      <c r="B134" s="42"/>
      <c r="C134" s="78"/>
      <c r="D134" s="78"/>
      <c r="E134" s="78"/>
      <c r="F134" s="133"/>
      <c r="G134" s="68"/>
      <c r="H134" s="46"/>
      <c r="I134" s="46"/>
      <c r="J134" s="68"/>
      <c r="K134" s="46"/>
      <c r="L134" s="65"/>
      <c r="M134" s="65"/>
      <c r="N134" s="126"/>
      <c r="R134" s="190"/>
      <c r="S134" s="190"/>
    </row>
    <row r="135" spans="1:19" ht="15.95" customHeight="1" x14ac:dyDescent="0.2">
      <c r="A135" s="223"/>
      <c r="B135" s="42" t="s">
        <v>47</v>
      </c>
      <c r="C135" s="78">
        <v>15</v>
      </c>
      <c r="D135" s="78" t="s">
        <v>7</v>
      </c>
      <c r="E135" s="151" t="s">
        <v>35</v>
      </c>
      <c r="F135" s="110" t="s">
        <v>5</v>
      </c>
      <c r="G135" s="68">
        <v>70.7</v>
      </c>
      <c r="H135" s="46">
        <v>968</v>
      </c>
      <c r="I135" s="46">
        <v>21</v>
      </c>
      <c r="J135" s="32">
        <f>L135/365</f>
        <v>1.9013698630136986</v>
      </c>
      <c r="K135" s="34">
        <f>M135/365</f>
        <v>0.95890410958904104</v>
      </c>
      <c r="L135" s="65">
        <v>694</v>
      </c>
      <c r="M135" s="65">
        <v>350</v>
      </c>
      <c r="N135" s="127">
        <f>(1/21)/((J135-J133)/(J$155-J$129))</f>
        <v>2.0135355512067838</v>
      </c>
      <c r="R135" s="190"/>
      <c r="S135" s="190"/>
    </row>
    <row r="136" spans="1:19" ht="15.95" customHeight="1" x14ac:dyDescent="0.2">
      <c r="A136" s="223"/>
      <c r="B136" s="42"/>
      <c r="C136" s="78"/>
      <c r="D136" s="78"/>
      <c r="E136" s="78"/>
      <c r="F136" s="42"/>
      <c r="G136" s="68"/>
      <c r="H136" s="46"/>
      <c r="I136" s="46"/>
      <c r="J136" s="68"/>
      <c r="K136" s="46"/>
      <c r="L136" s="65"/>
      <c r="M136" s="65"/>
      <c r="N136" s="126"/>
      <c r="R136" s="190"/>
      <c r="S136" s="190"/>
    </row>
    <row r="137" spans="1:19" ht="15.95" customHeight="1" x14ac:dyDescent="0.2">
      <c r="A137" s="223"/>
      <c r="B137" s="42" t="s">
        <v>47</v>
      </c>
      <c r="C137" s="78">
        <v>14</v>
      </c>
      <c r="D137" s="78" t="s">
        <v>9</v>
      </c>
      <c r="E137" s="78">
        <v>2</v>
      </c>
      <c r="F137" s="110" t="s">
        <v>5</v>
      </c>
      <c r="G137" s="68">
        <v>82</v>
      </c>
      <c r="H137" s="46">
        <v>1008</v>
      </c>
      <c r="I137" s="46">
        <v>25</v>
      </c>
      <c r="J137" s="32">
        <f t="shared" ref="J137:J146" si="15">L137/365</f>
        <v>2.6410958904109587</v>
      </c>
      <c r="K137" s="34">
        <f t="shared" ref="K137:K146" si="16">M137/365</f>
        <v>1.5287671232876712</v>
      </c>
      <c r="L137" s="65">
        <v>964</v>
      </c>
      <c r="M137" s="65">
        <v>558</v>
      </c>
      <c r="N137" s="127">
        <f>(1/23)/((J137-J135)/(J$155-J$129))</f>
        <v>1.9882447665056366</v>
      </c>
      <c r="R137" s="190"/>
      <c r="S137" s="190"/>
    </row>
    <row r="138" spans="1:19" ht="15.95" customHeight="1" x14ac:dyDescent="0.2">
      <c r="A138" s="223"/>
      <c r="B138" s="42" t="s">
        <v>47</v>
      </c>
      <c r="C138" s="78">
        <v>3</v>
      </c>
      <c r="D138" s="78" t="s">
        <v>7</v>
      </c>
      <c r="E138" s="78">
        <v>2</v>
      </c>
      <c r="F138" s="110" t="s">
        <v>5</v>
      </c>
      <c r="G138" s="35">
        <v>67.2</v>
      </c>
      <c r="H138" s="96">
        <v>950</v>
      </c>
      <c r="I138" s="96">
        <v>20</v>
      </c>
      <c r="J138" s="32">
        <f t="shared" si="15"/>
        <v>3.452054794520548</v>
      </c>
      <c r="K138" s="34">
        <f t="shared" si="16"/>
        <v>1.7205479452054795</v>
      </c>
      <c r="L138" s="65">
        <v>1260</v>
      </c>
      <c r="M138" s="65">
        <v>628</v>
      </c>
      <c r="N138" s="127">
        <f t="shared" ref="N138:N146" si="17">(1/23)/((J138-J137)/(J$155-J$129))</f>
        <v>1.8136016451233841</v>
      </c>
      <c r="R138" s="190"/>
      <c r="S138" s="190"/>
    </row>
    <row r="139" spans="1:19" ht="15.95" customHeight="1" x14ac:dyDescent="0.2">
      <c r="A139" s="223"/>
      <c r="B139" s="42" t="s">
        <v>47</v>
      </c>
      <c r="C139" s="78">
        <v>31</v>
      </c>
      <c r="D139" s="78" t="s">
        <v>4</v>
      </c>
      <c r="E139" s="78">
        <v>2</v>
      </c>
      <c r="F139" s="110" t="s">
        <v>10</v>
      </c>
      <c r="G139" s="80"/>
      <c r="H139" s="191" t="s">
        <v>481</v>
      </c>
      <c r="I139" s="2"/>
      <c r="J139" s="32">
        <f t="shared" si="15"/>
        <v>3.8082191780821919</v>
      </c>
      <c r="K139" s="34">
        <f t="shared" si="16"/>
        <v>1.9013698630136986</v>
      </c>
      <c r="L139" s="65">
        <v>1390</v>
      </c>
      <c r="M139" s="65">
        <v>694</v>
      </c>
      <c r="N139" s="127">
        <f t="shared" si="17"/>
        <v>4.1294314381270896</v>
      </c>
      <c r="R139" s="190"/>
      <c r="S139" s="190"/>
    </row>
    <row r="140" spans="1:19" ht="15.95" customHeight="1" x14ac:dyDescent="0.2">
      <c r="A140" s="223"/>
      <c r="B140" s="42" t="s">
        <v>48</v>
      </c>
      <c r="C140" s="78">
        <v>3</v>
      </c>
      <c r="D140" s="78" t="s">
        <v>7</v>
      </c>
      <c r="E140" s="78">
        <v>2</v>
      </c>
      <c r="F140" s="110" t="s">
        <v>5</v>
      </c>
      <c r="G140" s="35">
        <v>67.599999999999994</v>
      </c>
      <c r="H140" s="96">
        <v>960</v>
      </c>
      <c r="I140" s="96">
        <v>20</v>
      </c>
      <c r="J140" s="32">
        <f t="shared" si="15"/>
        <v>3.9178082191780823</v>
      </c>
      <c r="K140" s="34">
        <f t="shared" si="16"/>
        <v>1.9397260273972603</v>
      </c>
      <c r="L140" s="65">
        <v>1430</v>
      </c>
      <c r="M140" s="65">
        <v>708</v>
      </c>
      <c r="N140" s="128">
        <f t="shared" si="17"/>
        <v>13.420652173913044</v>
      </c>
      <c r="R140" s="190"/>
      <c r="S140" s="190"/>
    </row>
    <row r="141" spans="1:19" ht="15.95" customHeight="1" x14ac:dyDescent="0.2">
      <c r="A141" s="223"/>
      <c r="B141" s="42" t="s">
        <v>47</v>
      </c>
      <c r="C141" s="78">
        <v>23</v>
      </c>
      <c r="D141" s="78" t="s">
        <v>9</v>
      </c>
      <c r="E141" s="78">
        <v>2</v>
      </c>
      <c r="F141" s="110" t="s">
        <v>10</v>
      </c>
      <c r="G141" s="80"/>
      <c r="H141" s="191" t="s">
        <v>481</v>
      </c>
      <c r="I141" s="2"/>
      <c r="J141" s="32">
        <f t="shared" si="15"/>
        <v>4.1917808219178081</v>
      </c>
      <c r="K141" s="34">
        <f t="shared" si="16"/>
        <v>2.2000000000000002</v>
      </c>
      <c r="L141" s="65">
        <v>1530</v>
      </c>
      <c r="M141" s="65">
        <v>803</v>
      </c>
      <c r="N141" s="127">
        <f t="shared" si="17"/>
        <v>5.3682608695652227</v>
      </c>
      <c r="R141" s="190"/>
      <c r="S141" s="190"/>
    </row>
    <row r="142" spans="1:19" ht="15.95" customHeight="1" x14ac:dyDescent="0.2">
      <c r="A142" s="223"/>
      <c r="B142" s="42" t="s">
        <v>47</v>
      </c>
      <c r="C142" s="78">
        <v>39</v>
      </c>
      <c r="D142" s="78" t="s">
        <v>7</v>
      </c>
      <c r="E142" s="78">
        <v>2</v>
      </c>
      <c r="F142" s="110" t="s">
        <v>5</v>
      </c>
      <c r="G142" s="35">
        <v>68.7</v>
      </c>
      <c r="H142" s="96">
        <v>950</v>
      </c>
      <c r="I142" s="96">
        <v>20</v>
      </c>
      <c r="J142" s="32">
        <f t="shared" si="15"/>
        <v>4.9315068493150687</v>
      </c>
      <c r="K142" s="34">
        <f t="shared" si="16"/>
        <v>2.4602739726027396</v>
      </c>
      <c r="L142" s="65">
        <v>1800</v>
      </c>
      <c r="M142" s="65">
        <v>898</v>
      </c>
      <c r="N142" s="127">
        <f t="shared" si="17"/>
        <v>1.9882447665056353</v>
      </c>
      <c r="R142" s="190"/>
      <c r="S142" s="190"/>
    </row>
    <row r="143" spans="1:19" ht="15.95" customHeight="1" x14ac:dyDescent="0.2">
      <c r="A143" s="223"/>
      <c r="B143" s="42" t="s">
        <v>47</v>
      </c>
      <c r="C143" s="78">
        <v>6</v>
      </c>
      <c r="D143" s="78" t="s">
        <v>7</v>
      </c>
      <c r="E143" s="78">
        <v>2</v>
      </c>
      <c r="F143" s="110" t="s">
        <v>5</v>
      </c>
      <c r="G143" s="35">
        <v>68.7</v>
      </c>
      <c r="H143" s="96">
        <v>986</v>
      </c>
      <c r="I143" s="96">
        <v>8</v>
      </c>
      <c r="J143" s="32">
        <f t="shared" si="15"/>
        <v>4.9589041095890414</v>
      </c>
      <c r="K143" s="34">
        <f t="shared" si="16"/>
        <v>0.98082191780821915</v>
      </c>
      <c r="L143" s="65">
        <v>1810</v>
      </c>
      <c r="M143" s="65">
        <v>358</v>
      </c>
      <c r="N143" s="128">
        <f t="shared" si="17"/>
        <v>53.682608695651965</v>
      </c>
      <c r="R143" s="190"/>
      <c r="S143" s="190"/>
    </row>
    <row r="144" spans="1:19" ht="15.95" customHeight="1" x14ac:dyDescent="0.2">
      <c r="A144" s="223"/>
      <c r="B144" s="42" t="s">
        <v>47</v>
      </c>
      <c r="C144" s="78">
        <v>28</v>
      </c>
      <c r="D144" s="78" t="s">
        <v>4</v>
      </c>
      <c r="E144" s="78">
        <v>2</v>
      </c>
      <c r="F144" s="4" t="s">
        <v>10</v>
      </c>
      <c r="G144" s="35">
        <v>76.5</v>
      </c>
      <c r="H144" s="96">
        <v>967</v>
      </c>
      <c r="I144" s="96">
        <v>20</v>
      </c>
      <c r="J144" s="32">
        <f t="shared" si="15"/>
        <v>6.1917808219178081</v>
      </c>
      <c r="K144" s="34">
        <f t="shared" si="16"/>
        <v>3.1506849315068495</v>
      </c>
      <c r="L144" s="65">
        <v>2260</v>
      </c>
      <c r="M144" s="65">
        <v>1150</v>
      </c>
      <c r="N144" s="127">
        <f t="shared" si="17"/>
        <v>1.1929468599033821</v>
      </c>
      <c r="R144" s="190"/>
      <c r="S144" s="190"/>
    </row>
    <row r="145" spans="1:32" ht="15.95" customHeight="1" x14ac:dyDescent="0.2">
      <c r="A145" s="223"/>
      <c r="B145" s="42" t="s">
        <v>48</v>
      </c>
      <c r="C145" s="78">
        <v>27</v>
      </c>
      <c r="D145" s="78" t="s">
        <v>9</v>
      </c>
      <c r="E145" s="78">
        <v>2</v>
      </c>
      <c r="F145" s="110" t="s">
        <v>5</v>
      </c>
      <c r="G145" s="35">
        <v>70.3</v>
      </c>
      <c r="H145" s="96">
        <v>960</v>
      </c>
      <c r="I145" s="96">
        <v>20</v>
      </c>
      <c r="J145" s="32">
        <f t="shared" si="15"/>
        <v>6.8219178082191778</v>
      </c>
      <c r="K145" s="34">
        <f t="shared" si="16"/>
        <v>3.3698630136986303</v>
      </c>
      <c r="L145" s="65">
        <v>2490</v>
      </c>
      <c r="M145" s="65">
        <v>1230</v>
      </c>
      <c r="N145" s="127">
        <f t="shared" si="17"/>
        <v>2.334026465028356</v>
      </c>
      <c r="R145" s="190"/>
      <c r="S145" s="190"/>
    </row>
    <row r="146" spans="1:32" ht="15.95" customHeight="1" x14ac:dyDescent="0.2">
      <c r="A146" s="223"/>
      <c r="B146" s="42" t="s">
        <v>47</v>
      </c>
      <c r="C146" s="78">
        <v>4</v>
      </c>
      <c r="D146" s="78" t="s">
        <v>9</v>
      </c>
      <c r="E146" s="78">
        <v>2</v>
      </c>
      <c r="F146" s="110" t="s">
        <v>10</v>
      </c>
      <c r="G146" s="80"/>
      <c r="H146" s="191" t="s">
        <v>481</v>
      </c>
      <c r="I146" s="2"/>
      <c r="J146" s="32">
        <f t="shared" si="15"/>
        <v>7.5890410958904111</v>
      </c>
      <c r="K146" s="34">
        <f t="shared" si="16"/>
        <v>5.5890410958904111</v>
      </c>
      <c r="L146" s="65">
        <v>2770</v>
      </c>
      <c r="M146" s="65">
        <v>2040</v>
      </c>
      <c r="N146" s="127">
        <f t="shared" si="17"/>
        <v>1.9172360248447198</v>
      </c>
      <c r="R146" s="212"/>
      <c r="S146" s="190"/>
    </row>
    <row r="147" spans="1:32" ht="15.95" customHeight="1" x14ac:dyDescent="0.2">
      <c r="A147" s="223"/>
      <c r="B147" s="42"/>
      <c r="C147" s="78"/>
      <c r="D147" s="78"/>
      <c r="E147" s="78"/>
      <c r="F147" s="42"/>
      <c r="G147" s="35"/>
      <c r="H147" s="96"/>
      <c r="I147" s="96"/>
      <c r="J147" s="32"/>
      <c r="K147" s="34"/>
      <c r="L147" s="65"/>
      <c r="M147" s="65"/>
      <c r="N147" s="126"/>
      <c r="R147" s="190"/>
      <c r="S147" s="190"/>
    </row>
    <row r="148" spans="1:32" ht="15.95" customHeight="1" x14ac:dyDescent="0.2">
      <c r="A148" s="223"/>
      <c r="B148" s="42" t="s">
        <v>47</v>
      </c>
      <c r="C148" s="78">
        <v>27</v>
      </c>
      <c r="D148" s="78" t="s">
        <v>7</v>
      </c>
      <c r="E148" s="151" t="s">
        <v>28</v>
      </c>
      <c r="F148" s="4" t="s">
        <v>10</v>
      </c>
      <c r="G148" s="35">
        <v>70.099999999999994</v>
      </c>
      <c r="H148" s="96">
        <v>975</v>
      </c>
      <c r="I148" s="96">
        <v>19</v>
      </c>
      <c r="J148" s="32">
        <f>L148/365</f>
        <v>10.95890410958904</v>
      </c>
      <c r="K148" s="34">
        <f>M148/365</f>
        <v>5.0684931506849313</v>
      </c>
      <c r="L148" s="65">
        <v>4000</v>
      </c>
      <c r="M148" s="65">
        <v>1850</v>
      </c>
      <c r="N148" s="132">
        <f>(1/21)/((J148-J146)/(J$155-J$129))</f>
        <v>0.47801006581494404</v>
      </c>
      <c r="R148" s="190"/>
      <c r="S148" s="190"/>
    </row>
    <row r="149" spans="1:32" ht="15.95" customHeight="1" x14ac:dyDescent="0.2">
      <c r="A149" s="223"/>
      <c r="B149" s="42"/>
      <c r="C149" s="78"/>
      <c r="D149" s="78"/>
      <c r="E149" s="78"/>
      <c r="F149" s="42"/>
      <c r="G149" s="35"/>
      <c r="H149" s="96"/>
      <c r="I149" s="96"/>
      <c r="J149" s="32"/>
      <c r="K149" s="34"/>
      <c r="L149" s="65"/>
      <c r="M149" s="65"/>
      <c r="N149" s="126"/>
      <c r="R149" s="190"/>
      <c r="S149" s="190"/>
    </row>
    <row r="150" spans="1:32" ht="15.95" customHeight="1" x14ac:dyDescent="0.2">
      <c r="A150" s="223"/>
      <c r="B150" s="42" t="s">
        <v>48</v>
      </c>
      <c r="C150" s="78">
        <v>28</v>
      </c>
      <c r="D150" s="78" t="s">
        <v>9</v>
      </c>
      <c r="E150" s="78">
        <v>1</v>
      </c>
      <c r="F150" s="110" t="s">
        <v>5</v>
      </c>
      <c r="G150" s="35">
        <v>67.5</v>
      </c>
      <c r="H150" s="96">
        <v>960</v>
      </c>
      <c r="I150" s="96">
        <v>20</v>
      </c>
      <c r="J150" s="32">
        <f t="shared" ref="J150:J155" si="18">L150/365</f>
        <v>17.17808219178082</v>
      </c>
      <c r="K150" s="34">
        <f t="shared" ref="K150:K155" si="19">M150/365</f>
        <v>8.6575342465753433</v>
      </c>
      <c r="L150" s="65">
        <v>6270</v>
      </c>
      <c r="M150" s="65">
        <v>3160</v>
      </c>
      <c r="N150" s="132">
        <f>(1/23)/((J150-J148)/(J$155-J$129))</f>
        <v>0.23648726297644135</v>
      </c>
      <c r="R150" s="190"/>
      <c r="S150" s="190"/>
    </row>
    <row r="151" spans="1:32" ht="15.95" customHeight="1" x14ac:dyDescent="0.2">
      <c r="A151" s="223"/>
      <c r="B151" s="42" t="s">
        <v>48</v>
      </c>
      <c r="C151" s="78">
        <v>29</v>
      </c>
      <c r="D151" s="78" t="s">
        <v>9</v>
      </c>
      <c r="E151" s="78">
        <v>1</v>
      </c>
      <c r="F151" s="110" t="s">
        <v>5</v>
      </c>
      <c r="G151" s="35">
        <v>73.400000000000006</v>
      </c>
      <c r="H151" s="96">
        <v>976</v>
      </c>
      <c r="I151" s="96">
        <v>23</v>
      </c>
      <c r="J151" s="32">
        <f t="shared" si="18"/>
        <v>18.520547945205479</v>
      </c>
      <c r="K151" s="34">
        <f t="shared" si="19"/>
        <v>10.191780821917808</v>
      </c>
      <c r="L151" s="65">
        <v>6760</v>
      </c>
      <c r="M151" s="65">
        <v>3720</v>
      </c>
      <c r="N151" s="134">
        <f>(1/23)/((J151-J150)/(J$155-J$129))</f>
        <v>1.0955634427684109</v>
      </c>
      <c r="R151" s="190"/>
      <c r="S151" s="190"/>
    </row>
    <row r="152" spans="1:32" ht="15.95" customHeight="1" x14ac:dyDescent="0.2">
      <c r="A152" s="223"/>
      <c r="B152" s="42" t="s">
        <v>47</v>
      </c>
      <c r="C152" s="78">
        <v>22</v>
      </c>
      <c r="D152" s="78" t="s">
        <v>7</v>
      </c>
      <c r="E152" s="78">
        <v>1</v>
      </c>
      <c r="F152" s="110" t="s">
        <v>5</v>
      </c>
      <c r="G152" s="35">
        <v>66.7</v>
      </c>
      <c r="H152" s="96">
        <v>950</v>
      </c>
      <c r="I152" s="96">
        <v>20</v>
      </c>
      <c r="J152" s="32">
        <f t="shared" si="18"/>
        <v>19.589041095890412</v>
      </c>
      <c r="K152" s="34">
        <f t="shared" si="19"/>
        <v>9.7534246575342465</v>
      </c>
      <c r="L152" s="65">
        <v>7150</v>
      </c>
      <c r="M152" s="65">
        <v>3560</v>
      </c>
      <c r="N152" s="134">
        <f>(1/23)/((J152-J151)/(J$155-J$129))</f>
        <v>1.3764771460423613</v>
      </c>
      <c r="R152" s="190"/>
      <c r="S152" s="190"/>
    </row>
    <row r="153" spans="1:32" ht="15.95" customHeight="1" x14ac:dyDescent="0.2">
      <c r="A153" s="223"/>
      <c r="B153" s="42" t="s">
        <v>48</v>
      </c>
      <c r="C153" s="78">
        <v>19</v>
      </c>
      <c r="D153" s="78" t="s">
        <v>7</v>
      </c>
      <c r="E153" s="78">
        <v>1</v>
      </c>
      <c r="F153" s="110" t="s">
        <v>5</v>
      </c>
      <c r="G153" s="35">
        <v>75.900000000000006</v>
      </c>
      <c r="H153" s="96">
        <v>960</v>
      </c>
      <c r="I153" s="96">
        <v>20</v>
      </c>
      <c r="J153" s="32">
        <f t="shared" si="18"/>
        <v>27.17808219178082</v>
      </c>
      <c r="K153" s="34">
        <f t="shared" si="19"/>
        <v>13.287671232876713</v>
      </c>
      <c r="L153" s="65">
        <v>9920</v>
      </c>
      <c r="M153" s="65">
        <v>4850</v>
      </c>
      <c r="N153" s="132">
        <f>(1/23)/((J153-J152)/(J$155-J$129))</f>
        <v>0.19380003139224619</v>
      </c>
      <c r="R153" s="190"/>
      <c r="S153" s="190"/>
    </row>
    <row r="154" spans="1:32" ht="15.95" customHeight="1" x14ac:dyDescent="0.2">
      <c r="A154" s="223"/>
      <c r="B154" s="42" t="s">
        <v>48</v>
      </c>
      <c r="C154" s="78">
        <v>12</v>
      </c>
      <c r="D154" s="78" t="s">
        <v>7</v>
      </c>
      <c r="E154" s="78">
        <v>1</v>
      </c>
      <c r="F154" s="110" t="s">
        <v>5</v>
      </c>
      <c r="G154" s="35">
        <v>67.099999999999994</v>
      </c>
      <c r="H154" s="96">
        <v>960</v>
      </c>
      <c r="I154" s="96">
        <v>20</v>
      </c>
      <c r="J154" s="32">
        <f t="shared" si="18"/>
        <v>27.205479452054796</v>
      </c>
      <c r="K154" s="34">
        <f t="shared" si="19"/>
        <v>13.315068493150685</v>
      </c>
      <c r="L154" s="65">
        <v>9930</v>
      </c>
      <c r="M154" s="65">
        <v>4860</v>
      </c>
      <c r="N154" s="135">
        <f>(1/23)/((J154-J153)/(J$155-J$129))</f>
        <v>53.682608695646742</v>
      </c>
      <c r="R154" s="190"/>
      <c r="S154" s="190"/>
    </row>
    <row r="155" spans="1:32" ht="15.95" customHeight="1" x14ac:dyDescent="0.2">
      <c r="A155" s="223"/>
      <c r="B155" s="42" t="s">
        <v>48</v>
      </c>
      <c r="C155" s="78">
        <v>23</v>
      </c>
      <c r="D155" s="78" t="s">
        <v>9</v>
      </c>
      <c r="E155" s="78">
        <v>1</v>
      </c>
      <c r="F155" s="110" t="s">
        <v>5</v>
      </c>
      <c r="G155" s="35">
        <v>62.3</v>
      </c>
      <c r="H155" s="96">
        <v>960</v>
      </c>
      <c r="I155" s="96">
        <v>20</v>
      </c>
      <c r="J155" s="32">
        <f t="shared" si="18"/>
        <v>34.246575342465754</v>
      </c>
      <c r="K155" s="34">
        <f t="shared" si="19"/>
        <v>17.205479452054796</v>
      </c>
      <c r="L155" s="65">
        <v>12500</v>
      </c>
      <c r="M155" s="65">
        <v>6280</v>
      </c>
      <c r="N155" s="132">
        <f>(1/23)/((J155-J154)/(J$155-J$129))</f>
        <v>0.20888174589747935</v>
      </c>
      <c r="R155" s="190"/>
      <c r="S155" s="190"/>
    </row>
    <row r="156" spans="1:32" ht="15.95" customHeight="1" x14ac:dyDescent="0.2">
      <c r="A156" s="125"/>
      <c r="B156" s="42"/>
      <c r="C156" s="78"/>
      <c r="D156" s="78"/>
      <c r="E156" s="78"/>
      <c r="F156" s="42"/>
      <c r="G156" s="158"/>
      <c r="H156" s="46"/>
      <c r="I156" s="78"/>
      <c r="J156" s="97"/>
      <c r="K156" s="78"/>
      <c r="L156" s="78"/>
      <c r="M156" s="78"/>
      <c r="N156" s="126"/>
      <c r="R156" s="190"/>
      <c r="S156" s="190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</row>
    <row r="157" spans="1:32" ht="15.95" customHeight="1" x14ac:dyDescent="0.2">
      <c r="A157" s="125"/>
      <c r="B157" s="42"/>
      <c r="C157" s="78"/>
      <c r="D157" s="78"/>
      <c r="E157" s="78"/>
      <c r="F157" s="42"/>
      <c r="G157" s="158"/>
      <c r="H157" s="46"/>
      <c r="I157" s="78"/>
      <c r="J157" s="97"/>
      <c r="K157" s="78"/>
      <c r="L157" s="78"/>
      <c r="M157" s="78"/>
      <c r="N157" s="126"/>
      <c r="R157" s="190"/>
      <c r="S157" s="190"/>
    </row>
    <row r="158" spans="1:32" ht="15.95" customHeight="1" x14ac:dyDescent="0.2">
      <c r="A158" s="219" t="s">
        <v>68</v>
      </c>
      <c r="B158" s="147" t="s">
        <v>54</v>
      </c>
      <c r="C158" s="96">
        <v>22</v>
      </c>
      <c r="D158" s="96" t="s">
        <v>51</v>
      </c>
      <c r="E158" s="46">
        <v>7</v>
      </c>
      <c r="F158" s="110" t="s">
        <v>5</v>
      </c>
      <c r="G158" s="35">
        <v>74.900000000000006</v>
      </c>
      <c r="H158" s="96">
        <v>990</v>
      </c>
      <c r="I158" s="96">
        <v>20</v>
      </c>
      <c r="J158" s="61">
        <f t="shared" ref="J158:K162" si="20">L158/365</f>
        <v>0.01</v>
      </c>
      <c r="K158" s="63">
        <f t="shared" si="20"/>
        <v>0.01</v>
      </c>
      <c r="L158" s="95">
        <v>3.65</v>
      </c>
      <c r="M158" s="67">
        <v>3.65</v>
      </c>
      <c r="N158" s="127"/>
      <c r="R158" s="212"/>
      <c r="S158" s="190"/>
    </row>
    <row r="159" spans="1:32" ht="15.95" customHeight="1" x14ac:dyDescent="0.2">
      <c r="A159" s="219"/>
      <c r="B159" s="147" t="s">
        <v>54</v>
      </c>
      <c r="C159" s="96">
        <v>35</v>
      </c>
      <c r="D159" s="96" t="s">
        <v>50</v>
      </c>
      <c r="E159" s="78">
        <v>7</v>
      </c>
      <c r="F159" s="110" t="s">
        <v>5</v>
      </c>
      <c r="G159" s="35">
        <v>79.5</v>
      </c>
      <c r="H159" s="96">
        <v>1030</v>
      </c>
      <c r="I159" s="96">
        <v>26</v>
      </c>
      <c r="J159" s="61">
        <f t="shared" si="20"/>
        <v>0.01</v>
      </c>
      <c r="K159" s="63">
        <f t="shared" si="20"/>
        <v>4.0000000000000001E-3</v>
      </c>
      <c r="L159" s="95">
        <v>3.65</v>
      </c>
      <c r="M159" s="67">
        <v>1.46</v>
      </c>
      <c r="N159" s="128" t="s">
        <v>173</v>
      </c>
      <c r="R159" s="190"/>
      <c r="S159" s="190"/>
    </row>
    <row r="160" spans="1:32" ht="15.95" customHeight="1" x14ac:dyDescent="0.2">
      <c r="A160" s="219"/>
      <c r="B160" s="147" t="s">
        <v>55</v>
      </c>
      <c r="C160" s="96">
        <v>16</v>
      </c>
      <c r="D160" s="96" t="s">
        <v>50</v>
      </c>
      <c r="E160" s="46">
        <v>7</v>
      </c>
      <c r="F160" s="110" t="s">
        <v>5</v>
      </c>
      <c r="G160" s="35">
        <v>82.9</v>
      </c>
      <c r="H160" s="96">
        <v>1011</v>
      </c>
      <c r="I160" s="96">
        <v>30</v>
      </c>
      <c r="J160" s="61">
        <f t="shared" si="20"/>
        <v>0.02</v>
      </c>
      <c r="K160" s="63">
        <f t="shared" si="20"/>
        <v>0.01</v>
      </c>
      <c r="L160" s="95">
        <v>7.3</v>
      </c>
      <c r="M160" s="67">
        <v>3.65</v>
      </c>
      <c r="N160" s="128">
        <f>(1/33)/((J160-J159)/(J$196-J$158))</f>
        <v>261.48899958489</v>
      </c>
      <c r="R160" s="190"/>
      <c r="S160" s="190"/>
    </row>
    <row r="161" spans="1:19" ht="15.95" customHeight="1" x14ac:dyDescent="0.2">
      <c r="A161" s="219"/>
      <c r="B161" s="147" t="s">
        <v>55</v>
      </c>
      <c r="C161" s="96">
        <v>51</v>
      </c>
      <c r="D161" s="96" t="s">
        <v>51</v>
      </c>
      <c r="E161" s="78">
        <v>7</v>
      </c>
      <c r="F161" s="110" t="s">
        <v>10</v>
      </c>
      <c r="G161" s="35">
        <v>84.6</v>
      </c>
      <c r="H161" s="148">
        <v>1036</v>
      </c>
      <c r="I161" s="96">
        <v>29</v>
      </c>
      <c r="J161" s="61">
        <f t="shared" si="20"/>
        <v>3.0136986301369864E-2</v>
      </c>
      <c r="K161" s="63">
        <f t="shared" si="20"/>
        <v>0.02</v>
      </c>
      <c r="L161" s="95">
        <v>11</v>
      </c>
      <c r="M161" s="67">
        <v>7.3</v>
      </c>
      <c r="N161" s="128">
        <f>(1/33)/((J161-J160)/(J$196-J$158))</f>
        <v>257.95536445536442</v>
      </c>
      <c r="R161" s="190"/>
      <c r="S161" s="190"/>
    </row>
    <row r="162" spans="1:19" ht="15.95" customHeight="1" x14ac:dyDescent="0.2">
      <c r="A162" s="219"/>
      <c r="B162" s="147" t="s">
        <v>54</v>
      </c>
      <c r="C162" s="96">
        <v>8</v>
      </c>
      <c r="D162" s="96" t="s">
        <v>50</v>
      </c>
      <c r="E162" s="78">
        <v>7</v>
      </c>
      <c r="F162" s="110" t="s">
        <v>5</v>
      </c>
      <c r="G162" s="35">
        <v>68.2</v>
      </c>
      <c r="H162" s="96">
        <v>950</v>
      </c>
      <c r="I162" s="96">
        <v>20</v>
      </c>
      <c r="J162" s="61">
        <f t="shared" si="20"/>
        <v>3.0136986301369864E-2</v>
      </c>
      <c r="K162" s="63">
        <f t="shared" si="20"/>
        <v>0.01</v>
      </c>
      <c r="L162" s="95">
        <v>11</v>
      </c>
      <c r="M162" s="67">
        <v>3.65</v>
      </c>
      <c r="N162" s="128" t="s">
        <v>173</v>
      </c>
      <c r="R162" s="190"/>
      <c r="S162" s="190"/>
    </row>
    <row r="163" spans="1:19" ht="15.95" customHeight="1" x14ac:dyDescent="0.2">
      <c r="A163" s="219"/>
      <c r="B163" s="147"/>
      <c r="C163" s="96"/>
      <c r="D163" s="96"/>
      <c r="E163" s="78"/>
      <c r="F163" s="110"/>
      <c r="G163" s="35"/>
      <c r="H163" s="96"/>
      <c r="I163" s="96"/>
      <c r="J163" s="130"/>
      <c r="K163" s="136"/>
      <c r="L163" s="95"/>
      <c r="M163" s="67"/>
      <c r="N163" s="86"/>
      <c r="R163" s="190"/>
      <c r="S163" s="190"/>
    </row>
    <row r="164" spans="1:19" ht="15.95" customHeight="1" x14ac:dyDescent="0.2">
      <c r="A164" s="219"/>
      <c r="B164" s="147" t="s">
        <v>54</v>
      </c>
      <c r="C164" s="96">
        <v>25</v>
      </c>
      <c r="D164" s="96" t="s">
        <v>50</v>
      </c>
      <c r="E164" s="46">
        <v>6</v>
      </c>
      <c r="F164" s="110" t="s">
        <v>5</v>
      </c>
      <c r="G164" s="35">
        <v>71</v>
      </c>
      <c r="H164" s="148">
        <v>973</v>
      </c>
      <c r="I164" s="96">
        <v>20</v>
      </c>
      <c r="J164" s="61">
        <f t="shared" ref="J164:K169" si="21">L164/365</f>
        <v>0.06</v>
      </c>
      <c r="K164" s="63">
        <f t="shared" si="21"/>
        <v>3.0136986301369864E-2</v>
      </c>
      <c r="L164" s="95">
        <v>21.9</v>
      </c>
      <c r="M164" s="67">
        <v>11</v>
      </c>
      <c r="N164" s="128">
        <f>(1/33)/((J164-J162)/(J$196-J$158))</f>
        <v>87.562830136224648</v>
      </c>
      <c r="R164" s="190"/>
      <c r="S164" s="190"/>
    </row>
    <row r="165" spans="1:19" ht="15.95" customHeight="1" x14ac:dyDescent="0.2">
      <c r="A165" s="219"/>
      <c r="B165" s="147" t="s">
        <v>54</v>
      </c>
      <c r="C165" s="96">
        <v>42</v>
      </c>
      <c r="D165" s="96" t="s">
        <v>50</v>
      </c>
      <c r="E165" s="46">
        <v>6</v>
      </c>
      <c r="F165" s="110" t="s">
        <v>5</v>
      </c>
      <c r="G165" s="35">
        <v>74.7</v>
      </c>
      <c r="H165" s="96">
        <v>981</v>
      </c>
      <c r="I165" s="96">
        <v>20</v>
      </c>
      <c r="J165" s="61">
        <f t="shared" si="21"/>
        <v>0.06</v>
      </c>
      <c r="K165" s="63">
        <f t="shared" si="21"/>
        <v>3.0136986301369864E-2</v>
      </c>
      <c r="L165" s="95">
        <v>21.9</v>
      </c>
      <c r="M165" s="67">
        <v>11</v>
      </c>
      <c r="N165" s="128" t="s">
        <v>173</v>
      </c>
      <c r="R165" s="190"/>
      <c r="S165" s="190"/>
    </row>
    <row r="166" spans="1:19" ht="15.95" customHeight="1" x14ac:dyDescent="0.2">
      <c r="A166" s="219"/>
      <c r="B166" s="147" t="s">
        <v>54</v>
      </c>
      <c r="C166" s="96">
        <v>29</v>
      </c>
      <c r="D166" s="96" t="s">
        <v>50</v>
      </c>
      <c r="E166" s="78">
        <v>6</v>
      </c>
      <c r="F166" s="110" t="s">
        <v>5</v>
      </c>
      <c r="G166" s="35">
        <v>77.400000000000006</v>
      </c>
      <c r="H166" s="96">
        <v>987</v>
      </c>
      <c r="I166" s="96">
        <v>17</v>
      </c>
      <c r="J166" s="61">
        <f t="shared" si="21"/>
        <v>0.08</v>
      </c>
      <c r="K166" s="63">
        <f t="shared" si="21"/>
        <v>3.0136986301369864E-2</v>
      </c>
      <c r="L166" s="95">
        <v>29.2</v>
      </c>
      <c r="M166" s="67">
        <v>11</v>
      </c>
      <c r="N166" s="128">
        <f>(1/33)/((J166-J165)/(J$196-J$158))</f>
        <v>130.74449979244497</v>
      </c>
      <c r="R166" s="190"/>
      <c r="S166" s="190"/>
    </row>
    <row r="167" spans="1:19" ht="15.95" customHeight="1" x14ac:dyDescent="0.2">
      <c r="A167" s="219"/>
      <c r="B167" s="147" t="s">
        <v>54</v>
      </c>
      <c r="C167" s="96">
        <v>33</v>
      </c>
      <c r="D167" s="96" t="s">
        <v>50</v>
      </c>
      <c r="E167" s="78">
        <v>6</v>
      </c>
      <c r="F167" s="110" t="s">
        <v>5</v>
      </c>
      <c r="G167" s="35">
        <v>85.2</v>
      </c>
      <c r="H167" s="96">
        <v>1030</v>
      </c>
      <c r="I167" s="96">
        <v>30</v>
      </c>
      <c r="J167" s="61">
        <f t="shared" si="21"/>
        <v>0.1</v>
      </c>
      <c r="K167" s="63">
        <f t="shared" si="21"/>
        <v>7.0136986301369872E-2</v>
      </c>
      <c r="L167" s="95">
        <v>36.5</v>
      </c>
      <c r="M167" s="67">
        <v>25.6</v>
      </c>
      <c r="N167" s="128">
        <f>(1/33)/((J167-J166)/(J$196-J$158))</f>
        <v>130.74449979244497</v>
      </c>
      <c r="R167" s="190"/>
      <c r="S167" s="190"/>
    </row>
    <row r="168" spans="1:19" s="165" customFormat="1" ht="15.95" customHeight="1" x14ac:dyDescent="0.2">
      <c r="A168" s="219"/>
      <c r="B168" s="147" t="s">
        <v>54</v>
      </c>
      <c r="C168" s="96">
        <v>56</v>
      </c>
      <c r="D168" s="96" t="s">
        <v>50</v>
      </c>
      <c r="E168" s="96">
        <v>7</v>
      </c>
      <c r="F168" s="110" t="s">
        <v>10</v>
      </c>
      <c r="G168" s="80"/>
      <c r="H168" s="191" t="s">
        <v>481</v>
      </c>
      <c r="I168" s="2"/>
      <c r="J168" s="61">
        <f>L168/365</f>
        <v>0.13013698630136986</v>
      </c>
      <c r="K168" s="63">
        <f>M168/365</f>
        <v>0.06</v>
      </c>
      <c r="L168" s="83">
        <v>47.5</v>
      </c>
      <c r="M168" s="84">
        <v>21.9</v>
      </c>
      <c r="N168" s="154">
        <f>(1/33)/((J168-J167)/(J$196-J$158))</f>
        <v>86.766804407713536</v>
      </c>
      <c r="P168" s="10"/>
      <c r="R168" s="190"/>
      <c r="S168" s="190"/>
    </row>
    <row r="169" spans="1:19" ht="15.95" customHeight="1" x14ac:dyDescent="0.2">
      <c r="A169" s="219"/>
      <c r="B169" s="147" t="s">
        <v>54</v>
      </c>
      <c r="C169" s="96">
        <v>49</v>
      </c>
      <c r="D169" s="96" t="s">
        <v>50</v>
      </c>
      <c r="E169" s="78">
        <v>6</v>
      </c>
      <c r="F169" s="110" t="s">
        <v>5</v>
      </c>
      <c r="G169" s="35">
        <v>72.7</v>
      </c>
      <c r="H169" s="96">
        <v>950</v>
      </c>
      <c r="I169" s="96">
        <v>20</v>
      </c>
      <c r="J169" s="61">
        <f t="shared" si="21"/>
        <v>0.15013698630136985</v>
      </c>
      <c r="K169" s="63">
        <f t="shared" si="21"/>
        <v>0.08</v>
      </c>
      <c r="L169" s="95">
        <v>54.8</v>
      </c>
      <c r="M169" s="67">
        <v>29.2</v>
      </c>
      <c r="N169" s="128">
        <f>(1/33)/((J169-J167)/(J$196-J$158))</f>
        <v>52.154909753270438</v>
      </c>
      <c r="R169" s="190"/>
      <c r="S169" s="190"/>
    </row>
    <row r="170" spans="1:19" ht="15.95" customHeight="1" x14ac:dyDescent="0.2">
      <c r="A170" s="219"/>
      <c r="B170" s="147"/>
      <c r="C170" s="96"/>
      <c r="D170" s="96"/>
      <c r="E170" s="78"/>
      <c r="F170" s="110"/>
      <c r="G170" s="35"/>
      <c r="H170" s="96"/>
      <c r="I170" s="96"/>
      <c r="J170" s="130"/>
      <c r="K170" s="136"/>
      <c r="L170" s="95"/>
      <c r="M170" s="67"/>
      <c r="N170" s="86"/>
      <c r="R170" s="190"/>
      <c r="S170" s="190"/>
    </row>
    <row r="171" spans="1:19" ht="15.95" customHeight="1" x14ac:dyDescent="0.2">
      <c r="A171" s="219"/>
      <c r="B171" s="147" t="s">
        <v>55</v>
      </c>
      <c r="C171" s="96">
        <v>65</v>
      </c>
      <c r="D171" s="96" t="s">
        <v>50</v>
      </c>
      <c r="E171" s="46">
        <v>5</v>
      </c>
      <c r="F171" s="110" t="s">
        <v>5</v>
      </c>
      <c r="G171" s="35">
        <v>81.2</v>
      </c>
      <c r="H171" s="96">
        <v>1011</v>
      </c>
      <c r="I171" s="96">
        <v>28</v>
      </c>
      <c r="J171" s="61">
        <f t="shared" ref="J171:K173" si="22">L171/365</f>
        <v>0.43013698630136987</v>
      </c>
      <c r="K171" s="63">
        <f t="shared" si="22"/>
        <v>0.27945205479452057</v>
      </c>
      <c r="L171" s="95">
        <v>157</v>
      </c>
      <c r="M171" s="67">
        <v>102</v>
      </c>
      <c r="N171" s="128">
        <f>(1/33)/((J171-J169)/(J$196-J$158))</f>
        <v>9.3388928423174988</v>
      </c>
      <c r="R171" s="190"/>
      <c r="S171" s="190"/>
    </row>
    <row r="172" spans="1:19" ht="15.95" customHeight="1" x14ac:dyDescent="0.2">
      <c r="A172" s="219"/>
      <c r="B172" s="147" t="s">
        <v>55</v>
      </c>
      <c r="C172" s="96">
        <v>62</v>
      </c>
      <c r="D172" s="96" t="s">
        <v>51</v>
      </c>
      <c r="E172" s="78">
        <v>5</v>
      </c>
      <c r="F172" s="110" t="s">
        <v>10</v>
      </c>
      <c r="G172" s="35">
        <v>84.1</v>
      </c>
      <c r="H172" s="96">
        <v>1011</v>
      </c>
      <c r="I172" s="96">
        <v>28</v>
      </c>
      <c r="J172" s="61">
        <f t="shared" si="22"/>
        <v>0.75068493150684934</v>
      </c>
      <c r="K172" s="63">
        <f t="shared" si="22"/>
        <v>0.47945205479452052</v>
      </c>
      <c r="L172" s="95">
        <v>274</v>
      </c>
      <c r="M172" s="67">
        <v>175</v>
      </c>
      <c r="N172" s="128">
        <f>(1/33)/((J172-J171)/(J$196-J$158))</f>
        <v>8.1575628075628082</v>
      </c>
      <c r="R172" s="190"/>
      <c r="S172" s="190"/>
    </row>
    <row r="173" spans="1:19" ht="15.95" customHeight="1" x14ac:dyDescent="0.2">
      <c r="A173" s="219"/>
      <c r="B173" s="147" t="s">
        <v>55</v>
      </c>
      <c r="C173" s="96">
        <v>56</v>
      </c>
      <c r="D173" s="96" t="s">
        <v>51</v>
      </c>
      <c r="E173" s="46">
        <v>5</v>
      </c>
      <c r="F173" s="110" t="s">
        <v>10</v>
      </c>
      <c r="G173" s="35">
        <v>80.3</v>
      </c>
      <c r="H173" s="96">
        <v>991</v>
      </c>
      <c r="I173" s="96">
        <v>23</v>
      </c>
      <c r="J173" s="32">
        <f t="shared" si="22"/>
        <v>1.2794520547945205</v>
      </c>
      <c r="K173" s="63">
        <f t="shared" si="22"/>
        <v>0.69041095890410964</v>
      </c>
      <c r="L173" s="95">
        <v>467</v>
      </c>
      <c r="M173" s="67">
        <v>252</v>
      </c>
      <c r="N173" s="127">
        <f>(1/33)/((J173-J172)/(J$196-J$158))</f>
        <v>4.9452582823049154</v>
      </c>
      <c r="R173" s="190"/>
      <c r="S173" s="190"/>
    </row>
    <row r="174" spans="1:19" ht="15.95" customHeight="1" x14ac:dyDescent="0.2">
      <c r="A174" s="219"/>
      <c r="B174" s="147"/>
      <c r="C174" s="96"/>
      <c r="D174" s="96"/>
      <c r="E174" s="46"/>
      <c r="F174" s="110"/>
      <c r="G174" s="35"/>
      <c r="H174" s="96"/>
      <c r="I174" s="96"/>
      <c r="J174" s="85"/>
      <c r="K174" s="136"/>
      <c r="L174" s="95"/>
      <c r="M174" s="67"/>
      <c r="N174" s="86"/>
      <c r="R174" s="190"/>
      <c r="S174" s="190"/>
    </row>
    <row r="175" spans="1:19" ht="15.95" customHeight="1" x14ac:dyDescent="0.2">
      <c r="A175" s="219"/>
      <c r="B175" s="147" t="s">
        <v>55</v>
      </c>
      <c r="C175" s="96">
        <v>45</v>
      </c>
      <c r="D175" s="96" t="s">
        <v>50</v>
      </c>
      <c r="E175" s="78">
        <v>4</v>
      </c>
      <c r="F175" s="110" t="s">
        <v>5</v>
      </c>
      <c r="G175" s="35">
        <v>78.599999999999994</v>
      </c>
      <c r="H175" s="96">
        <v>988</v>
      </c>
      <c r="I175" s="96">
        <v>17</v>
      </c>
      <c r="J175" s="32">
        <f t="shared" ref="J175:J183" si="23">L175/365</f>
        <v>1.4191780821917808</v>
      </c>
      <c r="K175" s="63">
        <f t="shared" ref="K175:K183" si="24">M175/365</f>
        <v>0.58082191780821912</v>
      </c>
      <c r="L175" s="95">
        <v>518</v>
      </c>
      <c r="M175" s="67">
        <v>212</v>
      </c>
      <c r="N175" s="128">
        <f>(1/33)/((J175-J173)/(J$196-J$158))</f>
        <v>18.71440879382056</v>
      </c>
      <c r="Q175" s="141"/>
      <c r="R175" s="190"/>
      <c r="S175" s="190"/>
    </row>
    <row r="176" spans="1:19" ht="15.95" customHeight="1" x14ac:dyDescent="0.2">
      <c r="A176" s="219"/>
      <c r="B176" s="147" t="s">
        <v>55</v>
      </c>
      <c r="C176" s="96">
        <v>29</v>
      </c>
      <c r="D176" s="96" t="s">
        <v>51</v>
      </c>
      <c r="E176" s="78">
        <v>4</v>
      </c>
      <c r="F176" s="110" t="s">
        <v>5</v>
      </c>
      <c r="G176" s="35">
        <v>72.5</v>
      </c>
      <c r="H176" s="96">
        <v>978</v>
      </c>
      <c r="I176" s="96">
        <v>20</v>
      </c>
      <c r="J176" s="32">
        <f t="shared" si="23"/>
        <v>1.6191780821917807</v>
      </c>
      <c r="K176" s="63">
        <f t="shared" si="24"/>
        <v>0.81917808219178079</v>
      </c>
      <c r="L176" s="95">
        <v>591</v>
      </c>
      <c r="M176" s="67">
        <v>299</v>
      </c>
      <c r="N176" s="128">
        <f t="shared" ref="N176:N183" si="25">(1/33)/((J176-J175)/(J$196-J$158))</f>
        <v>13.074449979244504</v>
      </c>
      <c r="Q176" s="141"/>
      <c r="R176" s="190"/>
      <c r="S176" s="190"/>
    </row>
    <row r="177" spans="1:32" ht="15.95" customHeight="1" x14ac:dyDescent="0.2">
      <c r="A177" s="219"/>
      <c r="B177" s="147" t="s">
        <v>54</v>
      </c>
      <c r="C177" s="96">
        <v>30</v>
      </c>
      <c r="D177" s="96" t="s">
        <v>7</v>
      </c>
      <c r="E177" s="46">
        <v>4</v>
      </c>
      <c r="F177" s="110" t="s">
        <v>5</v>
      </c>
      <c r="G177" s="35">
        <v>72.599999999999994</v>
      </c>
      <c r="H177" s="96">
        <v>966</v>
      </c>
      <c r="I177" s="96">
        <v>20</v>
      </c>
      <c r="J177" s="32">
        <f t="shared" si="23"/>
        <v>1.7589041095890412</v>
      </c>
      <c r="K177" s="63">
        <f t="shared" si="24"/>
        <v>0.90136986301369859</v>
      </c>
      <c r="L177" s="95">
        <v>642</v>
      </c>
      <c r="M177" s="67">
        <v>329</v>
      </c>
      <c r="N177" s="128">
        <f t="shared" si="25"/>
        <v>18.714408793820532</v>
      </c>
      <c r="Q177" s="141"/>
      <c r="R177" s="190"/>
      <c r="S177" s="190"/>
    </row>
    <row r="178" spans="1:32" ht="15.95" customHeight="1" x14ac:dyDescent="0.2">
      <c r="A178" s="219"/>
      <c r="B178" s="147" t="s">
        <v>55</v>
      </c>
      <c r="C178" s="96">
        <v>39</v>
      </c>
      <c r="D178" s="96" t="s">
        <v>50</v>
      </c>
      <c r="E178" s="46">
        <v>4</v>
      </c>
      <c r="F178" s="110" t="s">
        <v>5</v>
      </c>
      <c r="G178" s="35">
        <v>73.900000000000006</v>
      </c>
      <c r="H178" s="96">
        <v>986</v>
      </c>
      <c r="I178" s="96">
        <v>20</v>
      </c>
      <c r="J178" s="32">
        <f t="shared" si="23"/>
        <v>2.0191780821917806</v>
      </c>
      <c r="K178" s="34">
        <f t="shared" si="24"/>
        <v>0.96986301369863015</v>
      </c>
      <c r="L178" s="95">
        <v>737</v>
      </c>
      <c r="M178" s="67">
        <v>354</v>
      </c>
      <c r="N178" s="128">
        <f t="shared" si="25"/>
        <v>10.046682615629996</v>
      </c>
      <c r="Q178" s="141"/>
      <c r="R178" s="190"/>
      <c r="S178" s="190"/>
    </row>
    <row r="179" spans="1:32" ht="15.95" customHeight="1" x14ac:dyDescent="0.2">
      <c r="A179" s="219"/>
      <c r="B179" s="147" t="s">
        <v>55</v>
      </c>
      <c r="C179" s="96">
        <v>44</v>
      </c>
      <c r="D179" s="96" t="s">
        <v>51</v>
      </c>
      <c r="E179" s="46">
        <v>4</v>
      </c>
      <c r="F179" s="110" t="s">
        <v>5</v>
      </c>
      <c r="G179" s="35">
        <v>75.5</v>
      </c>
      <c r="H179" s="96">
        <v>986</v>
      </c>
      <c r="I179" s="96">
        <v>20</v>
      </c>
      <c r="J179" s="32">
        <f t="shared" si="23"/>
        <v>2.4493150684931506</v>
      </c>
      <c r="K179" s="34">
        <f t="shared" si="24"/>
        <v>1.189041095890411</v>
      </c>
      <c r="L179" s="95">
        <v>894</v>
      </c>
      <c r="M179" s="67">
        <v>434</v>
      </c>
      <c r="N179" s="127">
        <f t="shared" si="25"/>
        <v>6.0792028565913903</v>
      </c>
      <c r="Q179" s="141"/>
      <c r="R179" s="190"/>
      <c r="S179" s="190"/>
    </row>
    <row r="180" spans="1:32" ht="15.95" customHeight="1" x14ac:dyDescent="0.2">
      <c r="A180" s="219"/>
      <c r="B180" s="147" t="s">
        <v>55</v>
      </c>
      <c r="C180" s="96">
        <v>1</v>
      </c>
      <c r="D180" s="96" t="s">
        <v>7</v>
      </c>
      <c r="E180" s="46">
        <v>4</v>
      </c>
      <c r="F180" s="110" t="s">
        <v>5</v>
      </c>
      <c r="G180" s="35">
        <v>71.900000000000006</v>
      </c>
      <c r="H180" s="96">
        <v>978</v>
      </c>
      <c r="I180" s="96">
        <v>20</v>
      </c>
      <c r="J180" s="32">
        <f t="shared" si="23"/>
        <v>2.4602739726027396</v>
      </c>
      <c r="K180" s="34">
        <f t="shared" si="24"/>
        <v>1.1808219178082191</v>
      </c>
      <c r="L180" s="95">
        <v>898</v>
      </c>
      <c r="M180" s="67">
        <v>431</v>
      </c>
      <c r="N180" s="128">
        <f t="shared" si="25"/>
        <v>238.60871212121307</v>
      </c>
      <c r="Q180" s="141"/>
      <c r="R180" s="190"/>
      <c r="S180" s="190"/>
    </row>
    <row r="181" spans="1:32" ht="15.95" customHeight="1" x14ac:dyDescent="0.2">
      <c r="A181" s="219"/>
      <c r="B181" s="147" t="s">
        <v>55</v>
      </c>
      <c r="C181" s="96">
        <v>5</v>
      </c>
      <c r="D181" s="96" t="s">
        <v>51</v>
      </c>
      <c r="E181" s="78">
        <v>4</v>
      </c>
      <c r="F181" s="110" t="s">
        <v>5</v>
      </c>
      <c r="G181" s="35">
        <v>73.900000000000006</v>
      </c>
      <c r="H181" s="96">
        <v>984</v>
      </c>
      <c r="I181" s="96">
        <v>20</v>
      </c>
      <c r="J181" s="32">
        <f t="shared" si="23"/>
        <v>3.1780821917808217</v>
      </c>
      <c r="K181" s="34">
        <f t="shared" si="24"/>
        <v>1.5095890410958903</v>
      </c>
      <c r="L181" s="95">
        <v>1160</v>
      </c>
      <c r="M181" s="67">
        <v>551</v>
      </c>
      <c r="N181" s="127">
        <f t="shared" si="25"/>
        <v>3.6428811010872084</v>
      </c>
      <c r="Q181" s="141"/>
      <c r="R181" s="190"/>
      <c r="S181" s="190"/>
    </row>
    <row r="182" spans="1:32" ht="15.95" customHeight="1" x14ac:dyDescent="0.2">
      <c r="A182" s="219"/>
      <c r="B182" s="147" t="s">
        <v>55</v>
      </c>
      <c r="C182" s="96">
        <v>20</v>
      </c>
      <c r="D182" s="96" t="s">
        <v>7</v>
      </c>
      <c r="E182" s="46">
        <v>4</v>
      </c>
      <c r="F182" s="110" t="s">
        <v>5</v>
      </c>
      <c r="G182" s="35">
        <v>75.099999999999994</v>
      </c>
      <c r="H182" s="96">
        <v>982</v>
      </c>
      <c r="I182" s="96">
        <v>19</v>
      </c>
      <c r="J182" s="32">
        <f t="shared" si="23"/>
        <v>3.7534246575342465</v>
      </c>
      <c r="K182" s="34">
        <f t="shared" si="24"/>
        <v>1.7287671232876711</v>
      </c>
      <c r="L182" s="95">
        <v>1370</v>
      </c>
      <c r="M182" s="67">
        <v>631</v>
      </c>
      <c r="N182" s="127">
        <f t="shared" si="25"/>
        <v>4.5449278499278494</v>
      </c>
      <c r="Q182" s="141"/>
      <c r="R182" s="190"/>
      <c r="S182" s="190"/>
    </row>
    <row r="183" spans="1:32" ht="15.95" customHeight="1" x14ac:dyDescent="0.2">
      <c r="A183" s="219"/>
      <c r="B183" s="30" t="s">
        <v>55</v>
      </c>
      <c r="C183" s="78">
        <v>43</v>
      </c>
      <c r="D183" s="78" t="s">
        <v>7</v>
      </c>
      <c r="E183" s="78">
        <v>4</v>
      </c>
      <c r="F183" s="110" t="s">
        <v>5</v>
      </c>
      <c r="G183" s="159">
        <v>74</v>
      </c>
      <c r="H183" s="78">
        <v>977</v>
      </c>
      <c r="I183" s="78">
        <v>19</v>
      </c>
      <c r="J183" s="32">
        <f t="shared" si="23"/>
        <v>4</v>
      </c>
      <c r="K183" s="34">
        <f t="shared" si="24"/>
        <v>2.3287671232876712</v>
      </c>
      <c r="L183" s="95">
        <v>1460</v>
      </c>
      <c r="M183" s="67">
        <v>850</v>
      </c>
      <c r="N183" s="128">
        <f t="shared" si="25"/>
        <v>10.604831649831647</v>
      </c>
      <c r="Q183" s="141"/>
      <c r="R183" s="190"/>
      <c r="S183" s="190"/>
    </row>
    <row r="184" spans="1:32" ht="15.95" customHeight="1" x14ac:dyDescent="0.2">
      <c r="A184" s="219"/>
      <c r="B184" s="30"/>
      <c r="C184" s="78"/>
      <c r="D184" s="78"/>
      <c r="E184" s="78"/>
      <c r="F184" s="27"/>
      <c r="G184" s="159"/>
      <c r="H184" s="78"/>
      <c r="I184" s="78"/>
      <c r="J184" s="85"/>
      <c r="K184" s="137"/>
      <c r="L184" s="95"/>
      <c r="M184" s="67"/>
      <c r="N184" s="126"/>
      <c r="Q184" s="141"/>
      <c r="R184" s="190"/>
      <c r="S184" s="190"/>
    </row>
    <row r="185" spans="1:32" ht="15.95" customHeight="1" x14ac:dyDescent="0.2">
      <c r="A185" s="219"/>
      <c r="B185" s="30" t="s">
        <v>54</v>
      </c>
      <c r="C185" s="78">
        <v>55</v>
      </c>
      <c r="D185" s="78" t="s">
        <v>7</v>
      </c>
      <c r="E185" s="78">
        <v>3</v>
      </c>
      <c r="F185" s="27" t="s">
        <v>5</v>
      </c>
      <c r="G185" s="159">
        <v>77.599999999999994</v>
      </c>
      <c r="H185" s="78">
        <v>987</v>
      </c>
      <c r="I185" s="78">
        <v>17</v>
      </c>
      <c r="J185" s="32">
        <f t="shared" ref="J185:J190" si="26">L185/365</f>
        <v>4.8493150684931505</v>
      </c>
      <c r="K185" s="34">
        <f t="shared" ref="K185:K190" si="27">M185/365</f>
        <v>2.0191780821917806</v>
      </c>
      <c r="L185" s="95">
        <v>1770</v>
      </c>
      <c r="M185" s="67">
        <v>737</v>
      </c>
      <c r="N185" s="127">
        <f>(1/33)/((J185-J183)/(J$196-J$158))</f>
        <v>3.0788220918866087</v>
      </c>
      <c r="Q185" s="141"/>
      <c r="R185" s="190"/>
      <c r="S185" s="190"/>
    </row>
    <row r="186" spans="1:32" ht="15.95" customHeight="1" x14ac:dyDescent="0.2">
      <c r="A186" s="219"/>
      <c r="B186" s="30" t="s">
        <v>55</v>
      </c>
      <c r="C186" s="78">
        <v>30</v>
      </c>
      <c r="D186" s="78" t="s">
        <v>7</v>
      </c>
      <c r="E186" s="78">
        <v>3</v>
      </c>
      <c r="F186" s="110" t="s">
        <v>5</v>
      </c>
      <c r="G186" s="159">
        <v>74.400000000000006</v>
      </c>
      <c r="H186" s="78">
        <v>975</v>
      </c>
      <c r="I186" s="78">
        <v>20</v>
      </c>
      <c r="J186" s="32">
        <f t="shared" si="26"/>
        <v>5.3150684931506849</v>
      </c>
      <c r="K186" s="34">
        <f t="shared" si="27"/>
        <v>2.4</v>
      </c>
      <c r="L186" s="95">
        <v>1940</v>
      </c>
      <c r="M186" s="67">
        <v>876</v>
      </c>
      <c r="N186" s="127">
        <f>(1/33)/((J186-J185)/(J$196-J$158))</f>
        <v>5.6143226381461666</v>
      </c>
      <c r="Q186" s="141"/>
      <c r="R186" s="190"/>
      <c r="S186" s="190"/>
    </row>
    <row r="187" spans="1:32" ht="15.95" customHeight="1" x14ac:dyDescent="0.2">
      <c r="A187" s="219"/>
      <c r="B187" s="30" t="s">
        <v>55</v>
      </c>
      <c r="C187" s="78">
        <v>19</v>
      </c>
      <c r="D187" s="78" t="s">
        <v>7</v>
      </c>
      <c r="E187" s="78">
        <v>3</v>
      </c>
      <c r="F187" s="110" t="s">
        <v>5</v>
      </c>
      <c r="G187" s="159">
        <v>75</v>
      </c>
      <c r="H187" s="78">
        <v>987</v>
      </c>
      <c r="I187" s="78">
        <v>19</v>
      </c>
      <c r="J187" s="32">
        <f t="shared" si="26"/>
        <v>5.4794520547945202</v>
      </c>
      <c r="K187" s="34">
        <f t="shared" si="27"/>
        <v>2.4712328767123286</v>
      </c>
      <c r="L187" s="95">
        <v>2000</v>
      </c>
      <c r="M187" s="67">
        <v>902</v>
      </c>
      <c r="N187" s="128">
        <f>(1/33)/((J187-J186)/(J$196-J$158))</f>
        <v>15.907247474747496</v>
      </c>
      <c r="Q187" s="141"/>
      <c r="R187" s="190"/>
      <c r="S187" s="190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</row>
    <row r="188" spans="1:32" ht="15.95" customHeight="1" x14ac:dyDescent="0.2">
      <c r="A188" s="219"/>
      <c r="B188" s="30" t="s">
        <v>55</v>
      </c>
      <c r="C188" s="78">
        <v>55</v>
      </c>
      <c r="D188" s="78" t="s">
        <v>7</v>
      </c>
      <c r="E188" s="78">
        <v>3</v>
      </c>
      <c r="F188" s="110" t="s">
        <v>5</v>
      </c>
      <c r="G188" s="159">
        <v>74.900000000000006</v>
      </c>
      <c r="H188" s="78">
        <v>973</v>
      </c>
      <c r="I188" s="78">
        <v>20</v>
      </c>
      <c r="J188" s="32">
        <f t="shared" si="26"/>
        <v>6.7671232876712333</v>
      </c>
      <c r="K188" s="34">
        <f t="shared" si="27"/>
        <v>3.3424657534246576</v>
      </c>
      <c r="L188" s="95">
        <v>2470</v>
      </c>
      <c r="M188" s="67">
        <v>1220</v>
      </c>
      <c r="N188" s="127">
        <f>(1/33)/((J188-J187)/(J$196-J$158))</f>
        <v>2.030712443584783</v>
      </c>
      <c r="Q188" s="141"/>
      <c r="R188" s="190"/>
      <c r="S188" s="190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</row>
    <row r="189" spans="1:32" ht="15.95" customHeight="1" x14ac:dyDescent="0.2">
      <c r="A189" s="219"/>
      <c r="B189" s="30" t="s">
        <v>55</v>
      </c>
      <c r="C189" s="78">
        <v>28</v>
      </c>
      <c r="D189" s="78" t="s">
        <v>50</v>
      </c>
      <c r="E189" s="78">
        <v>3</v>
      </c>
      <c r="F189" s="110" t="s">
        <v>5</v>
      </c>
      <c r="G189" s="158">
        <v>74.5</v>
      </c>
      <c r="H189" s="78">
        <v>975</v>
      </c>
      <c r="I189" s="78">
        <v>19</v>
      </c>
      <c r="J189" s="32">
        <f t="shared" si="26"/>
        <v>9.5890410958904102</v>
      </c>
      <c r="K189" s="34">
        <f t="shared" si="27"/>
        <v>4.602739726027397</v>
      </c>
      <c r="L189" s="95">
        <v>3500</v>
      </c>
      <c r="M189" s="67">
        <v>1680</v>
      </c>
      <c r="N189" s="127">
        <f>(1/33)/((J189-J188)/(J$196-J$158))</f>
        <v>0.92663577522800855</v>
      </c>
      <c r="Q189" s="141"/>
      <c r="R189" s="190"/>
      <c r="S189" s="190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</row>
    <row r="190" spans="1:32" ht="15.95" customHeight="1" x14ac:dyDescent="0.2">
      <c r="A190" s="219"/>
      <c r="B190" s="30" t="s">
        <v>55</v>
      </c>
      <c r="C190" s="78">
        <v>15</v>
      </c>
      <c r="D190" s="78" t="s">
        <v>51</v>
      </c>
      <c r="E190" s="78">
        <v>3</v>
      </c>
      <c r="F190" s="110" t="s">
        <v>5</v>
      </c>
      <c r="G190" s="159">
        <v>75.599999999999994</v>
      </c>
      <c r="H190" s="78">
        <v>987</v>
      </c>
      <c r="I190" s="78">
        <v>19</v>
      </c>
      <c r="J190" s="32">
        <f t="shared" si="26"/>
        <v>10</v>
      </c>
      <c r="K190" s="34">
        <f t="shared" si="27"/>
        <v>4.6575342465753424</v>
      </c>
      <c r="L190" s="95">
        <v>3650</v>
      </c>
      <c r="M190" s="67">
        <v>1700</v>
      </c>
      <c r="N190" s="127">
        <f>(1/33)/((J190-J189)/(J$196-J$158))</f>
        <v>6.3628989898989783</v>
      </c>
      <c r="R190" s="212"/>
      <c r="S190" s="190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</row>
    <row r="191" spans="1:32" ht="15.95" customHeight="1" x14ac:dyDescent="0.2">
      <c r="A191" s="219"/>
      <c r="B191" s="30"/>
      <c r="C191" s="78"/>
      <c r="D191" s="78"/>
      <c r="E191" s="78"/>
      <c r="F191" s="27"/>
      <c r="G191" s="159"/>
      <c r="H191" s="78"/>
      <c r="I191" s="78"/>
      <c r="J191" s="85"/>
      <c r="K191" s="137"/>
      <c r="L191" s="95"/>
      <c r="M191" s="67"/>
      <c r="N191" s="126"/>
      <c r="R191" s="190"/>
      <c r="S191" s="190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</row>
    <row r="192" spans="1:32" ht="15.95" customHeight="1" x14ac:dyDescent="0.2">
      <c r="A192" s="219"/>
      <c r="B192" s="30" t="s">
        <v>55</v>
      </c>
      <c r="C192" s="78">
        <v>8</v>
      </c>
      <c r="D192" s="78" t="s">
        <v>51</v>
      </c>
      <c r="E192" s="78">
        <v>2</v>
      </c>
      <c r="F192" s="110" t="s">
        <v>10</v>
      </c>
      <c r="G192" s="80"/>
      <c r="H192" s="191" t="s">
        <v>481</v>
      </c>
      <c r="I192" s="2"/>
      <c r="J192" s="32">
        <f t="shared" ref="J192:K194" si="28">L192/365</f>
        <v>18.794520547945204</v>
      </c>
      <c r="K192" s="34">
        <f t="shared" si="28"/>
        <v>10.712328767123287</v>
      </c>
      <c r="L192" s="95">
        <v>6860</v>
      </c>
      <c r="M192" s="67">
        <v>3910</v>
      </c>
      <c r="N192" s="132">
        <f>(1/33)/((J192-J190)/(J$196-J$158))</f>
        <v>0.29733172849995287</v>
      </c>
      <c r="R192" s="190"/>
      <c r="S192" s="190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</row>
    <row r="193" spans="1:32" ht="15.95" customHeight="1" x14ac:dyDescent="0.2">
      <c r="A193" s="219"/>
      <c r="B193" s="30" t="s">
        <v>55</v>
      </c>
      <c r="C193" s="78">
        <v>26</v>
      </c>
      <c r="D193" s="78" t="s">
        <v>51</v>
      </c>
      <c r="E193" s="78">
        <v>2</v>
      </c>
      <c r="F193" s="110" t="s">
        <v>5</v>
      </c>
      <c r="G193" s="159">
        <v>75.7</v>
      </c>
      <c r="H193" s="78">
        <v>987</v>
      </c>
      <c r="I193" s="78">
        <v>19</v>
      </c>
      <c r="J193" s="32">
        <f t="shared" si="28"/>
        <v>30.410958904109588</v>
      </c>
      <c r="K193" s="34">
        <f t="shared" si="28"/>
        <v>13.753424657534246</v>
      </c>
      <c r="L193" s="95">
        <v>11100</v>
      </c>
      <c r="M193" s="67">
        <v>5020</v>
      </c>
      <c r="N193" s="132">
        <f>(1/33)/((J193-J192)/(J$196-J$158))</f>
        <v>0.2251025586049171</v>
      </c>
      <c r="R193" s="190"/>
      <c r="S193" s="190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</row>
    <row r="194" spans="1:32" ht="15.95" customHeight="1" x14ac:dyDescent="0.2">
      <c r="A194" s="219"/>
      <c r="B194" s="30" t="s">
        <v>55</v>
      </c>
      <c r="C194" s="78">
        <v>68</v>
      </c>
      <c r="D194" s="78" t="s">
        <v>7</v>
      </c>
      <c r="E194" s="78">
        <v>2</v>
      </c>
      <c r="F194" s="110" t="s">
        <v>5</v>
      </c>
      <c r="G194" s="159">
        <v>74.8</v>
      </c>
      <c r="H194" s="78">
        <v>975</v>
      </c>
      <c r="I194" s="78">
        <v>19</v>
      </c>
      <c r="J194" s="32">
        <f t="shared" si="28"/>
        <v>51.506849315068493</v>
      </c>
      <c r="K194" s="34">
        <f t="shared" si="28"/>
        <v>23.452054794520549</v>
      </c>
      <c r="L194" s="95">
        <v>18800</v>
      </c>
      <c r="M194" s="67">
        <v>8560</v>
      </c>
      <c r="N194" s="132">
        <f>(1/33)/((J194-J193)/(J$196-J$158))</f>
        <v>0.123952577725305</v>
      </c>
      <c r="R194" s="190"/>
      <c r="S194" s="190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</row>
    <row r="195" spans="1:32" ht="15.95" customHeight="1" x14ac:dyDescent="0.2">
      <c r="A195" s="219"/>
      <c r="B195" s="30"/>
      <c r="C195" s="78"/>
      <c r="D195" s="78"/>
      <c r="E195" s="78"/>
      <c r="F195" s="27"/>
      <c r="G195" s="159"/>
      <c r="H195" s="78"/>
      <c r="I195" s="78"/>
      <c r="J195" s="85"/>
      <c r="K195" s="137"/>
      <c r="L195" s="95"/>
      <c r="M195" s="67"/>
      <c r="N195" s="126"/>
      <c r="R195" s="190"/>
      <c r="S195" s="190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</row>
    <row r="196" spans="1:32" ht="15.95" customHeight="1" x14ac:dyDescent="0.2">
      <c r="A196" s="219"/>
      <c r="B196" s="30" t="s">
        <v>55</v>
      </c>
      <c r="C196" s="78">
        <v>13</v>
      </c>
      <c r="D196" s="78" t="s">
        <v>7</v>
      </c>
      <c r="E196" s="78">
        <v>1</v>
      </c>
      <c r="F196" s="110" t="s">
        <v>10</v>
      </c>
      <c r="G196" s="80"/>
      <c r="H196" s="191" t="s">
        <v>481</v>
      </c>
      <c r="I196" s="2"/>
      <c r="J196" s="32">
        <f>L196/365</f>
        <v>86.301369863013704</v>
      </c>
      <c r="K196" s="34">
        <f>M196/365</f>
        <v>41.643835616438359</v>
      </c>
      <c r="L196" s="95">
        <v>31500</v>
      </c>
      <c r="M196" s="67">
        <v>15200</v>
      </c>
      <c r="N196" s="132">
        <f>(1/33)/((J196-J194)/(J$196-J$158))</f>
        <v>7.5152350274397511E-2</v>
      </c>
      <c r="R196" s="190"/>
      <c r="S196" s="190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</row>
    <row r="197" spans="1:32" ht="15.95" customHeight="1" x14ac:dyDescent="0.2">
      <c r="A197" s="125"/>
      <c r="B197" s="42"/>
      <c r="C197" s="78"/>
      <c r="D197" s="78"/>
      <c r="E197" s="78"/>
      <c r="F197" s="42"/>
      <c r="G197" s="158"/>
      <c r="H197" s="46"/>
      <c r="I197" s="78"/>
      <c r="J197" s="97"/>
      <c r="K197" s="78"/>
      <c r="L197" s="78"/>
      <c r="M197" s="78"/>
      <c r="N197" s="126"/>
      <c r="R197" s="190"/>
      <c r="S197" s="190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</row>
    <row r="198" spans="1:32" ht="15.95" customHeight="1" x14ac:dyDescent="0.2">
      <c r="A198" s="125"/>
      <c r="B198" s="42"/>
      <c r="C198" s="78"/>
      <c r="D198" s="78"/>
      <c r="E198" s="78"/>
      <c r="F198" s="42"/>
      <c r="G198" s="158"/>
      <c r="H198" s="46"/>
      <c r="I198" s="78"/>
      <c r="J198" s="97"/>
      <c r="K198" s="78"/>
      <c r="L198" s="78"/>
      <c r="M198" s="78"/>
      <c r="N198" s="126"/>
      <c r="R198" s="190"/>
      <c r="S198" s="190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</row>
    <row r="199" spans="1:32" ht="15.95" customHeight="1" x14ac:dyDescent="0.2">
      <c r="A199" s="219" t="s">
        <v>67</v>
      </c>
      <c r="B199" s="30" t="s">
        <v>56</v>
      </c>
      <c r="C199" s="78">
        <v>22</v>
      </c>
      <c r="D199" s="78" t="s">
        <v>36</v>
      </c>
      <c r="E199" s="78">
        <v>5</v>
      </c>
      <c r="F199" s="42" t="s">
        <v>66</v>
      </c>
      <c r="G199" s="158">
        <v>82.6</v>
      </c>
      <c r="H199" s="46">
        <v>1014</v>
      </c>
      <c r="I199" s="78">
        <v>30</v>
      </c>
      <c r="J199" s="61">
        <f t="shared" ref="J199:K204" si="29">L199/365</f>
        <v>0.10136986301369863</v>
      </c>
      <c r="K199" s="63">
        <f t="shared" si="29"/>
        <v>6.8493150684931503E-2</v>
      </c>
      <c r="L199" s="50">
        <v>37</v>
      </c>
      <c r="M199" s="137">
        <v>25</v>
      </c>
      <c r="N199" s="127"/>
      <c r="R199" s="212"/>
      <c r="S199" s="190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</row>
    <row r="200" spans="1:32" ht="15.95" customHeight="1" x14ac:dyDescent="0.2">
      <c r="A200" s="219"/>
      <c r="B200" s="30" t="s">
        <v>57</v>
      </c>
      <c r="C200" s="78">
        <v>45</v>
      </c>
      <c r="D200" s="78" t="s">
        <v>36</v>
      </c>
      <c r="E200" s="78">
        <v>5</v>
      </c>
      <c r="F200" s="42" t="s">
        <v>66</v>
      </c>
      <c r="G200" s="158">
        <v>74.8</v>
      </c>
      <c r="H200" s="46">
        <v>992</v>
      </c>
      <c r="I200" s="78">
        <v>24</v>
      </c>
      <c r="J200" s="61">
        <f t="shared" si="29"/>
        <v>0.16712328767123288</v>
      </c>
      <c r="K200" s="63">
        <f t="shared" si="29"/>
        <v>9.5890410958904104E-2</v>
      </c>
      <c r="L200" s="50">
        <v>61</v>
      </c>
      <c r="M200" s="137">
        <v>35</v>
      </c>
      <c r="N200" s="128">
        <f>(1/25)/((J200-J199)/(J$227-J$199))</f>
        <v>85.10499999999999</v>
      </c>
      <c r="R200" s="190"/>
      <c r="S200" s="190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</row>
    <row r="201" spans="1:32" ht="15.95" customHeight="1" x14ac:dyDescent="0.2">
      <c r="A201" s="219"/>
      <c r="B201" s="30" t="s">
        <v>58</v>
      </c>
      <c r="C201" s="78">
        <v>13</v>
      </c>
      <c r="D201" s="78" t="s">
        <v>36</v>
      </c>
      <c r="E201" s="78">
        <v>5</v>
      </c>
      <c r="F201" s="42" t="s">
        <v>5</v>
      </c>
      <c r="G201" s="158">
        <v>83.3</v>
      </c>
      <c r="H201" s="46">
        <v>1026</v>
      </c>
      <c r="I201" s="78">
        <v>30</v>
      </c>
      <c r="J201" s="61">
        <f t="shared" si="29"/>
        <v>0.17260273972602741</v>
      </c>
      <c r="K201" s="63">
        <f t="shared" si="29"/>
        <v>0.11232876712328767</v>
      </c>
      <c r="L201" s="50">
        <v>63</v>
      </c>
      <c r="M201" s="137">
        <v>41</v>
      </c>
      <c r="N201" s="128">
        <f>(1/25)/((J201-J200)/(J$227-J$199))</f>
        <v>1021.2599999999991</v>
      </c>
      <c r="R201" s="190"/>
      <c r="S201" s="190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</row>
    <row r="202" spans="1:32" ht="15.95" customHeight="1" x14ac:dyDescent="0.2">
      <c r="A202" s="219"/>
      <c r="B202" s="30" t="s">
        <v>59</v>
      </c>
      <c r="C202" s="78">
        <v>1</v>
      </c>
      <c r="D202" s="78" t="s">
        <v>36</v>
      </c>
      <c r="E202" s="78">
        <v>5</v>
      </c>
      <c r="F202" s="42" t="s">
        <v>66</v>
      </c>
      <c r="G202" s="158">
        <v>85</v>
      </c>
      <c r="H202" s="46">
        <v>1032</v>
      </c>
      <c r="I202" s="78">
        <v>26</v>
      </c>
      <c r="J202" s="61">
        <f t="shared" si="29"/>
        <v>0.19452054794520549</v>
      </c>
      <c r="K202" s="63">
        <f t="shared" si="29"/>
        <v>0.11232876712328767</v>
      </c>
      <c r="L202" s="50">
        <v>71</v>
      </c>
      <c r="M202" s="137">
        <v>41</v>
      </c>
      <c r="N202" s="128">
        <f>(1/25)/((J202-J201)/(J$227-J$199))</f>
        <v>255.31500000000008</v>
      </c>
      <c r="R202" s="190"/>
      <c r="S202" s="190"/>
    </row>
    <row r="203" spans="1:32" s="165" customFormat="1" ht="15.95" customHeight="1" x14ac:dyDescent="0.2">
      <c r="A203" s="219"/>
      <c r="B203" s="112" t="s">
        <v>59</v>
      </c>
      <c r="C203" s="111">
        <v>26</v>
      </c>
      <c r="D203" s="111" t="s">
        <v>36</v>
      </c>
      <c r="E203" s="111">
        <v>4</v>
      </c>
      <c r="F203" s="109" t="s">
        <v>10</v>
      </c>
      <c r="G203" s="98">
        <v>76.099999999999994</v>
      </c>
      <c r="H203" s="96">
        <v>966</v>
      </c>
      <c r="I203" s="111">
        <v>25</v>
      </c>
      <c r="J203" s="61">
        <f t="shared" si="29"/>
        <v>0.24931506849315069</v>
      </c>
      <c r="K203" s="63">
        <f>M203/365</f>
        <v>0.15890410958904111</v>
      </c>
      <c r="L203" s="2">
        <v>91</v>
      </c>
      <c r="M203" s="3">
        <v>58</v>
      </c>
      <c r="N203" s="154">
        <f>(1/25)/((J203-J202)/(J$227-J$199))</f>
        <v>102.126</v>
      </c>
      <c r="P203" s="10"/>
      <c r="R203" s="190"/>
      <c r="S203" s="190"/>
    </row>
    <row r="204" spans="1:32" ht="15.95" customHeight="1" x14ac:dyDescent="0.2">
      <c r="A204" s="219"/>
      <c r="B204" s="30" t="s">
        <v>60</v>
      </c>
      <c r="C204" s="78">
        <v>54</v>
      </c>
      <c r="D204" s="78" t="s">
        <v>37</v>
      </c>
      <c r="E204" s="78">
        <v>5</v>
      </c>
      <c r="F204" s="42" t="s">
        <v>5</v>
      </c>
      <c r="G204" s="158">
        <v>72.400000000000006</v>
      </c>
      <c r="H204" s="46">
        <v>963</v>
      </c>
      <c r="I204" s="78">
        <v>23</v>
      </c>
      <c r="J204" s="61">
        <f t="shared" si="29"/>
        <v>0.34794520547945207</v>
      </c>
      <c r="K204" s="63">
        <f t="shared" si="29"/>
        <v>0.20273972602739726</v>
      </c>
      <c r="L204" s="50">
        <v>127</v>
      </c>
      <c r="M204" s="137">
        <v>74</v>
      </c>
      <c r="N204" s="128">
        <f>(1/25)/((J204-J202)/(J$227-J$199))</f>
        <v>36.473571428571425</v>
      </c>
      <c r="R204" s="190"/>
      <c r="S204" s="190"/>
    </row>
    <row r="205" spans="1:32" ht="15.95" customHeight="1" x14ac:dyDescent="0.2">
      <c r="A205" s="219"/>
      <c r="B205" s="30"/>
      <c r="C205" s="78"/>
      <c r="D205" s="78"/>
      <c r="E205" s="78"/>
      <c r="F205" s="42"/>
      <c r="G205" s="158"/>
      <c r="H205" s="46"/>
      <c r="I205" s="78"/>
      <c r="J205" s="130"/>
      <c r="K205" s="136"/>
      <c r="L205" s="50"/>
      <c r="M205" s="137"/>
      <c r="N205" s="126"/>
      <c r="R205" s="190"/>
      <c r="S205" s="190"/>
    </row>
    <row r="206" spans="1:32" ht="15.95" customHeight="1" x14ac:dyDescent="0.2">
      <c r="A206" s="219"/>
      <c r="B206" s="30" t="s">
        <v>56</v>
      </c>
      <c r="C206" s="78">
        <v>40</v>
      </c>
      <c r="D206" s="78" t="s">
        <v>36</v>
      </c>
      <c r="E206" s="78">
        <v>4</v>
      </c>
      <c r="F206" s="42" t="s">
        <v>66</v>
      </c>
      <c r="G206" s="158">
        <v>83</v>
      </c>
      <c r="H206" s="46">
        <v>1020</v>
      </c>
      <c r="I206" s="78">
        <v>31</v>
      </c>
      <c r="J206" s="61">
        <f t="shared" ref="J206:J215" si="30">L206/365</f>
        <v>0.53972602739726028</v>
      </c>
      <c r="K206" s="63">
        <f t="shared" ref="K206:K215" si="31">M206/365</f>
        <v>0.36986301369863012</v>
      </c>
      <c r="L206" s="50">
        <v>197</v>
      </c>
      <c r="M206" s="137">
        <v>135</v>
      </c>
      <c r="N206" s="152">
        <f>(1/25)/((J206-J204)/(J$227-J$199))</f>
        <v>29.178857142857144</v>
      </c>
      <c r="R206" s="190"/>
      <c r="S206" s="190"/>
    </row>
    <row r="207" spans="1:32" ht="15.95" customHeight="1" x14ac:dyDescent="0.2">
      <c r="A207" s="219"/>
      <c r="B207" s="30" t="s">
        <v>60</v>
      </c>
      <c r="C207" s="78">
        <v>68</v>
      </c>
      <c r="D207" s="78" t="s">
        <v>37</v>
      </c>
      <c r="E207" s="78">
        <v>4</v>
      </c>
      <c r="F207" s="42" t="s">
        <v>5</v>
      </c>
      <c r="G207" s="158">
        <v>65.400000000000006</v>
      </c>
      <c r="H207" s="46">
        <v>950</v>
      </c>
      <c r="I207" s="78">
        <v>20</v>
      </c>
      <c r="J207" s="61">
        <f t="shared" si="30"/>
        <v>0.55068493150684927</v>
      </c>
      <c r="K207" s="63">
        <f t="shared" si="31"/>
        <v>0.28767123287671231</v>
      </c>
      <c r="L207" s="50">
        <v>201</v>
      </c>
      <c r="M207" s="137">
        <v>105</v>
      </c>
      <c r="N207" s="152">
        <f t="shared" ref="N207:N215" si="32">(1/25)/((J207-J206)/(J$227-J$199))</f>
        <v>510.6300000000021</v>
      </c>
      <c r="R207" s="190"/>
      <c r="S207" s="190"/>
    </row>
    <row r="208" spans="1:32" ht="15.95" customHeight="1" x14ac:dyDescent="0.2">
      <c r="A208" s="219"/>
      <c r="B208" s="30" t="s">
        <v>60</v>
      </c>
      <c r="C208" s="78">
        <v>75</v>
      </c>
      <c r="D208" s="78" t="s">
        <v>37</v>
      </c>
      <c r="E208" s="78">
        <v>4</v>
      </c>
      <c r="F208" s="42" t="s">
        <v>5</v>
      </c>
      <c r="G208" s="158">
        <v>64.5</v>
      </c>
      <c r="H208" s="46">
        <v>950</v>
      </c>
      <c r="I208" s="78">
        <v>20</v>
      </c>
      <c r="J208" s="61">
        <f t="shared" si="30"/>
        <v>0.68493150684931503</v>
      </c>
      <c r="K208" s="63">
        <f t="shared" si="31"/>
        <v>0.34794520547945207</v>
      </c>
      <c r="L208" s="50">
        <v>250</v>
      </c>
      <c r="M208" s="137">
        <v>127</v>
      </c>
      <c r="N208" s="152">
        <f t="shared" si="32"/>
        <v>41.684081632653061</v>
      </c>
      <c r="R208" s="190"/>
      <c r="S208" s="190"/>
    </row>
    <row r="209" spans="1:19" ht="15.95" customHeight="1" x14ac:dyDescent="0.2">
      <c r="A209" s="219"/>
      <c r="B209" s="30" t="s">
        <v>56</v>
      </c>
      <c r="C209" s="78">
        <v>12</v>
      </c>
      <c r="D209" s="78" t="s">
        <v>37</v>
      </c>
      <c r="E209" s="78">
        <v>4</v>
      </c>
      <c r="F209" s="42" t="s">
        <v>66</v>
      </c>
      <c r="G209" s="158">
        <v>80.400000000000006</v>
      </c>
      <c r="H209" s="46">
        <v>986</v>
      </c>
      <c r="I209" s="78">
        <v>23</v>
      </c>
      <c r="J209" s="61">
        <f t="shared" si="30"/>
        <v>0.69589041095890414</v>
      </c>
      <c r="K209" s="63">
        <f t="shared" si="31"/>
        <v>0.38904109589041097</v>
      </c>
      <c r="L209" s="50">
        <v>254</v>
      </c>
      <c r="M209" s="137">
        <v>142</v>
      </c>
      <c r="N209" s="152">
        <f t="shared" si="32"/>
        <v>510.62999999999698</v>
      </c>
      <c r="R209" s="190"/>
      <c r="S209" s="190"/>
    </row>
    <row r="210" spans="1:19" ht="15.95" customHeight="1" x14ac:dyDescent="0.2">
      <c r="A210" s="219"/>
      <c r="B210" s="30" t="s">
        <v>60</v>
      </c>
      <c r="C210" s="78">
        <v>72</v>
      </c>
      <c r="D210" s="78" t="s">
        <v>36</v>
      </c>
      <c r="E210" s="78">
        <v>4</v>
      </c>
      <c r="F210" s="110" t="s">
        <v>10</v>
      </c>
      <c r="G210" s="80"/>
      <c r="H210" s="191" t="s">
        <v>481</v>
      </c>
      <c r="I210" s="2"/>
      <c r="J210" s="61">
        <f t="shared" si="30"/>
        <v>0.78630136986301369</v>
      </c>
      <c r="K210" s="63">
        <f t="shared" si="31"/>
        <v>0.38082191780821917</v>
      </c>
      <c r="L210" s="50">
        <v>287</v>
      </c>
      <c r="M210" s="137">
        <v>139</v>
      </c>
      <c r="N210" s="152">
        <f t="shared" si="32"/>
        <v>61.894545454545479</v>
      </c>
      <c r="R210" s="190"/>
      <c r="S210" s="190"/>
    </row>
    <row r="211" spans="1:19" ht="15.95" customHeight="1" x14ac:dyDescent="0.2">
      <c r="A211" s="219"/>
      <c r="B211" s="30" t="s">
        <v>60</v>
      </c>
      <c r="C211" s="78">
        <v>61</v>
      </c>
      <c r="D211" s="78" t="s">
        <v>37</v>
      </c>
      <c r="E211" s="78">
        <v>4</v>
      </c>
      <c r="F211" s="42" t="s">
        <v>66</v>
      </c>
      <c r="G211" s="158">
        <v>65.599999999999994</v>
      </c>
      <c r="H211" s="46">
        <v>950</v>
      </c>
      <c r="I211" s="78">
        <v>20</v>
      </c>
      <c r="J211" s="61">
        <f t="shared" si="30"/>
        <v>0.80273972602739729</v>
      </c>
      <c r="K211" s="63">
        <f t="shared" si="31"/>
        <v>0.43287671232876712</v>
      </c>
      <c r="L211" s="50">
        <v>293</v>
      </c>
      <c r="M211" s="137">
        <v>158</v>
      </c>
      <c r="N211" s="152">
        <f t="shared" si="32"/>
        <v>340.41999999999911</v>
      </c>
      <c r="R211" s="190"/>
      <c r="S211" s="190"/>
    </row>
    <row r="212" spans="1:19" ht="15.95" customHeight="1" x14ac:dyDescent="0.2">
      <c r="A212" s="219"/>
      <c r="B212" s="30" t="s">
        <v>57</v>
      </c>
      <c r="C212" s="78">
        <v>37</v>
      </c>
      <c r="D212" s="78" t="s">
        <v>37</v>
      </c>
      <c r="E212" s="78">
        <v>4</v>
      </c>
      <c r="F212" s="42" t="s">
        <v>5</v>
      </c>
      <c r="G212" s="158">
        <v>76.2</v>
      </c>
      <c r="H212" s="46">
        <v>990</v>
      </c>
      <c r="I212" s="78">
        <v>22</v>
      </c>
      <c r="J212" s="61">
        <f t="shared" si="30"/>
        <v>0.87397260273972599</v>
      </c>
      <c r="K212" s="63">
        <f t="shared" si="31"/>
        <v>0.44931506849315067</v>
      </c>
      <c r="L212" s="50">
        <v>319</v>
      </c>
      <c r="M212" s="137">
        <v>164</v>
      </c>
      <c r="N212" s="152">
        <f t="shared" si="32"/>
        <v>78.558461538461614</v>
      </c>
      <c r="R212" s="190"/>
      <c r="S212" s="190"/>
    </row>
    <row r="213" spans="1:19" ht="15.95" customHeight="1" x14ac:dyDescent="0.2">
      <c r="A213" s="219"/>
      <c r="B213" s="30" t="s">
        <v>57</v>
      </c>
      <c r="C213" s="78">
        <v>41</v>
      </c>
      <c r="D213" s="78" t="s">
        <v>37</v>
      </c>
      <c r="E213" s="78">
        <v>4</v>
      </c>
      <c r="F213" s="42" t="s">
        <v>5</v>
      </c>
      <c r="G213" s="158">
        <v>68.400000000000006</v>
      </c>
      <c r="H213" s="46">
        <v>982</v>
      </c>
      <c r="I213" s="78">
        <v>23</v>
      </c>
      <c r="J213" s="61">
        <f t="shared" si="30"/>
        <v>0.98356164383561639</v>
      </c>
      <c r="K213" s="63">
        <f t="shared" si="31"/>
        <v>0.54246575342465753</v>
      </c>
      <c r="L213" s="50">
        <v>359</v>
      </c>
      <c r="M213" s="137">
        <v>198</v>
      </c>
      <c r="N213" s="152">
        <f t="shared" si="32"/>
        <v>51.063000000000002</v>
      </c>
      <c r="R213" s="190"/>
      <c r="S213" s="190"/>
    </row>
    <row r="214" spans="1:19" ht="15.95" customHeight="1" x14ac:dyDescent="0.2">
      <c r="A214" s="219"/>
      <c r="B214" s="30" t="s">
        <v>56</v>
      </c>
      <c r="C214" s="78">
        <v>8</v>
      </c>
      <c r="D214" s="78">
        <v>2</v>
      </c>
      <c r="E214" s="78">
        <v>4</v>
      </c>
      <c r="F214" s="110" t="s">
        <v>10</v>
      </c>
      <c r="G214" s="80"/>
      <c r="H214" s="191" t="s">
        <v>481</v>
      </c>
      <c r="I214" s="2"/>
      <c r="J214" s="32">
        <f t="shared" si="30"/>
        <v>1.1397260273972603</v>
      </c>
      <c r="K214" s="63">
        <f t="shared" si="31"/>
        <v>1.4246575342465753</v>
      </c>
      <c r="L214" s="50">
        <v>416</v>
      </c>
      <c r="M214" s="137">
        <v>520</v>
      </c>
      <c r="N214" s="152">
        <f t="shared" si="32"/>
        <v>35.833684210526307</v>
      </c>
      <c r="R214" s="190"/>
      <c r="S214" s="190"/>
    </row>
    <row r="215" spans="1:19" ht="15.95" customHeight="1" x14ac:dyDescent="0.2">
      <c r="A215" s="219"/>
      <c r="B215" s="30" t="s">
        <v>60</v>
      </c>
      <c r="C215" s="78" t="s">
        <v>64</v>
      </c>
      <c r="D215" s="78" t="s">
        <v>37</v>
      </c>
      <c r="E215" s="78">
        <v>4</v>
      </c>
      <c r="F215" s="110" t="s">
        <v>10</v>
      </c>
      <c r="G215" s="80"/>
      <c r="H215" s="191" t="s">
        <v>481</v>
      </c>
      <c r="I215" s="2"/>
      <c r="J215" s="32">
        <f t="shared" si="30"/>
        <v>1.1917808219178083</v>
      </c>
      <c r="K215" s="63">
        <f t="shared" si="31"/>
        <v>0.60821917808219184</v>
      </c>
      <c r="L215" s="50">
        <v>435</v>
      </c>
      <c r="M215" s="137">
        <v>222</v>
      </c>
      <c r="N215" s="152">
        <f t="shared" si="32"/>
        <v>107.5010526315787</v>
      </c>
      <c r="R215" s="190"/>
      <c r="S215" s="190"/>
    </row>
    <row r="216" spans="1:19" ht="15.95" customHeight="1" x14ac:dyDescent="0.2">
      <c r="A216" s="219"/>
      <c r="B216" s="30"/>
      <c r="C216" s="78"/>
      <c r="D216" s="78"/>
      <c r="E216" s="78"/>
      <c r="F216" s="42"/>
      <c r="G216" s="158"/>
      <c r="H216" s="46"/>
      <c r="I216" s="78"/>
      <c r="J216" s="85"/>
      <c r="K216" s="137"/>
      <c r="L216" s="50"/>
      <c r="M216" s="137"/>
      <c r="N216" s="126"/>
      <c r="R216" s="190"/>
      <c r="S216" s="190"/>
    </row>
    <row r="217" spans="1:19" ht="15.95" customHeight="1" x14ac:dyDescent="0.2">
      <c r="A217" s="219"/>
      <c r="B217" s="30" t="s">
        <v>60</v>
      </c>
      <c r="C217" s="78">
        <v>77</v>
      </c>
      <c r="D217" s="78">
        <v>2</v>
      </c>
      <c r="E217" s="78">
        <v>3</v>
      </c>
      <c r="F217" s="42" t="s">
        <v>5</v>
      </c>
      <c r="G217" s="158">
        <v>72.5</v>
      </c>
      <c r="H217" s="46">
        <v>964</v>
      </c>
      <c r="I217" s="78">
        <v>20</v>
      </c>
      <c r="J217" s="32">
        <f t="shared" ref="J217:K220" si="33">L217/365</f>
        <v>2.1205479452054794</v>
      </c>
      <c r="K217" s="34">
        <f t="shared" si="33"/>
        <v>1.1178082191780823</v>
      </c>
      <c r="L217" s="50">
        <v>774</v>
      </c>
      <c r="M217" s="137">
        <v>408</v>
      </c>
      <c r="N217" s="153">
        <f>(1/25)/((J217-J215)/(J$227-J$199))</f>
        <v>6.0251327433628328</v>
      </c>
      <c r="R217" s="190"/>
      <c r="S217" s="190"/>
    </row>
    <row r="218" spans="1:19" ht="15.95" customHeight="1" x14ac:dyDescent="0.2">
      <c r="A218" s="219"/>
      <c r="B218" s="30" t="s">
        <v>63</v>
      </c>
      <c r="C218" s="78">
        <v>9</v>
      </c>
      <c r="D218" s="78" t="s">
        <v>36</v>
      </c>
      <c r="E218" s="78">
        <v>3</v>
      </c>
      <c r="F218" s="110" t="s">
        <v>10</v>
      </c>
      <c r="G218" s="80"/>
      <c r="H218" s="191" t="s">
        <v>481</v>
      </c>
      <c r="I218" s="2"/>
      <c r="J218" s="32">
        <f t="shared" si="33"/>
        <v>2.9315068493150687</v>
      </c>
      <c r="K218" s="34">
        <f t="shared" si="33"/>
        <v>1.9863013698630136</v>
      </c>
      <c r="L218" s="50">
        <v>1070</v>
      </c>
      <c r="M218" s="137">
        <v>725</v>
      </c>
      <c r="N218" s="153">
        <f>(1/25)/((J218-J217)/(J$227-J$199))</f>
        <v>6.9004054054054036</v>
      </c>
      <c r="R218" s="190"/>
      <c r="S218" s="190"/>
    </row>
    <row r="219" spans="1:19" ht="15.95" customHeight="1" x14ac:dyDescent="0.2">
      <c r="A219" s="219"/>
      <c r="B219" s="30" t="s">
        <v>61</v>
      </c>
      <c r="C219" s="78">
        <v>1</v>
      </c>
      <c r="D219" s="78">
        <v>2</v>
      </c>
      <c r="E219" s="78">
        <v>3</v>
      </c>
      <c r="F219" s="42" t="s">
        <v>5</v>
      </c>
      <c r="G219" s="158">
        <v>68.599999999999994</v>
      </c>
      <c r="H219" s="46">
        <v>950</v>
      </c>
      <c r="I219" s="78">
        <v>20</v>
      </c>
      <c r="J219" s="32">
        <f t="shared" si="33"/>
        <v>4.0273972602739727</v>
      </c>
      <c r="K219" s="63">
        <f t="shared" si="33"/>
        <v>2.117808219178082</v>
      </c>
      <c r="L219" s="50">
        <v>1470</v>
      </c>
      <c r="M219" s="137">
        <v>773</v>
      </c>
      <c r="N219" s="153">
        <f>(1/25)/((J219-J218)/(J$227-J$199))</f>
        <v>5.1063000000000009</v>
      </c>
      <c r="R219" s="190"/>
      <c r="S219" s="190"/>
    </row>
    <row r="220" spans="1:19" ht="15.95" customHeight="1" x14ac:dyDescent="0.2">
      <c r="A220" s="219"/>
      <c r="B220" s="30" t="s">
        <v>57</v>
      </c>
      <c r="C220" s="78">
        <v>32</v>
      </c>
      <c r="D220" s="78">
        <v>2</v>
      </c>
      <c r="E220" s="78">
        <v>3</v>
      </c>
      <c r="F220" s="42" t="s">
        <v>5</v>
      </c>
      <c r="G220" s="158">
        <v>72.2</v>
      </c>
      <c r="H220" s="46">
        <v>971</v>
      </c>
      <c r="I220" s="78">
        <v>23</v>
      </c>
      <c r="J220" s="32">
        <f t="shared" si="33"/>
        <v>7.3424657534246576</v>
      </c>
      <c r="K220" s="34">
        <f t="shared" si="33"/>
        <v>4.0547945205479454</v>
      </c>
      <c r="L220" s="50">
        <v>2680</v>
      </c>
      <c r="M220" s="137">
        <v>1480</v>
      </c>
      <c r="N220" s="153">
        <f>(1/25)/((J220-J219)/(J$227-J$199))</f>
        <v>1.6880330578512397</v>
      </c>
      <c r="R220" s="212"/>
      <c r="S220" s="190"/>
    </row>
    <row r="221" spans="1:19" ht="15.95" customHeight="1" x14ac:dyDescent="0.2">
      <c r="A221" s="219"/>
      <c r="B221" s="30"/>
      <c r="C221" s="78"/>
      <c r="D221" s="78"/>
      <c r="E221" s="78"/>
      <c r="F221" s="42"/>
      <c r="G221" s="158"/>
      <c r="H221" s="46"/>
      <c r="I221" s="78"/>
      <c r="J221" s="85"/>
      <c r="K221" s="137"/>
      <c r="L221" s="50"/>
      <c r="M221" s="137"/>
      <c r="N221" s="126"/>
      <c r="R221" s="190"/>
      <c r="S221" s="190"/>
    </row>
    <row r="222" spans="1:19" ht="15.95" customHeight="1" x14ac:dyDescent="0.2">
      <c r="A222" s="219"/>
      <c r="B222" s="30" t="s">
        <v>59</v>
      </c>
      <c r="C222" s="78">
        <v>9</v>
      </c>
      <c r="D222" s="78" t="s">
        <v>37</v>
      </c>
      <c r="E222" s="78">
        <v>2</v>
      </c>
      <c r="F222" s="42" t="s">
        <v>5</v>
      </c>
      <c r="G222" s="158">
        <v>64</v>
      </c>
      <c r="H222" s="46">
        <v>950</v>
      </c>
      <c r="I222" s="78">
        <v>20</v>
      </c>
      <c r="J222" s="32">
        <f t="shared" ref="J222:K225" si="34">L222/365</f>
        <v>30.958904109589042</v>
      </c>
      <c r="K222" s="34">
        <f t="shared" si="34"/>
        <v>15.643835616438356</v>
      </c>
      <c r="L222" s="50">
        <v>11300</v>
      </c>
      <c r="M222" s="137">
        <v>5710</v>
      </c>
      <c r="N222" s="132">
        <f>(1/25)/((J222-J220)/(J$227-J$199))</f>
        <v>0.23695127610208816</v>
      </c>
      <c r="R222" s="190"/>
      <c r="S222" s="190"/>
    </row>
    <row r="223" spans="1:19" ht="15.95" customHeight="1" x14ac:dyDescent="0.2">
      <c r="A223" s="219"/>
      <c r="B223" s="30" t="s">
        <v>63</v>
      </c>
      <c r="C223" s="50">
        <v>14</v>
      </c>
      <c r="D223" s="50">
        <v>2</v>
      </c>
      <c r="E223" s="50">
        <v>2</v>
      </c>
      <c r="F223" s="110" t="s">
        <v>10</v>
      </c>
      <c r="G223" s="80"/>
      <c r="H223" s="191" t="s">
        <v>481</v>
      </c>
      <c r="I223" s="2"/>
      <c r="J223" s="32">
        <f t="shared" si="34"/>
        <v>41.095890410958901</v>
      </c>
      <c r="K223" s="34">
        <f t="shared" si="34"/>
        <v>20.893150684931506</v>
      </c>
      <c r="L223" s="50">
        <v>15000</v>
      </c>
      <c r="M223" s="137">
        <v>7626</v>
      </c>
      <c r="N223" s="132">
        <f>(1/25)/((J223-J222)/(J$227-J$199))</f>
        <v>0.55203243243243261</v>
      </c>
      <c r="R223" s="190"/>
      <c r="S223" s="190"/>
    </row>
    <row r="224" spans="1:19" ht="15.95" customHeight="1" x14ac:dyDescent="0.2">
      <c r="A224" s="219"/>
      <c r="B224" s="30" t="s">
        <v>62</v>
      </c>
      <c r="C224" s="50">
        <v>30</v>
      </c>
      <c r="D224" s="50" t="s">
        <v>36</v>
      </c>
      <c r="E224" s="50">
        <v>2</v>
      </c>
      <c r="F224" s="27" t="s">
        <v>5</v>
      </c>
      <c r="G224" s="159">
        <v>62.4</v>
      </c>
      <c r="H224" s="44">
        <v>950</v>
      </c>
      <c r="I224" s="50">
        <v>20</v>
      </c>
      <c r="J224" s="32">
        <f>L224/365</f>
        <v>55.61643835616438</v>
      </c>
      <c r="K224" s="34">
        <f t="shared" si="34"/>
        <v>27.671232876712327</v>
      </c>
      <c r="L224" s="50">
        <v>20300</v>
      </c>
      <c r="M224" s="137">
        <v>10100</v>
      </c>
      <c r="N224" s="132">
        <f>(1/25)/((J224-J223)/(J$227-J$199))</f>
        <v>0.38538113207547176</v>
      </c>
      <c r="R224" s="190"/>
      <c r="S224" s="190"/>
    </row>
    <row r="225" spans="1:19" ht="15.95" customHeight="1" x14ac:dyDescent="0.2">
      <c r="A225" s="219"/>
      <c r="B225" s="30" t="s">
        <v>61</v>
      </c>
      <c r="C225" s="50">
        <v>5</v>
      </c>
      <c r="D225" s="50">
        <v>2</v>
      </c>
      <c r="E225" s="50">
        <v>2</v>
      </c>
      <c r="F225" s="27" t="s">
        <v>5</v>
      </c>
      <c r="G225" s="159">
        <v>65</v>
      </c>
      <c r="H225" s="44">
        <v>950</v>
      </c>
      <c r="I225" s="50">
        <v>20</v>
      </c>
      <c r="J225" s="32">
        <f t="shared" si="34"/>
        <v>77.260273972602747</v>
      </c>
      <c r="K225" s="34">
        <f t="shared" si="34"/>
        <v>39.452054794520549</v>
      </c>
      <c r="L225" s="50">
        <v>28200</v>
      </c>
      <c r="M225" s="137">
        <v>14400</v>
      </c>
      <c r="N225" s="132">
        <f>(1/25)/((J225-J224)/(J$227-J$199))</f>
        <v>0.25854683544303786</v>
      </c>
      <c r="R225" s="190"/>
      <c r="S225" s="190"/>
    </row>
    <row r="226" spans="1:19" ht="15.95" customHeight="1" x14ac:dyDescent="0.2">
      <c r="A226" s="219"/>
      <c r="B226" s="30"/>
      <c r="C226" s="50"/>
      <c r="D226" s="50"/>
      <c r="E226" s="50"/>
      <c r="F226" s="27"/>
      <c r="G226" s="159"/>
      <c r="H226" s="44"/>
      <c r="I226" s="50"/>
      <c r="J226" s="85"/>
      <c r="K226" s="137"/>
      <c r="L226" s="50"/>
      <c r="M226" s="137"/>
      <c r="N226" s="130"/>
      <c r="R226" s="190"/>
      <c r="S226" s="190"/>
    </row>
    <row r="227" spans="1:19" ht="15.95" customHeight="1" x14ac:dyDescent="0.2">
      <c r="A227" s="219"/>
      <c r="B227" s="30" t="s">
        <v>61</v>
      </c>
      <c r="C227" s="50">
        <v>4</v>
      </c>
      <c r="D227" s="50">
        <v>2</v>
      </c>
      <c r="E227" s="50">
        <v>1</v>
      </c>
      <c r="F227" s="27" t="s">
        <v>5</v>
      </c>
      <c r="G227" s="159">
        <v>63.8</v>
      </c>
      <c r="H227" s="44">
        <v>950</v>
      </c>
      <c r="I227" s="50">
        <v>20</v>
      </c>
      <c r="J227" s="118">
        <f>L227/365</f>
        <v>140</v>
      </c>
      <c r="K227" s="34">
        <f>M227/365</f>
        <v>70.958904109589042</v>
      </c>
      <c r="L227" s="50">
        <v>51100</v>
      </c>
      <c r="M227" s="137">
        <v>25900</v>
      </c>
      <c r="N227" s="132">
        <f>(1/25)/((J227-J225)/(J$227-J$199))</f>
        <v>8.9193013100436688E-2</v>
      </c>
      <c r="R227" s="190"/>
      <c r="S227" s="190"/>
    </row>
    <row r="228" spans="1:19" ht="8.1" customHeight="1" x14ac:dyDescent="0.2">
      <c r="B228" s="138"/>
      <c r="C228" s="139"/>
      <c r="D228" s="139"/>
      <c r="E228" s="139"/>
      <c r="F228" s="138"/>
      <c r="G228" s="160"/>
      <c r="H228" s="140"/>
      <c r="I228" s="139"/>
      <c r="J228" s="139"/>
      <c r="K228" s="139"/>
      <c r="L228" s="139"/>
      <c r="M228" s="139"/>
      <c r="N228" s="139"/>
      <c r="O228" s="141"/>
    </row>
    <row r="229" spans="1:19" ht="15" customHeight="1" x14ac:dyDescent="0.2">
      <c r="A229" s="7" t="s">
        <v>505</v>
      </c>
      <c r="B229" s="4"/>
      <c r="C229" s="2"/>
      <c r="D229" s="2"/>
      <c r="E229" s="26"/>
      <c r="F229" s="2"/>
      <c r="G229" s="80"/>
      <c r="H229" s="2"/>
      <c r="I229" s="2"/>
      <c r="J229" s="2"/>
      <c r="K229" s="2"/>
      <c r="L229" s="2"/>
      <c r="M229" s="2"/>
      <c r="N229" s="31"/>
      <c r="O229" s="141"/>
    </row>
    <row r="230" spans="1:19" ht="15" customHeight="1" x14ac:dyDescent="0.2">
      <c r="A230" s="7" t="s">
        <v>507</v>
      </c>
      <c r="B230" s="4"/>
      <c r="C230" s="2"/>
      <c r="D230" s="2"/>
      <c r="E230" s="26"/>
      <c r="F230" s="2"/>
      <c r="G230" s="80"/>
      <c r="H230" s="2"/>
      <c r="I230" s="2"/>
      <c r="J230" s="2"/>
      <c r="K230" s="2"/>
      <c r="L230" s="2"/>
      <c r="M230" s="2"/>
      <c r="N230" s="31"/>
      <c r="O230" s="141"/>
    </row>
    <row r="231" spans="1:19" ht="15" customHeight="1" x14ac:dyDescent="0.2">
      <c r="A231" s="4" t="s">
        <v>509</v>
      </c>
      <c r="B231" s="4"/>
      <c r="C231" s="2"/>
      <c r="D231" s="2"/>
      <c r="E231" s="26"/>
      <c r="F231" s="2"/>
      <c r="G231" s="80"/>
      <c r="H231" s="2"/>
      <c r="I231" s="2"/>
      <c r="J231" s="2"/>
      <c r="K231" s="2"/>
      <c r="L231" s="2"/>
      <c r="M231" s="2"/>
      <c r="N231" s="31"/>
      <c r="O231" s="141"/>
    </row>
    <row r="232" spans="1:19" ht="15" customHeight="1" x14ac:dyDescent="0.2">
      <c r="A232" s="211" t="s">
        <v>506</v>
      </c>
      <c r="B232" s="4"/>
      <c r="C232" s="2"/>
      <c r="D232" s="2"/>
      <c r="E232" s="26"/>
      <c r="F232" s="2"/>
      <c r="G232" s="80"/>
      <c r="H232" s="2"/>
      <c r="I232" s="2"/>
      <c r="J232" s="2"/>
      <c r="K232" s="2"/>
      <c r="L232" s="2"/>
      <c r="M232" s="2"/>
      <c r="N232" s="31"/>
      <c r="O232" s="141"/>
    </row>
    <row r="233" spans="1:19" ht="15" customHeight="1" x14ac:dyDescent="0.2">
      <c r="A233" s="129" t="s">
        <v>491</v>
      </c>
      <c r="B233" s="4"/>
      <c r="C233" s="2"/>
      <c r="D233" s="2"/>
      <c r="E233" s="26"/>
      <c r="F233" s="2"/>
      <c r="G233" s="80"/>
      <c r="H233" s="2"/>
      <c r="I233" s="2"/>
      <c r="J233" s="2"/>
      <c r="K233" s="2"/>
      <c r="L233" s="2"/>
      <c r="M233" s="2"/>
      <c r="N233" s="31"/>
      <c r="O233" s="141"/>
    </row>
    <row r="234" spans="1:19" x14ac:dyDescent="0.2">
      <c r="B234" s="144"/>
      <c r="C234" s="145"/>
      <c r="D234" s="145"/>
      <c r="E234" s="145"/>
      <c r="F234" s="144"/>
      <c r="G234" s="161"/>
      <c r="H234" s="146"/>
      <c r="I234" s="145"/>
      <c r="J234" s="145"/>
      <c r="K234" s="145"/>
      <c r="L234" s="145"/>
      <c r="M234" s="145"/>
      <c r="N234" s="142"/>
      <c r="O234" s="141"/>
    </row>
    <row r="235" spans="1:19" x14ac:dyDescent="0.2">
      <c r="B235" s="144"/>
      <c r="C235" s="145"/>
      <c r="D235" s="145"/>
      <c r="E235" s="145"/>
      <c r="F235" s="144"/>
      <c r="G235" s="161"/>
      <c r="H235" s="146"/>
      <c r="I235" s="145"/>
      <c r="J235" s="145"/>
      <c r="K235" s="145"/>
      <c r="L235" s="145"/>
      <c r="M235" s="145"/>
      <c r="N235" s="143"/>
      <c r="O235" s="141"/>
    </row>
    <row r="236" spans="1:19" x14ac:dyDescent="0.2">
      <c r="H236" s="146"/>
      <c r="I236" s="145"/>
      <c r="J236" s="145"/>
      <c r="K236" s="145"/>
      <c r="L236" s="145"/>
      <c r="M236" s="145"/>
      <c r="N236" s="145"/>
      <c r="O236" s="141"/>
    </row>
    <row r="237" spans="1:19" x14ac:dyDescent="0.2">
      <c r="H237" s="146"/>
      <c r="I237" s="145"/>
      <c r="J237" s="145"/>
      <c r="K237" s="145"/>
      <c r="L237" s="145"/>
      <c r="M237" s="145"/>
      <c r="N237" s="145"/>
      <c r="O237" s="141"/>
    </row>
    <row r="238" spans="1:19" x14ac:dyDescent="0.2">
      <c r="H238" s="146"/>
      <c r="I238" s="145"/>
      <c r="J238" s="145"/>
      <c r="K238" s="145"/>
      <c r="L238" s="145"/>
      <c r="M238" s="145"/>
      <c r="N238" s="145"/>
      <c r="O238" s="141"/>
    </row>
    <row r="239" spans="1:19" x14ac:dyDescent="0.2">
      <c r="H239" s="146"/>
      <c r="I239" s="145"/>
      <c r="J239" s="145"/>
      <c r="K239" s="145"/>
      <c r="L239" s="145"/>
      <c r="M239" s="145"/>
      <c r="N239" s="145"/>
      <c r="O239" s="141"/>
    </row>
    <row r="240" spans="1:19" x14ac:dyDescent="0.2">
      <c r="H240" s="146"/>
      <c r="I240" s="145"/>
      <c r="J240" s="145"/>
      <c r="K240" s="145"/>
      <c r="L240" s="145"/>
      <c r="M240" s="145"/>
      <c r="N240" s="145"/>
      <c r="O240" s="141"/>
    </row>
  </sheetData>
  <mergeCells count="8">
    <mergeCell ref="A1:N1"/>
    <mergeCell ref="A199:A227"/>
    <mergeCell ref="A158:A196"/>
    <mergeCell ref="A6:A49"/>
    <mergeCell ref="A52:A76"/>
    <mergeCell ref="A78:A103"/>
    <mergeCell ref="A106:A126"/>
    <mergeCell ref="A129:A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opLeftCell="A22" zoomScale="70" zoomScaleNormal="70" workbookViewId="0">
      <selection activeCell="C40" sqref="C40"/>
    </sheetView>
  </sheetViews>
  <sheetFormatPr defaultColWidth="8.85546875" defaultRowHeight="15" x14ac:dyDescent="0.25"/>
  <cols>
    <col min="1" max="1" width="13.5703125" style="174" customWidth="1"/>
    <col min="2" max="2" width="12.42578125" style="1" customWidth="1"/>
    <col min="3" max="3" width="20.42578125" style="1" customWidth="1"/>
    <col min="4" max="4" width="12.140625" style="1" customWidth="1"/>
    <col min="5" max="7" width="10.5703125" customWidth="1"/>
  </cols>
  <sheetData>
    <row r="1" spans="1:7" x14ac:dyDescent="0.25">
      <c r="A1" s="226" t="s">
        <v>495</v>
      </c>
      <c r="B1" s="226"/>
      <c r="C1" s="226"/>
      <c r="D1" s="226"/>
      <c r="E1" s="226"/>
      <c r="F1" s="226"/>
      <c r="G1" s="226"/>
    </row>
    <row r="2" spans="1:7" ht="15.6" customHeight="1" thickBot="1" x14ac:dyDescent="0.3">
      <c r="A2" s="227"/>
      <c r="B2" s="227"/>
      <c r="C2" s="227"/>
      <c r="D2" s="227"/>
      <c r="E2" s="227"/>
      <c r="F2" s="227"/>
      <c r="G2" s="227"/>
    </row>
    <row r="3" spans="1:7" s="182" customFormat="1" ht="24.6" customHeight="1" thickTop="1" x14ac:dyDescent="0.25">
      <c r="A3" s="214" t="s">
        <v>447</v>
      </c>
      <c r="B3" s="215" t="s">
        <v>0</v>
      </c>
      <c r="C3" s="215" t="s">
        <v>448</v>
      </c>
      <c r="D3" s="215" t="s">
        <v>449</v>
      </c>
      <c r="E3" s="214" t="s">
        <v>482</v>
      </c>
      <c r="F3" s="214" t="s">
        <v>483</v>
      </c>
      <c r="G3" s="214" t="s">
        <v>484</v>
      </c>
    </row>
    <row r="4" spans="1:7" ht="7.5" customHeight="1" x14ac:dyDescent="0.25">
      <c r="A4" s="167"/>
      <c r="B4" s="169"/>
      <c r="C4" s="169"/>
      <c r="D4" s="176"/>
      <c r="E4" s="176"/>
      <c r="F4" s="176"/>
      <c r="G4" s="166"/>
    </row>
    <row r="5" spans="1:7" ht="15.75" x14ac:dyDescent="0.25">
      <c r="A5" s="172" t="s">
        <v>450</v>
      </c>
      <c r="B5" s="169" t="s">
        <v>451</v>
      </c>
      <c r="C5" s="169" t="s">
        <v>452</v>
      </c>
      <c r="D5" s="180" t="s">
        <v>453</v>
      </c>
      <c r="E5" s="200">
        <v>1012</v>
      </c>
      <c r="F5" s="195">
        <v>1.2</v>
      </c>
      <c r="G5" s="195">
        <v>-8.7899999999999991</v>
      </c>
    </row>
    <row r="6" spans="1:7" s="182" customFormat="1" ht="15.75" x14ac:dyDescent="0.25">
      <c r="A6" s="181"/>
      <c r="B6" s="178" t="s">
        <v>451</v>
      </c>
      <c r="C6" s="175" t="s">
        <v>474</v>
      </c>
      <c r="D6" s="180" t="s">
        <v>453</v>
      </c>
      <c r="E6" s="200">
        <v>1011</v>
      </c>
      <c r="F6" s="195">
        <v>1.24</v>
      </c>
      <c r="G6" s="195">
        <v>-8.7650000000000006</v>
      </c>
    </row>
    <row r="7" spans="1:7" s="186" customFormat="1" x14ac:dyDescent="0.25">
      <c r="A7" s="183"/>
      <c r="B7" s="184" t="s">
        <v>473</v>
      </c>
      <c r="C7" s="185"/>
      <c r="D7" s="198"/>
      <c r="E7" s="201">
        <v>1012</v>
      </c>
      <c r="F7" s="196">
        <v>1.22</v>
      </c>
      <c r="G7" s="196">
        <v>-8.77</v>
      </c>
    </row>
    <row r="8" spans="1:7" ht="6.95" customHeight="1" x14ac:dyDescent="0.25">
      <c r="A8" s="167"/>
      <c r="B8" s="170"/>
      <c r="C8" s="170"/>
      <c r="D8" s="199"/>
      <c r="E8" s="216"/>
      <c r="F8" s="197"/>
      <c r="G8" s="197"/>
    </row>
    <row r="9" spans="1:7" x14ac:dyDescent="0.25">
      <c r="A9" s="225" t="s">
        <v>444</v>
      </c>
      <c r="B9" s="169" t="s">
        <v>454</v>
      </c>
      <c r="C9" s="169" t="s">
        <v>475</v>
      </c>
      <c r="D9" s="180" t="s">
        <v>456</v>
      </c>
      <c r="E9" s="200">
        <v>979</v>
      </c>
      <c r="F9" s="195">
        <v>0.17</v>
      </c>
      <c r="G9" s="195">
        <v>-10.33</v>
      </c>
    </row>
    <row r="10" spans="1:7" x14ac:dyDescent="0.25">
      <c r="A10" s="225"/>
      <c r="B10" s="175" t="s">
        <v>454</v>
      </c>
      <c r="C10" s="175" t="s">
        <v>455</v>
      </c>
      <c r="D10" s="180" t="s">
        <v>456</v>
      </c>
      <c r="E10" s="200">
        <v>951</v>
      </c>
      <c r="F10" s="195">
        <v>0.06</v>
      </c>
      <c r="G10" s="195">
        <v>-10.894</v>
      </c>
    </row>
    <row r="11" spans="1:7" x14ac:dyDescent="0.25">
      <c r="A11" s="225"/>
      <c r="B11" s="169" t="s">
        <v>454</v>
      </c>
      <c r="C11" s="169" t="s">
        <v>476</v>
      </c>
      <c r="D11" s="180" t="s">
        <v>464</v>
      </c>
      <c r="E11" s="200">
        <v>956</v>
      </c>
      <c r="F11" s="195">
        <v>0.04</v>
      </c>
      <c r="G11" s="195">
        <v>-10.83</v>
      </c>
    </row>
    <row r="12" spans="1:7" x14ac:dyDescent="0.25">
      <c r="A12" s="225"/>
      <c r="B12" s="175" t="s">
        <v>457</v>
      </c>
      <c r="C12" s="175" t="s">
        <v>458</v>
      </c>
      <c r="D12" s="180" t="s">
        <v>453</v>
      </c>
      <c r="E12" s="200">
        <v>971</v>
      </c>
      <c r="F12" s="195">
        <v>0</v>
      </c>
      <c r="G12" s="195">
        <v>-10.628</v>
      </c>
    </row>
    <row r="13" spans="1:7" x14ac:dyDescent="0.25">
      <c r="A13" s="225"/>
      <c r="B13" s="175" t="s">
        <v>457</v>
      </c>
      <c r="C13" s="175" t="s">
        <v>459</v>
      </c>
      <c r="D13" s="180" t="s">
        <v>453</v>
      </c>
      <c r="E13" s="200">
        <v>965</v>
      </c>
      <c r="F13" s="195">
        <v>-0.05</v>
      </c>
      <c r="G13" s="195">
        <v>-10.773999999999999</v>
      </c>
    </row>
    <row r="14" spans="1:7" x14ac:dyDescent="0.25">
      <c r="A14" s="225"/>
      <c r="B14" s="175" t="s">
        <v>457</v>
      </c>
      <c r="C14" s="175" t="s">
        <v>460</v>
      </c>
      <c r="D14" s="180" t="s">
        <v>453</v>
      </c>
      <c r="E14" s="200">
        <v>933</v>
      </c>
      <c r="F14" s="195">
        <v>-0.25</v>
      </c>
      <c r="G14" s="195">
        <v>-11.507</v>
      </c>
    </row>
    <row r="15" spans="1:7" x14ac:dyDescent="0.25">
      <c r="A15" s="225"/>
      <c r="B15" s="175" t="s">
        <v>457</v>
      </c>
      <c r="C15" s="175" t="s">
        <v>461</v>
      </c>
      <c r="D15" s="180" t="s">
        <v>453</v>
      </c>
      <c r="E15" s="200">
        <v>888</v>
      </c>
      <c r="F15" s="195">
        <v>-0.48</v>
      </c>
      <c r="G15" s="195">
        <v>-12.536</v>
      </c>
    </row>
    <row r="16" spans="1:7" x14ac:dyDescent="0.25">
      <c r="A16" s="225"/>
      <c r="B16" s="175" t="s">
        <v>457</v>
      </c>
      <c r="C16" s="175" t="s">
        <v>462</v>
      </c>
      <c r="D16" s="180" t="s">
        <v>453</v>
      </c>
      <c r="E16" s="200">
        <v>893</v>
      </c>
      <c r="F16" s="195">
        <v>-0.44</v>
      </c>
      <c r="G16" s="195">
        <v>-12.404</v>
      </c>
    </row>
    <row r="17" spans="1:7" x14ac:dyDescent="0.25">
      <c r="A17" s="225"/>
      <c r="B17" s="175" t="s">
        <v>457</v>
      </c>
      <c r="C17" s="175" t="s">
        <v>463</v>
      </c>
      <c r="D17" s="180" t="s">
        <v>464</v>
      </c>
      <c r="E17" s="200">
        <v>903</v>
      </c>
      <c r="F17" s="195">
        <v>-0.43</v>
      </c>
      <c r="G17" s="195">
        <v>-12.212999999999999</v>
      </c>
    </row>
    <row r="18" spans="1:7" x14ac:dyDescent="0.25">
      <c r="A18" s="225"/>
      <c r="B18" s="175" t="s">
        <v>457</v>
      </c>
      <c r="C18" s="175" t="s">
        <v>465</v>
      </c>
      <c r="D18" s="180" t="s">
        <v>464</v>
      </c>
      <c r="E18" s="200">
        <v>904</v>
      </c>
      <c r="F18" s="195">
        <v>-0.35</v>
      </c>
      <c r="G18" s="195">
        <v>-12.115</v>
      </c>
    </row>
    <row r="19" spans="1:7" ht="15.75" x14ac:dyDescent="0.25">
      <c r="A19" s="177"/>
      <c r="B19" s="178" t="s">
        <v>457</v>
      </c>
      <c r="C19" s="175" t="s">
        <v>466</v>
      </c>
      <c r="D19" s="180" t="s">
        <v>464</v>
      </c>
      <c r="E19" s="200">
        <v>1030</v>
      </c>
      <c r="F19" s="195">
        <v>0.44</v>
      </c>
      <c r="G19" s="195">
        <v>-9.2829999999999995</v>
      </c>
    </row>
    <row r="20" spans="1:7" ht="15.75" x14ac:dyDescent="0.25">
      <c r="A20" s="177"/>
      <c r="B20" s="178" t="s">
        <v>467</v>
      </c>
      <c r="C20" s="170"/>
      <c r="D20" s="180" t="s">
        <v>453</v>
      </c>
      <c r="E20" s="200">
        <v>889</v>
      </c>
      <c r="F20" s="195">
        <v>-0.28000000000000003</v>
      </c>
      <c r="G20" s="195">
        <v>-12.318</v>
      </c>
    </row>
    <row r="21" spans="1:7" s="186" customFormat="1" x14ac:dyDescent="0.25">
      <c r="A21" s="183"/>
      <c r="B21" s="184" t="s">
        <v>473</v>
      </c>
      <c r="C21" s="187"/>
      <c r="D21" s="198"/>
      <c r="E21" s="201">
        <v>938.5</v>
      </c>
      <c r="F21" s="196">
        <v>-0.13100000000000001</v>
      </c>
      <c r="G21" s="196">
        <v>-11.32</v>
      </c>
    </row>
    <row r="22" spans="1:7" ht="6" customHeight="1" x14ac:dyDescent="0.25">
      <c r="A22" s="171"/>
      <c r="B22" s="170"/>
      <c r="C22" s="170"/>
      <c r="D22" s="199"/>
      <c r="E22" s="216"/>
      <c r="F22" s="197"/>
      <c r="G22" s="197"/>
    </row>
    <row r="23" spans="1:7" x14ac:dyDescent="0.25">
      <c r="A23" s="173"/>
      <c r="B23" s="169" t="s">
        <v>468</v>
      </c>
      <c r="C23" s="169" t="s">
        <v>469</v>
      </c>
      <c r="D23" s="180" t="s">
        <v>453</v>
      </c>
      <c r="E23" s="200">
        <v>992</v>
      </c>
      <c r="F23" s="195">
        <v>1.1100000000000001</v>
      </c>
      <c r="G23" s="195">
        <v>-9.1859999999999999</v>
      </c>
    </row>
    <row r="24" spans="1:7" ht="15.75" x14ac:dyDescent="0.25">
      <c r="A24" s="172" t="s">
        <v>470</v>
      </c>
      <c r="B24" s="169" t="s">
        <v>468</v>
      </c>
      <c r="C24" s="169" t="s">
        <v>471</v>
      </c>
      <c r="D24" s="180" t="s">
        <v>453</v>
      </c>
      <c r="E24" s="200">
        <v>1014</v>
      </c>
      <c r="F24" s="195">
        <v>1.08</v>
      </c>
      <c r="G24" s="195">
        <v>-8.8800000000000008</v>
      </c>
    </row>
    <row r="25" spans="1:7" x14ac:dyDescent="0.25">
      <c r="A25" s="173"/>
      <c r="B25" s="169" t="s">
        <v>468</v>
      </c>
      <c r="C25" s="169" t="s">
        <v>472</v>
      </c>
      <c r="D25" s="180" t="s">
        <v>453</v>
      </c>
      <c r="E25" s="200">
        <v>1049</v>
      </c>
      <c r="F25" s="195">
        <v>1.03</v>
      </c>
      <c r="G25" s="195">
        <v>-8.4179999999999993</v>
      </c>
    </row>
    <row r="26" spans="1:7" x14ac:dyDescent="0.25">
      <c r="A26" s="179"/>
      <c r="B26" s="178" t="s">
        <v>477</v>
      </c>
      <c r="C26" s="175" t="s">
        <v>478</v>
      </c>
      <c r="D26" s="180" t="s">
        <v>453</v>
      </c>
      <c r="E26" s="200">
        <v>961</v>
      </c>
      <c r="F26" s="195">
        <v>0.9</v>
      </c>
      <c r="G26" s="195">
        <v>-9.8889999999999993</v>
      </c>
    </row>
    <row r="27" spans="1:7" s="186" customFormat="1" x14ac:dyDescent="0.25">
      <c r="A27" s="188"/>
      <c r="B27" s="184" t="s">
        <v>473</v>
      </c>
      <c r="C27" s="185"/>
      <c r="D27" s="198"/>
      <c r="E27" s="201">
        <v>1004</v>
      </c>
      <c r="F27" s="196">
        <v>1.03</v>
      </c>
      <c r="G27" s="196">
        <v>-9.093</v>
      </c>
    </row>
    <row r="28" spans="1:7" x14ac:dyDescent="0.25">
      <c r="A28" s="179"/>
      <c r="B28" s="180"/>
      <c r="C28" s="175"/>
      <c r="D28" s="180"/>
      <c r="E28" s="217"/>
      <c r="F28" s="168"/>
      <c r="G28" s="168"/>
    </row>
    <row r="29" spans="1:7" s="186" customFormat="1" ht="30" x14ac:dyDescent="0.25">
      <c r="A29" s="208" t="s">
        <v>479</v>
      </c>
      <c r="B29" s="198"/>
      <c r="C29" s="185"/>
      <c r="D29" s="198"/>
      <c r="E29" s="209">
        <v>985</v>
      </c>
      <c r="F29" s="210">
        <v>0.71</v>
      </c>
      <c r="G29" s="210">
        <v>-9.73</v>
      </c>
    </row>
    <row r="30" spans="1:7" ht="7.5" customHeight="1" x14ac:dyDescent="0.25">
      <c r="A30" s="202"/>
      <c r="B30" s="203"/>
      <c r="C30" s="203"/>
      <c r="D30" s="203"/>
      <c r="E30" s="204"/>
      <c r="F30" s="204"/>
      <c r="G30" s="204"/>
    </row>
    <row r="31" spans="1:7" x14ac:dyDescent="0.25">
      <c r="A31" s="169" t="s">
        <v>501</v>
      </c>
      <c r="B31" s="169"/>
      <c r="C31" s="169"/>
      <c r="D31" s="169"/>
      <c r="E31" s="166"/>
      <c r="F31" s="166"/>
      <c r="G31" s="166"/>
    </row>
    <row r="32" spans="1:7" x14ac:dyDescent="0.25">
      <c r="A32" s="224" t="s">
        <v>502</v>
      </c>
      <c r="B32" s="224"/>
      <c r="C32" s="224"/>
      <c r="D32" s="169"/>
      <c r="E32" s="166"/>
      <c r="F32" s="166"/>
      <c r="G32" s="166"/>
    </row>
    <row r="33" spans="1:7" ht="18" x14ac:dyDescent="0.25">
      <c r="A33" s="169" t="s">
        <v>503</v>
      </c>
      <c r="B33" s="169"/>
      <c r="C33" s="169"/>
      <c r="D33" s="169"/>
      <c r="E33" s="166"/>
      <c r="F33" s="166"/>
      <c r="G33" s="166"/>
    </row>
  </sheetData>
  <mergeCells count="3">
    <mergeCell ref="A32:C32"/>
    <mergeCell ref="A9:A18"/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6"/>
  <sheetViews>
    <sheetView zoomScale="70" zoomScaleNormal="70" workbookViewId="0">
      <pane ySplit="3" topLeftCell="A57" activePane="bottomLeft" state="frozen"/>
      <selection pane="bottomLeft" activeCell="C103" sqref="C103"/>
    </sheetView>
  </sheetViews>
  <sheetFormatPr defaultColWidth="8.5703125" defaultRowHeight="15" x14ac:dyDescent="0.2"/>
  <cols>
    <col min="1" max="1" width="15.42578125" style="10" customWidth="1"/>
    <col min="2" max="2" width="19" style="92" customWidth="1"/>
    <col min="3" max="3" width="13.85546875" style="10" customWidth="1"/>
    <col min="4" max="4" width="30.42578125" style="92" customWidth="1"/>
    <col min="5" max="5" width="8.5703125" style="92"/>
    <col min="6" max="6" width="12.140625" style="92" customWidth="1"/>
    <col min="7" max="7" width="8.5703125" style="92"/>
    <col min="8" max="8" width="17.85546875" style="92" bestFit="1" customWidth="1"/>
    <col min="9" max="9" width="11.140625" style="93" customWidth="1"/>
    <col min="10" max="10" width="9.5703125" style="93" customWidth="1"/>
    <col min="11" max="11" width="9.85546875" style="93" customWidth="1"/>
    <col min="12" max="12" width="13.42578125" style="93" customWidth="1"/>
    <col min="13" max="13" width="10.42578125" style="93" bestFit="1" customWidth="1"/>
    <col min="14" max="14" width="9.42578125" style="93" bestFit="1" customWidth="1"/>
    <col min="15" max="15" width="13.5703125" style="93" customWidth="1"/>
    <col min="16" max="16" width="26" style="10" customWidth="1"/>
    <col min="17" max="16384" width="8.5703125" style="10"/>
  </cols>
  <sheetData>
    <row r="1" spans="1:16" x14ac:dyDescent="0.2">
      <c r="A1" s="228" t="s">
        <v>497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8.1" customHeight="1" x14ac:dyDescent="0.2">
      <c r="A2" s="6"/>
      <c r="B2" s="7"/>
      <c r="C2" s="6"/>
      <c r="D2" s="162"/>
      <c r="E2" s="7"/>
      <c r="F2" s="7"/>
      <c r="G2" s="8"/>
      <c r="H2" s="8"/>
      <c r="I2" s="9"/>
      <c r="J2" s="9"/>
      <c r="K2" s="9"/>
      <c r="L2" s="9"/>
      <c r="M2" s="9"/>
      <c r="N2" s="9"/>
      <c r="O2" s="9"/>
      <c r="P2" s="6"/>
    </row>
    <row r="3" spans="1:16" ht="63" x14ac:dyDescent="0.2">
      <c r="A3" s="11" t="s">
        <v>69</v>
      </c>
      <c r="B3" s="12" t="s">
        <v>19</v>
      </c>
      <c r="C3" s="13" t="s">
        <v>86</v>
      </c>
      <c r="D3" s="14" t="s">
        <v>87</v>
      </c>
      <c r="E3" s="15" t="s">
        <v>0</v>
      </c>
      <c r="F3" s="15" t="s">
        <v>1</v>
      </c>
      <c r="G3" s="16" t="s">
        <v>70</v>
      </c>
      <c r="H3" s="17" t="s">
        <v>2</v>
      </c>
      <c r="I3" s="13" t="s">
        <v>17</v>
      </c>
      <c r="J3" s="18" t="s">
        <v>487</v>
      </c>
      <c r="K3" s="19" t="s">
        <v>488</v>
      </c>
      <c r="L3" s="13" t="s">
        <v>486</v>
      </c>
      <c r="M3" s="18" t="s">
        <v>487</v>
      </c>
      <c r="N3" s="19" t="s">
        <v>489</v>
      </c>
      <c r="O3" s="20" t="s">
        <v>485</v>
      </c>
      <c r="P3" s="11" t="s">
        <v>85</v>
      </c>
    </row>
    <row r="4" spans="1:16" ht="5.45" customHeight="1" x14ac:dyDescent="0.2">
      <c r="A4" s="21"/>
      <c r="B4" s="22"/>
      <c r="C4" s="21"/>
      <c r="D4" s="163"/>
      <c r="E4" s="22"/>
      <c r="F4" s="22"/>
      <c r="G4" s="22"/>
      <c r="H4" s="23"/>
      <c r="I4" s="24"/>
      <c r="J4" s="24"/>
      <c r="K4" s="24"/>
      <c r="L4" s="24"/>
      <c r="M4" s="24"/>
      <c r="N4" s="24"/>
      <c r="O4" s="24"/>
      <c r="P4" s="21"/>
    </row>
    <row r="5" spans="1:16" ht="5.45" customHeight="1" x14ac:dyDescent="0.2">
      <c r="A5" s="11"/>
      <c r="B5" s="4"/>
      <c r="C5" s="11"/>
      <c r="D5" s="15"/>
      <c r="E5" s="4"/>
      <c r="F5" s="4"/>
      <c r="G5" s="4"/>
      <c r="H5" s="25"/>
      <c r="I5" s="26"/>
      <c r="J5" s="26"/>
      <c r="K5" s="26"/>
      <c r="L5" s="26"/>
      <c r="M5" s="26"/>
      <c r="N5" s="26"/>
      <c r="O5" s="26"/>
      <c r="P5" s="11"/>
    </row>
    <row r="6" spans="1:16" ht="15.75" x14ac:dyDescent="0.2">
      <c r="A6" s="5" t="s">
        <v>71</v>
      </c>
      <c r="B6" s="27" t="s">
        <v>174</v>
      </c>
      <c r="C6" s="28" t="s">
        <v>171</v>
      </c>
      <c r="D6" s="29" t="s">
        <v>175</v>
      </c>
      <c r="E6" s="30">
        <v>15</v>
      </c>
      <c r="F6" s="27"/>
      <c r="G6" s="27" t="s">
        <v>88</v>
      </c>
      <c r="H6" s="42" t="s">
        <v>45</v>
      </c>
      <c r="I6" s="32">
        <f>L6/365</f>
        <v>4.2164383561643838E-4</v>
      </c>
      <c r="J6" s="33">
        <f>M6/365</f>
        <v>3.9643835616438356E-4</v>
      </c>
      <c r="K6" s="34">
        <f>N6/365</f>
        <v>4.5342465753424657E-4</v>
      </c>
      <c r="L6" s="35">
        <v>0.15390000000000001</v>
      </c>
      <c r="M6" s="36">
        <v>0.1447</v>
      </c>
      <c r="N6" s="36">
        <v>0.16550000000000001</v>
      </c>
      <c r="O6" s="37"/>
      <c r="P6" s="5" t="s">
        <v>172</v>
      </c>
    </row>
    <row r="7" spans="1:16" ht="15.75" x14ac:dyDescent="0.2">
      <c r="A7" s="5" t="s">
        <v>71</v>
      </c>
      <c r="B7" s="27" t="s">
        <v>174</v>
      </c>
      <c r="C7" s="28" t="s">
        <v>171</v>
      </c>
      <c r="D7" s="29" t="s">
        <v>175</v>
      </c>
      <c r="E7" s="30">
        <v>15</v>
      </c>
      <c r="F7" s="27"/>
      <c r="G7" s="27" t="s">
        <v>89</v>
      </c>
      <c r="H7" s="42" t="s">
        <v>45</v>
      </c>
      <c r="I7" s="32">
        <f t="shared" ref="I7:I70" si="0">L7/365</f>
        <v>6.4383561643835613E-4</v>
      </c>
      <c r="J7" s="33">
        <f t="shared" ref="J7:J70" si="1">M7/365</f>
        <v>4.2054794520547943E-4</v>
      </c>
      <c r="K7" s="34">
        <f t="shared" ref="K7:K70" si="2">N7/365</f>
        <v>5.3534246575342461E-4</v>
      </c>
      <c r="L7" s="35">
        <v>0.23499999999999999</v>
      </c>
      <c r="M7" s="36">
        <v>0.1535</v>
      </c>
      <c r="N7" s="36">
        <v>0.19539999999999999</v>
      </c>
      <c r="O7" s="38">
        <f>(1/130)/((L7-L6)/(L$135-L$6))</f>
        <v>165.97231338328754</v>
      </c>
      <c r="P7" s="5" t="s">
        <v>172</v>
      </c>
    </row>
    <row r="8" spans="1:16" ht="15.75" x14ac:dyDescent="0.2">
      <c r="A8" s="5" t="s">
        <v>71</v>
      </c>
      <c r="B8" s="27" t="s">
        <v>174</v>
      </c>
      <c r="C8" s="28" t="s">
        <v>171</v>
      </c>
      <c r="D8" s="29" t="s">
        <v>175</v>
      </c>
      <c r="E8" s="30">
        <v>29</v>
      </c>
      <c r="F8" s="27"/>
      <c r="G8" s="27" t="s">
        <v>90</v>
      </c>
      <c r="H8" s="42" t="s">
        <v>45</v>
      </c>
      <c r="I8" s="32">
        <f t="shared" si="0"/>
        <v>1.0463013698630138E-3</v>
      </c>
      <c r="J8" s="33">
        <f t="shared" si="1"/>
        <v>3.8630136986301367E-4</v>
      </c>
      <c r="K8" s="34">
        <f t="shared" si="2"/>
        <v>5.2301369863013694E-4</v>
      </c>
      <c r="L8" s="35">
        <v>0.38190000000000002</v>
      </c>
      <c r="M8" s="36">
        <v>0.14099999999999999</v>
      </c>
      <c r="N8" s="36">
        <v>0.19089999999999999</v>
      </c>
      <c r="O8" s="38">
        <f t="shared" ref="O8:O71" si="3">(1/130)/((L8-L7)/(L$135-L$6))</f>
        <v>91.629371105409206</v>
      </c>
      <c r="P8" s="5" t="s">
        <v>172</v>
      </c>
    </row>
    <row r="9" spans="1:16" ht="15.75" x14ac:dyDescent="0.2">
      <c r="A9" s="5" t="s">
        <v>71</v>
      </c>
      <c r="B9" s="27" t="s">
        <v>174</v>
      </c>
      <c r="C9" s="28" t="s">
        <v>171</v>
      </c>
      <c r="D9" s="29" t="s">
        <v>175</v>
      </c>
      <c r="E9" s="30">
        <v>29</v>
      </c>
      <c r="F9" s="27"/>
      <c r="G9" s="27" t="s">
        <v>91</v>
      </c>
      <c r="H9" s="42" t="s">
        <v>45</v>
      </c>
      <c r="I9" s="32">
        <f t="shared" si="0"/>
        <v>1.2684931506849316E-3</v>
      </c>
      <c r="J9" s="33">
        <f t="shared" si="1"/>
        <v>4.5479452054794525E-4</v>
      </c>
      <c r="K9" s="34">
        <f t="shared" si="2"/>
        <v>7.8602739726027395E-4</v>
      </c>
      <c r="L9" s="35">
        <v>0.46300000000000002</v>
      </c>
      <c r="M9" s="36">
        <v>0.16600000000000001</v>
      </c>
      <c r="N9" s="36">
        <v>0.28689999999999999</v>
      </c>
      <c r="O9" s="38">
        <f t="shared" si="3"/>
        <v>165.97231338328749</v>
      </c>
      <c r="P9" s="5" t="s">
        <v>172</v>
      </c>
    </row>
    <row r="10" spans="1:16" ht="15.75" x14ac:dyDescent="0.2">
      <c r="A10" s="5" t="s">
        <v>71</v>
      </c>
      <c r="B10" s="27" t="s">
        <v>174</v>
      </c>
      <c r="C10" s="28" t="s">
        <v>171</v>
      </c>
      <c r="D10" s="29" t="s">
        <v>175</v>
      </c>
      <c r="E10" s="30">
        <v>47</v>
      </c>
      <c r="F10" s="27"/>
      <c r="G10" s="27" t="s">
        <v>92</v>
      </c>
      <c r="H10" s="42" t="s">
        <v>45</v>
      </c>
      <c r="I10" s="32">
        <f t="shared" si="0"/>
        <v>1.4016438356164384E-3</v>
      </c>
      <c r="J10" s="33">
        <f t="shared" si="1"/>
        <v>6.0493150684931508E-4</v>
      </c>
      <c r="K10" s="34">
        <f t="shared" si="2"/>
        <v>1.1109589041095891E-3</v>
      </c>
      <c r="L10" s="39">
        <v>0.51160000000000005</v>
      </c>
      <c r="M10" s="36">
        <v>0.2208</v>
      </c>
      <c r="N10" s="36">
        <v>0.40550000000000003</v>
      </c>
      <c r="O10" s="38">
        <f t="shared" si="3"/>
        <v>276.9620291231401</v>
      </c>
      <c r="P10" s="5" t="s">
        <v>172</v>
      </c>
    </row>
    <row r="11" spans="1:16" ht="15.75" x14ac:dyDescent="0.2">
      <c r="A11" s="5" t="s">
        <v>71</v>
      </c>
      <c r="B11" s="27" t="s">
        <v>174</v>
      </c>
      <c r="C11" s="28" t="s">
        <v>171</v>
      </c>
      <c r="D11" s="29" t="s">
        <v>175</v>
      </c>
      <c r="E11" s="30">
        <v>25</v>
      </c>
      <c r="F11" s="27"/>
      <c r="G11" s="27" t="s">
        <v>93</v>
      </c>
      <c r="H11" s="42" t="s">
        <v>45</v>
      </c>
      <c r="I11" s="32">
        <f t="shared" si="0"/>
        <v>1.9660273972602741E-3</v>
      </c>
      <c r="J11" s="33">
        <f t="shared" si="1"/>
        <v>7.9698630136986295E-4</v>
      </c>
      <c r="K11" s="34">
        <f t="shared" si="2"/>
        <v>1.3038356164383562E-3</v>
      </c>
      <c r="L11" s="39">
        <v>0.71760000000000002</v>
      </c>
      <c r="M11" s="36">
        <v>0.29089999999999999</v>
      </c>
      <c r="N11" s="36">
        <v>0.47589999999999999</v>
      </c>
      <c r="O11" s="38">
        <f t="shared" si="3"/>
        <v>65.341527259148634</v>
      </c>
      <c r="P11" s="5" t="s">
        <v>172</v>
      </c>
    </row>
    <row r="12" spans="1:16" ht="15.75" x14ac:dyDescent="0.2">
      <c r="A12" s="5" t="s">
        <v>71</v>
      </c>
      <c r="B12" s="27" t="s">
        <v>174</v>
      </c>
      <c r="C12" s="28" t="s">
        <v>171</v>
      </c>
      <c r="D12" s="29" t="s">
        <v>175</v>
      </c>
      <c r="E12" s="30">
        <v>47</v>
      </c>
      <c r="F12" s="27"/>
      <c r="G12" s="27" t="s">
        <v>94</v>
      </c>
      <c r="H12" s="42" t="s">
        <v>45</v>
      </c>
      <c r="I12" s="32">
        <f t="shared" si="0"/>
        <v>2.1975342465753427E-3</v>
      </c>
      <c r="J12" s="33">
        <f t="shared" si="1"/>
        <v>7.2246575342465756E-4</v>
      </c>
      <c r="K12" s="34">
        <f t="shared" si="2"/>
        <v>1.143013698630137E-3</v>
      </c>
      <c r="L12" s="39">
        <v>0.80210000000000004</v>
      </c>
      <c r="M12" s="36">
        <v>0.26369999999999999</v>
      </c>
      <c r="N12" s="36">
        <v>0.41720000000000002</v>
      </c>
      <c r="O12" s="38">
        <f t="shared" si="3"/>
        <v>159.29413746017292</v>
      </c>
      <c r="P12" s="5" t="s">
        <v>172</v>
      </c>
    </row>
    <row r="13" spans="1:16" ht="15.75" x14ac:dyDescent="0.2">
      <c r="A13" s="5" t="s">
        <v>71</v>
      </c>
      <c r="B13" s="27" t="s">
        <v>174</v>
      </c>
      <c r="C13" s="28" t="s">
        <v>171</v>
      </c>
      <c r="D13" s="29" t="s">
        <v>175</v>
      </c>
      <c r="E13" s="30">
        <v>25</v>
      </c>
      <c r="F13" s="27"/>
      <c r="G13" s="27">
        <v>0</v>
      </c>
      <c r="H13" s="42" t="s">
        <v>45</v>
      </c>
      <c r="I13" s="32">
        <f t="shared" si="0"/>
        <v>3.2356164383561645E-3</v>
      </c>
      <c r="J13" s="33">
        <f t="shared" si="1"/>
        <v>1.9493150684931507E-3</v>
      </c>
      <c r="K13" s="34">
        <f t="shared" si="2"/>
        <v>2.0263013698630138E-3</v>
      </c>
      <c r="L13" s="39">
        <v>1.181</v>
      </c>
      <c r="M13" s="40">
        <v>0.71150000000000002</v>
      </c>
      <c r="N13" s="40">
        <v>0.73960000000000004</v>
      </c>
      <c r="O13" s="38">
        <f t="shared" si="3"/>
        <v>35.524820837647439</v>
      </c>
      <c r="P13" s="5" t="s">
        <v>172</v>
      </c>
    </row>
    <row r="14" spans="1:16" ht="15.75" x14ac:dyDescent="0.2">
      <c r="A14" s="5" t="s">
        <v>71</v>
      </c>
      <c r="B14" s="27" t="s">
        <v>174</v>
      </c>
      <c r="C14" s="28" t="s">
        <v>171</v>
      </c>
      <c r="D14" s="29" t="s">
        <v>175</v>
      </c>
      <c r="E14" s="30">
        <v>163</v>
      </c>
      <c r="F14" s="27"/>
      <c r="G14" s="27" t="s">
        <v>95</v>
      </c>
      <c r="H14" s="42" t="s">
        <v>45</v>
      </c>
      <c r="I14" s="32">
        <f t="shared" si="0"/>
        <v>5.7561643835616436E-3</v>
      </c>
      <c r="J14" s="33">
        <f t="shared" si="1"/>
        <v>2.394246575342466E-3</v>
      </c>
      <c r="K14" s="34">
        <f t="shared" si="2"/>
        <v>2.9890410958904111E-3</v>
      </c>
      <c r="L14" s="39">
        <v>2.101</v>
      </c>
      <c r="M14" s="40">
        <v>0.87390000000000001</v>
      </c>
      <c r="N14" s="40">
        <v>1.091</v>
      </c>
      <c r="O14" s="38">
        <f t="shared" si="3"/>
        <v>14.630820234113715</v>
      </c>
      <c r="P14" s="5" t="s">
        <v>172</v>
      </c>
    </row>
    <row r="15" spans="1:16" ht="15.75" x14ac:dyDescent="0.2">
      <c r="A15" s="5" t="s">
        <v>71</v>
      </c>
      <c r="B15" s="27" t="s">
        <v>174</v>
      </c>
      <c r="C15" s="28" t="s">
        <v>171</v>
      </c>
      <c r="D15" s="29" t="s">
        <v>175</v>
      </c>
      <c r="E15" s="30">
        <v>163</v>
      </c>
      <c r="F15" s="27"/>
      <c r="G15" s="27">
        <v>0</v>
      </c>
      <c r="H15" s="42" t="s">
        <v>45</v>
      </c>
      <c r="I15" s="32">
        <f t="shared" si="0"/>
        <v>6.0383561643835622E-3</v>
      </c>
      <c r="J15" s="33">
        <f t="shared" si="1"/>
        <v>2.5290410958904112E-3</v>
      </c>
      <c r="K15" s="34">
        <f t="shared" si="2"/>
        <v>3.6356164383561642E-3</v>
      </c>
      <c r="L15" s="39">
        <v>2.2040000000000002</v>
      </c>
      <c r="M15" s="40">
        <v>0.92310000000000003</v>
      </c>
      <c r="N15" s="40">
        <v>1.327</v>
      </c>
      <c r="O15" s="38">
        <f t="shared" si="3"/>
        <v>130.68305451829698</v>
      </c>
      <c r="P15" s="5" t="s">
        <v>172</v>
      </c>
    </row>
    <row r="16" spans="1:16" ht="15.75" x14ac:dyDescent="0.2">
      <c r="A16" s="5" t="s">
        <v>71</v>
      </c>
      <c r="B16" s="27" t="s">
        <v>174</v>
      </c>
      <c r="C16" s="28" t="s">
        <v>171</v>
      </c>
      <c r="D16" s="29" t="s">
        <v>175</v>
      </c>
      <c r="E16" s="30">
        <v>35</v>
      </c>
      <c r="F16" s="27"/>
      <c r="G16" s="27">
        <v>0</v>
      </c>
      <c r="H16" s="42" t="s">
        <v>45</v>
      </c>
      <c r="I16" s="32">
        <f t="shared" si="0"/>
        <v>2.7561643835616441E-2</v>
      </c>
      <c r="J16" s="33">
        <f t="shared" si="1"/>
        <v>1.0945205479452056E-2</v>
      </c>
      <c r="K16" s="34">
        <f t="shared" si="2"/>
        <v>1.329041095890411E-2</v>
      </c>
      <c r="L16" s="39">
        <v>10.06</v>
      </c>
      <c r="M16" s="40">
        <v>3.9950000000000001</v>
      </c>
      <c r="N16" s="40">
        <v>4.851</v>
      </c>
      <c r="O16" s="37">
        <f t="shared" si="3"/>
        <v>1.7133852616324614</v>
      </c>
      <c r="P16" s="5" t="s">
        <v>172</v>
      </c>
    </row>
    <row r="17" spans="1:16" ht="15.75" x14ac:dyDescent="0.2">
      <c r="A17" s="5" t="s">
        <v>71</v>
      </c>
      <c r="B17" s="27" t="s">
        <v>174</v>
      </c>
      <c r="C17" s="28" t="s">
        <v>171</v>
      </c>
      <c r="D17" s="29" t="s">
        <v>175</v>
      </c>
      <c r="E17" s="30" t="s">
        <v>72</v>
      </c>
      <c r="F17" s="27"/>
      <c r="G17" s="27" t="s">
        <v>96</v>
      </c>
      <c r="H17" s="42" t="s">
        <v>45</v>
      </c>
      <c r="I17" s="32">
        <f t="shared" si="0"/>
        <v>3.0246575342465751E-2</v>
      </c>
      <c r="J17" s="33">
        <f t="shared" si="1"/>
        <v>1.1046575342465753E-2</v>
      </c>
      <c r="K17" s="34">
        <f t="shared" si="2"/>
        <v>1.5917808219178081E-2</v>
      </c>
      <c r="L17" s="39">
        <v>11.04</v>
      </c>
      <c r="M17" s="40">
        <v>4.032</v>
      </c>
      <c r="N17" s="40">
        <v>5.81</v>
      </c>
      <c r="O17" s="38">
        <f t="shared" si="3"/>
        <v>13.735055729984319</v>
      </c>
      <c r="P17" s="5" t="s">
        <v>172</v>
      </c>
    </row>
    <row r="18" spans="1:16" ht="15.75" x14ac:dyDescent="0.2">
      <c r="A18" s="5" t="s">
        <v>71</v>
      </c>
      <c r="B18" s="27" t="s">
        <v>174</v>
      </c>
      <c r="C18" s="28" t="s">
        <v>171</v>
      </c>
      <c r="D18" s="29" t="s">
        <v>175</v>
      </c>
      <c r="E18" s="30">
        <v>35</v>
      </c>
      <c r="F18" s="27"/>
      <c r="G18" s="27" t="s">
        <v>97</v>
      </c>
      <c r="H18" s="42" t="s">
        <v>45</v>
      </c>
      <c r="I18" s="32">
        <f t="shared" si="0"/>
        <v>3.5232876712328769E-2</v>
      </c>
      <c r="J18" s="33">
        <f t="shared" si="1"/>
        <v>1.2964383561643837E-2</v>
      </c>
      <c r="K18" s="34">
        <f t="shared" si="2"/>
        <v>1.6893150684931506E-2</v>
      </c>
      <c r="L18" s="39">
        <v>12.86</v>
      </c>
      <c r="M18" s="40">
        <v>4.7320000000000002</v>
      </c>
      <c r="N18" s="40">
        <v>6.1660000000000004</v>
      </c>
      <c r="O18" s="37">
        <f t="shared" si="3"/>
        <v>7.3957992392223151</v>
      </c>
      <c r="P18" s="5" t="s">
        <v>172</v>
      </c>
    </row>
    <row r="19" spans="1:16" ht="15.75" x14ac:dyDescent="0.2">
      <c r="A19" s="5" t="s">
        <v>71</v>
      </c>
      <c r="B19" s="27" t="s">
        <v>174</v>
      </c>
      <c r="C19" s="28" t="s">
        <v>171</v>
      </c>
      <c r="D19" s="29" t="s">
        <v>175</v>
      </c>
      <c r="E19" s="30">
        <v>175</v>
      </c>
      <c r="F19" s="27"/>
      <c r="G19" s="27" t="s">
        <v>98</v>
      </c>
      <c r="H19" s="42" t="s">
        <v>45</v>
      </c>
      <c r="I19" s="32">
        <f t="shared" si="0"/>
        <v>3.5863013698630139E-2</v>
      </c>
      <c r="J19" s="33">
        <f t="shared" si="1"/>
        <v>1.3953424657534247E-2</v>
      </c>
      <c r="K19" s="34">
        <f t="shared" si="2"/>
        <v>1.7665753424657534E-2</v>
      </c>
      <c r="L19" s="39">
        <v>13.09</v>
      </c>
      <c r="M19" s="40">
        <v>5.093</v>
      </c>
      <c r="N19" s="40">
        <v>6.4480000000000004</v>
      </c>
      <c r="O19" s="38">
        <f t="shared" si="3"/>
        <v>58.523280936454746</v>
      </c>
      <c r="P19" s="5" t="s">
        <v>172</v>
      </c>
    </row>
    <row r="20" spans="1:16" ht="15.75" x14ac:dyDescent="0.2">
      <c r="A20" s="5" t="s">
        <v>71</v>
      </c>
      <c r="B20" s="27" t="s">
        <v>174</v>
      </c>
      <c r="C20" s="28" t="s">
        <v>171</v>
      </c>
      <c r="D20" s="29" t="s">
        <v>175</v>
      </c>
      <c r="E20" s="30">
        <v>18</v>
      </c>
      <c r="F20" s="27"/>
      <c r="G20" s="27">
        <v>0</v>
      </c>
      <c r="H20" s="42" t="s">
        <v>45</v>
      </c>
      <c r="I20" s="32">
        <f t="shared" si="0"/>
        <v>4.1232876712328767E-2</v>
      </c>
      <c r="J20" s="33">
        <f t="shared" si="1"/>
        <v>1.3353424657534245E-2</v>
      </c>
      <c r="K20" s="34">
        <f t="shared" si="2"/>
        <v>2.1260273972602738E-2</v>
      </c>
      <c r="L20" s="39">
        <v>15.05</v>
      </c>
      <c r="M20" s="40">
        <v>4.8739999999999997</v>
      </c>
      <c r="N20" s="40">
        <v>7.76</v>
      </c>
      <c r="O20" s="37">
        <f t="shared" si="3"/>
        <v>6.8675278649921481</v>
      </c>
      <c r="P20" s="5" t="s">
        <v>172</v>
      </c>
    </row>
    <row r="21" spans="1:16" ht="15.75" x14ac:dyDescent="0.2">
      <c r="A21" s="5" t="s">
        <v>71</v>
      </c>
      <c r="B21" s="27" t="s">
        <v>174</v>
      </c>
      <c r="C21" s="28" t="s">
        <v>171</v>
      </c>
      <c r="D21" s="29" t="s">
        <v>175</v>
      </c>
      <c r="E21" s="30">
        <v>14</v>
      </c>
      <c r="F21" s="27"/>
      <c r="G21" s="27" t="s">
        <v>88</v>
      </c>
      <c r="H21" s="42" t="s">
        <v>45</v>
      </c>
      <c r="I21" s="32">
        <f t="shared" si="0"/>
        <v>4.2876712328767122E-2</v>
      </c>
      <c r="J21" s="33">
        <f t="shared" si="1"/>
        <v>1.4243835616438355E-2</v>
      </c>
      <c r="K21" s="34">
        <f t="shared" si="2"/>
        <v>2.0386301369863014E-2</v>
      </c>
      <c r="L21" s="39">
        <v>15.65</v>
      </c>
      <c r="M21" s="40">
        <v>5.1989999999999998</v>
      </c>
      <c r="N21" s="40">
        <v>7.4409999999999998</v>
      </c>
      <c r="O21" s="38">
        <f t="shared" si="3"/>
        <v>22.433924358974373</v>
      </c>
      <c r="P21" s="5" t="s">
        <v>172</v>
      </c>
    </row>
    <row r="22" spans="1:16" ht="15.75" x14ac:dyDescent="0.2">
      <c r="A22" s="5" t="s">
        <v>71</v>
      </c>
      <c r="B22" s="27" t="s">
        <v>174</v>
      </c>
      <c r="C22" s="28" t="s">
        <v>171</v>
      </c>
      <c r="D22" s="29" t="s">
        <v>175</v>
      </c>
      <c r="E22" s="30">
        <v>14</v>
      </c>
      <c r="F22" s="27"/>
      <c r="G22" s="27" t="s">
        <v>99</v>
      </c>
      <c r="H22" s="42" t="s">
        <v>45</v>
      </c>
      <c r="I22" s="32">
        <f t="shared" si="0"/>
        <v>4.4383561643835612E-2</v>
      </c>
      <c r="J22" s="33">
        <f t="shared" si="1"/>
        <v>1.4712328767123289E-2</v>
      </c>
      <c r="K22" s="34">
        <f t="shared" si="2"/>
        <v>2.2624657534246573E-2</v>
      </c>
      <c r="L22" s="39">
        <v>16.2</v>
      </c>
      <c r="M22" s="40">
        <v>5.37</v>
      </c>
      <c r="N22" s="40">
        <v>8.2579999999999991</v>
      </c>
      <c r="O22" s="38">
        <f t="shared" si="3"/>
        <v>24.473372027972079</v>
      </c>
      <c r="P22" s="5" t="s">
        <v>172</v>
      </c>
    </row>
    <row r="23" spans="1:16" ht="15.75" x14ac:dyDescent="0.2">
      <c r="A23" s="5" t="s">
        <v>71</v>
      </c>
      <c r="B23" s="27" t="s">
        <v>174</v>
      </c>
      <c r="C23" s="28" t="s">
        <v>171</v>
      </c>
      <c r="D23" s="29" t="s">
        <v>175</v>
      </c>
      <c r="E23" s="30">
        <v>175</v>
      </c>
      <c r="F23" s="27"/>
      <c r="G23" s="27">
        <v>0</v>
      </c>
      <c r="H23" s="42" t="s">
        <v>45</v>
      </c>
      <c r="I23" s="32">
        <f t="shared" si="0"/>
        <v>4.4520547945205477E-2</v>
      </c>
      <c r="J23" s="33">
        <f t="shared" si="1"/>
        <v>1.4498630136986301E-2</v>
      </c>
      <c r="K23" s="34">
        <f t="shared" si="2"/>
        <v>2.2049315068493152E-2</v>
      </c>
      <c r="L23" s="39">
        <v>16.25</v>
      </c>
      <c r="M23" s="40">
        <v>5.2919999999999998</v>
      </c>
      <c r="N23" s="40">
        <v>8.048</v>
      </c>
      <c r="O23" s="38">
        <f t="shared" si="3"/>
        <v>269.20709230768847</v>
      </c>
      <c r="P23" s="5" t="s">
        <v>172</v>
      </c>
    </row>
    <row r="24" spans="1:16" ht="15.75" x14ac:dyDescent="0.2">
      <c r="A24" s="5" t="s">
        <v>71</v>
      </c>
      <c r="B24" s="27" t="s">
        <v>174</v>
      </c>
      <c r="C24" s="28" t="s">
        <v>171</v>
      </c>
      <c r="D24" s="29" t="s">
        <v>175</v>
      </c>
      <c r="E24" s="30">
        <v>18</v>
      </c>
      <c r="F24" s="27"/>
      <c r="G24" s="27" t="s">
        <v>100</v>
      </c>
      <c r="H24" s="42" t="s">
        <v>45</v>
      </c>
      <c r="I24" s="32">
        <f t="shared" si="0"/>
        <v>6.0876712328767117E-2</v>
      </c>
      <c r="J24" s="33">
        <f t="shared" si="1"/>
        <v>2.1641095890410959E-2</v>
      </c>
      <c r="K24" s="34">
        <f t="shared" si="2"/>
        <v>2.9534246575342465E-2</v>
      </c>
      <c r="L24" s="39">
        <v>22.22</v>
      </c>
      <c r="M24" s="40">
        <v>7.899</v>
      </c>
      <c r="N24" s="40">
        <v>10.78</v>
      </c>
      <c r="O24" s="37">
        <f t="shared" si="3"/>
        <v>2.2546657647210417</v>
      </c>
      <c r="P24" s="5" t="s">
        <v>172</v>
      </c>
    </row>
    <row r="25" spans="1:16" ht="15.75" x14ac:dyDescent="0.2">
      <c r="A25" s="5" t="s">
        <v>71</v>
      </c>
      <c r="B25" s="27" t="s">
        <v>174</v>
      </c>
      <c r="C25" s="28" t="s">
        <v>171</v>
      </c>
      <c r="D25" s="29" t="s">
        <v>175</v>
      </c>
      <c r="E25" s="30">
        <v>112</v>
      </c>
      <c r="F25" s="27"/>
      <c r="G25" s="27" t="s">
        <v>101</v>
      </c>
      <c r="H25" s="42" t="s">
        <v>45</v>
      </c>
      <c r="I25" s="32">
        <f t="shared" si="0"/>
        <v>7.2301369863013706E-2</v>
      </c>
      <c r="J25" s="33">
        <f t="shared" si="1"/>
        <v>2.6115068493150685E-2</v>
      </c>
      <c r="K25" s="34">
        <f t="shared" si="2"/>
        <v>3.7753424657534243E-2</v>
      </c>
      <c r="L25" s="39">
        <v>26.39</v>
      </c>
      <c r="M25" s="40">
        <v>9.532</v>
      </c>
      <c r="N25" s="40">
        <v>13.78</v>
      </c>
      <c r="O25" s="37">
        <f t="shared" si="3"/>
        <v>3.2279027854639355</v>
      </c>
      <c r="P25" s="5" t="s">
        <v>172</v>
      </c>
    </row>
    <row r="26" spans="1:16" ht="15.75" x14ac:dyDescent="0.2">
      <c r="A26" s="5" t="s">
        <v>71</v>
      </c>
      <c r="B26" s="27" t="s">
        <v>174</v>
      </c>
      <c r="C26" s="28" t="s">
        <v>171</v>
      </c>
      <c r="D26" s="29" t="s">
        <v>175</v>
      </c>
      <c r="E26" s="30">
        <v>30</v>
      </c>
      <c r="F26" s="27"/>
      <c r="G26" s="27" t="s">
        <v>102</v>
      </c>
      <c r="H26" s="42" t="s">
        <v>45</v>
      </c>
      <c r="I26" s="32">
        <f t="shared" si="0"/>
        <v>7.8082191780821916E-2</v>
      </c>
      <c r="J26" s="33">
        <f t="shared" si="1"/>
        <v>2.4887671232876711E-2</v>
      </c>
      <c r="K26" s="34">
        <f t="shared" si="2"/>
        <v>3.7863013698630141E-2</v>
      </c>
      <c r="L26" s="39">
        <v>28.5</v>
      </c>
      <c r="M26" s="40">
        <v>9.0839999999999996</v>
      </c>
      <c r="N26" s="40">
        <v>13.82</v>
      </c>
      <c r="O26" s="37">
        <f t="shared" si="3"/>
        <v>6.3793149835946066</v>
      </c>
      <c r="P26" s="5" t="s">
        <v>172</v>
      </c>
    </row>
    <row r="27" spans="1:16" ht="15.75" x14ac:dyDescent="0.2">
      <c r="A27" s="5" t="s">
        <v>71</v>
      </c>
      <c r="B27" s="27" t="s">
        <v>174</v>
      </c>
      <c r="C27" s="28" t="s">
        <v>171</v>
      </c>
      <c r="D27" s="29" t="s">
        <v>175</v>
      </c>
      <c r="E27" s="30">
        <v>66</v>
      </c>
      <c r="F27" s="27"/>
      <c r="G27" s="27">
        <v>0</v>
      </c>
      <c r="H27" s="42" t="s">
        <v>45</v>
      </c>
      <c r="I27" s="32">
        <f t="shared" si="0"/>
        <v>7.9287671232876722E-2</v>
      </c>
      <c r="J27" s="33">
        <f t="shared" si="1"/>
        <v>2.5731506849315067E-2</v>
      </c>
      <c r="K27" s="34">
        <f t="shared" si="2"/>
        <v>3.8493150684931511E-2</v>
      </c>
      <c r="L27" s="39">
        <v>28.94</v>
      </c>
      <c r="M27" s="40">
        <v>9.3919999999999995</v>
      </c>
      <c r="N27" s="40">
        <v>14.05</v>
      </c>
      <c r="O27" s="38">
        <f t="shared" si="3"/>
        <v>30.591715034964945</v>
      </c>
      <c r="P27" s="5" t="s">
        <v>172</v>
      </c>
    </row>
    <row r="28" spans="1:16" ht="15.75" x14ac:dyDescent="0.2">
      <c r="A28" s="5" t="s">
        <v>71</v>
      </c>
      <c r="B28" s="27" t="s">
        <v>174</v>
      </c>
      <c r="C28" s="28" t="s">
        <v>171</v>
      </c>
      <c r="D28" s="29" t="s">
        <v>175</v>
      </c>
      <c r="E28" s="30">
        <v>66</v>
      </c>
      <c r="F28" s="27"/>
      <c r="G28" s="27" t="s">
        <v>103</v>
      </c>
      <c r="H28" s="42" t="s">
        <v>45</v>
      </c>
      <c r="I28" s="32">
        <f t="shared" si="0"/>
        <v>8.5616438356164379E-2</v>
      </c>
      <c r="J28" s="33">
        <f t="shared" si="1"/>
        <v>2.7698630136986299E-2</v>
      </c>
      <c r="K28" s="34">
        <f t="shared" si="2"/>
        <v>4.1479452054794523E-2</v>
      </c>
      <c r="L28" s="39">
        <v>31.25</v>
      </c>
      <c r="M28" s="40">
        <v>10.11</v>
      </c>
      <c r="N28" s="40">
        <v>15.14</v>
      </c>
      <c r="O28" s="37">
        <f t="shared" si="3"/>
        <v>5.8269933399933436</v>
      </c>
      <c r="P28" s="5" t="s">
        <v>172</v>
      </c>
    </row>
    <row r="29" spans="1:16" ht="15.75" x14ac:dyDescent="0.2">
      <c r="A29" s="5" t="s">
        <v>71</v>
      </c>
      <c r="B29" s="27" t="s">
        <v>174</v>
      </c>
      <c r="C29" s="28" t="s">
        <v>171</v>
      </c>
      <c r="D29" s="29" t="s">
        <v>175</v>
      </c>
      <c r="E29" s="30">
        <v>73</v>
      </c>
      <c r="F29" s="27"/>
      <c r="G29" s="27" t="s">
        <v>104</v>
      </c>
      <c r="H29" s="42" t="s">
        <v>45</v>
      </c>
      <c r="I29" s="32">
        <f t="shared" si="0"/>
        <v>8.6767123287671236E-2</v>
      </c>
      <c r="J29" s="33">
        <f t="shared" si="1"/>
        <v>2.9808219178082195E-2</v>
      </c>
      <c r="K29" s="34">
        <f t="shared" si="2"/>
        <v>4.2273972602739726E-2</v>
      </c>
      <c r="L29" s="39">
        <v>31.67</v>
      </c>
      <c r="M29" s="40">
        <v>10.88</v>
      </c>
      <c r="N29" s="40">
        <v>15.43</v>
      </c>
      <c r="O29" s="38">
        <f t="shared" si="3"/>
        <v>32.048463369963237</v>
      </c>
      <c r="P29" s="5" t="s">
        <v>172</v>
      </c>
    </row>
    <row r="30" spans="1:16" ht="15.75" x14ac:dyDescent="0.2">
      <c r="A30" s="5" t="s">
        <v>71</v>
      </c>
      <c r="B30" s="27" t="s">
        <v>174</v>
      </c>
      <c r="C30" s="28" t="s">
        <v>171</v>
      </c>
      <c r="D30" s="29" t="s">
        <v>175</v>
      </c>
      <c r="E30" s="30" t="s">
        <v>73</v>
      </c>
      <c r="F30" s="27"/>
      <c r="G30" s="27" t="s">
        <v>105</v>
      </c>
      <c r="H30" s="42" t="s">
        <v>45</v>
      </c>
      <c r="I30" s="32">
        <f t="shared" si="0"/>
        <v>8.9890410958904113E-2</v>
      </c>
      <c r="J30" s="33">
        <f t="shared" si="1"/>
        <v>2.9452054794520548E-2</v>
      </c>
      <c r="K30" s="34">
        <f t="shared" si="2"/>
        <v>4.9068493150684935E-2</v>
      </c>
      <c r="L30" s="41">
        <v>32.81</v>
      </c>
      <c r="M30" s="40">
        <v>10.75</v>
      </c>
      <c r="N30" s="40">
        <v>17.91</v>
      </c>
      <c r="O30" s="38">
        <f t="shared" si="3"/>
        <v>11.807328609986499</v>
      </c>
      <c r="P30" s="5" t="s">
        <v>172</v>
      </c>
    </row>
    <row r="31" spans="1:16" ht="15.75" x14ac:dyDescent="0.2">
      <c r="A31" s="5" t="s">
        <v>71</v>
      </c>
      <c r="B31" s="27" t="s">
        <v>174</v>
      </c>
      <c r="C31" s="28" t="s">
        <v>171</v>
      </c>
      <c r="D31" s="29" t="s">
        <v>175</v>
      </c>
      <c r="E31" s="30" t="s">
        <v>73</v>
      </c>
      <c r="F31" s="27"/>
      <c r="G31" s="27" t="s">
        <v>106</v>
      </c>
      <c r="H31" s="42" t="s">
        <v>45</v>
      </c>
      <c r="I31" s="32">
        <f t="shared" si="0"/>
        <v>9.9178082191780828E-2</v>
      </c>
      <c r="J31" s="33">
        <f t="shared" si="1"/>
        <v>3.643835616438356E-2</v>
      </c>
      <c r="K31" s="34">
        <f t="shared" si="2"/>
        <v>4.8027397260273975E-2</v>
      </c>
      <c r="L31" s="39">
        <v>36.200000000000003</v>
      </c>
      <c r="M31" s="40">
        <v>13.3</v>
      </c>
      <c r="N31" s="40">
        <v>17.53</v>
      </c>
      <c r="O31" s="37">
        <f t="shared" si="3"/>
        <v>3.9706060812343993</v>
      </c>
      <c r="P31" s="5" t="s">
        <v>172</v>
      </c>
    </row>
    <row r="32" spans="1:16" ht="15.75" x14ac:dyDescent="0.2">
      <c r="A32" s="5" t="s">
        <v>71</v>
      </c>
      <c r="B32" s="27" t="s">
        <v>174</v>
      </c>
      <c r="C32" s="28" t="s">
        <v>171</v>
      </c>
      <c r="D32" s="29" t="s">
        <v>175</v>
      </c>
      <c r="E32" s="30">
        <v>32</v>
      </c>
      <c r="F32" s="27"/>
      <c r="G32" s="27" t="s">
        <v>107</v>
      </c>
      <c r="H32" s="42" t="s">
        <v>45</v>
      </c>
      <c r="I32" s="32">
        <f t="shared" si="0"/>
        <v>9.9315068493150679E-2</v>
      </c>
      <c r="J32" s="33">
        <f t="shared" si="1"/>
        <v>3.4082191780821919E-2</v>
      </c>
      <c r="K32" s="34">
        <f t="shared" si="2"/>
        <v>5.9479452054794525E-2</v>
      </c>
      <c r="L32" s="39">
        <v>36.25</v>
      </c>
      <c r="M32" s="40">
        <v>12.44</v>
      </c>
      <c r="N32" s="40">
        <v>21.71</v>
      </c>
      <c r="O32" s="38">
        <f t="shared" si="3"/>
        <v>269.20709230770763</v>
      </c>
      <c r="P32" s="5" t="s">
        <v>172</v>
      </c>
    </row>
    <row r="33" spans="1:16" ht="15.75" x14ac:dyDescent="0.2">
      <c r="A33" s="5" t="s">
        <v>71</v>
      </c>
      <c r="B33" s="27" t="s">
        <v>174</v>
      </c>
      <c r="C33" s="28" t="s">
        <v>171</v>
      </c>
      <c r="D33" s="29" t="s">
        <v>175</v>
      </c>
      <c r="E33" s="30" t="s">
        <v>74</v>
      </c>
      <c r="F33" s="27"/>
      <c r="G33" s="27" t="s">
        <v>108</v>
      </c>
      <c r="H33" s="42" t="s">
        <v>45</v>
      </c>
      <c r="I33" s="32">
        <f t="shared" si="0"/>
        <v>9.9890410958904108E-2</v>
      </c>
      <c r="J33" s="33">
        <f t="shared" si="1"/>
        <v>3.5260273972602736E-2</v>
      </c>
      <c r="K33" s="34">
        <f t="shared" si="2"/>
        <v>5.0246575342465752E-2</v>
      </c>
      <c r="L33" s="39">
        <v>36.46</v>
      </c>
      <c r="M33" s="40">
        <v>12.87</v>
      </c>
      <c r="N33" s="40">
        <v>18.34</v>
      </c>
      <c r="O33" s="38">
        <f t="shared" si="3"/>
        <v>64.096926739926474</v>
      </c>
      <c r="P33" s="5" t="s">
        <v>172</v>
      </c>
    </row>
    <row r="34" spans="1:16" ht="15.75" x14ac:dyDescent="0.2">
      <c r="A34" s="5" t="s">
        <v>71</v>
      </c>
      <c r="B34" s="27" t="s">
        <v>174</v>
      </c>
      <c r="C34" s="28" t="s">
        <v>171</v>
      </c>
      <c r="D34" s="29" t="s">
        <v>175</v>
      </c>
      <c r="E34" s="30">
        <v>44</v>
      </c>
      <c r="F34" s="27"/>
      <c r="G34" s="27" t="s">
        <v>109</v>
      </c>
      <c r="H34" s="42" t="s">
        <v>45</v>
      </c>
      <c r="I34" s="32">
        <f t="shared" si="0"/>
        <v>0.10528767123287672</v>
      </c>
      <c r="J34" s="33">
        <f t="shared" si="1"/>
        <v>3.3753424657534246E-2</v>
      </c>
      <c r="K34" s="34">
        <f t="shared" si="2"/>
        <v>5.0082191780821919E-2</v>
      </c>
      <c r="L34" s="39">
        <v>38.43</v>
      </c>
      <c r="M34" s="40">
        <v>12.32</v>
      </c>
      <c r="N34" s="40">
        <v>18.28</v>
      </c>
      <c r="O34" s="37">
        <f t="shared" si="3"/>
        <v>6.8326673174541233</v>
      </c>
      <c r="P34" s="5" t="s">
        <v>172</v>
      </c>
    </row>
    <row r="35" spans="1:16" ht="15.75" x14ac:dyDescent="0.2">
      <c r="A35" s="5" t="s">
        <v>71</v>
      </c>
      <c r="B35" s="27" t="s">
        <v>174</v>
      </c>
      <c r="C35" s="28" t="s">
        <v>171</v>
      </c>
      <c r="D35" s="29" t="s">
        <v>175</v>
      </c>
      <c r="E35" s="30">
        <v>44</v>
      </c>
      <c r="F35" s="27"/>
      <c r="G35" s="27" t="s">
        <v>110</v>
      </c>
      <c r="H35" s="42" t="s">
        <v>45</v>
      </c>
      <c r="I35" s="32">
        <f t="shared" si="0"/>
        <v>0.10528767123287672</v>
      </c>
      <c r="J35" s="33">
        <f t="shared" si="1"/>
        <v>3.5013698630136987E-2</v>
      </c>
      <c r="K35" s="34">
        <f t="shared" si="2"/>
        <v>5.4520547945205479E-2</v>
      </c>
      <c r="L35" s="39">
        <v>38.43</v>
      </c>
      <c r="M35" s="40">
        <v>12.78</v>
      </c>
      <c r="N35" s="40">
        <v>19.899999999999999</v>
      </c>
      <c r="O35" s="38" t="s">
        <v>173</v>
      </c>
      <c r="P35" s="5" t="s">
        <v>172</v>
      </c>
    </row>
    <row r="36" spans="1:16" ht="15.75" x14ac:dyDescent="0.2">
      <c r="A36" s="5" t="s">
        <v>71</v>
      </c>
      <c r="B36" s="27" t="s">
        <v>174</v>
      </c>
      <c r="C36" s="28" t="s">
        <v>171</v>
      </c>
      <c r="D36" s="29" t="s">
        <v>175</v>
      </c>
      <c r="E36" s="30">
        <v>73</v>
      </c>
      <c r="F36" s="27"/>
      <c r="G36" s="27">
        <v>0</v>
      </c>
      <c r="H36" s="42" t="s">
        <v>45</v>
      </c>
      <c r="I36" s="32">
        <f t="shared" si="0"/>
        <v>0.10542465753424657</v>
      </c>
      <c r="J36" s="33">
        <f t="shared" si="1"/>
        <v>3.6493150684931509E-2</v>
      </c>
      <c r="K36" s="34">
        <f t="shared" si="2"/>
        <v>5.1095890410958897E-2</v>
      </c>
      <c r="L36" s="39">
        <v>38.479999999999997</v>
      </c>
      <c r="M36" s="40">
        <v>13.32</v>
      </c>
      <c r="N36" s="40">
        <v>18.649999999999999</v>
      </c>
      <c r="O36" s="38">
        <f t="shared" si="3"/>
        <v>269.20709230770763</v>
      </c>
      <c r="P36" s="5" t="s">
        <v>172</v>
      </c>
    </row>
    <row r="37" spans="1:16" ht="15.75" x14ac:dyDescent="0.2">
      <c r="A37" s="5" t="s">
        <v>71</v>
      </c>
      <c r="B37" s="27" t="s">
        <v>174</v>
      </c>
      <c r="C37" s="28" t="s">
        <v>171</v>
      </c>
      <c r="D37" s="29" t="s">
        <v>175</v>
      </c>
      <c r="E37" s="30" t="s">
        <v>74</v>
      </c>
      <c r="F37" s="27"/>
      <c r="G37" s="27" t="s">
        <v>111</v>
      </c>
      <c r="H37" s="42" t="s">
        <v>45</v>
      </c>
      <c r="I37" s="32">
        <f t="shared" si="0"/>
        <v>0.10764383561643835</v>
      </c>
      <c r="J37" s="33">
        <f t="shared" si="1"/>
        <v>3.6547945205479451E-2</v>
      </c>
      <c r="K37" s="34">
        <f t="shared" si="2"/>
        <v>5.1671232876712325E-2</v>
      </c>
      <c r="L37" s="39">
        <v>39.29</v>
      </c>
      <c r="M37" s="40">
        <v>13.34</v>
      </c>
      <c r="N37" s="40">
        <v>18.86</v>
      </c>
      <c r="O37" s="38">
        <f t="shared" si="3"/>
        <v>16.617721747388369</v>
      </c>
      <c r="P37" s="5" t="s">
        <v>172</v>
      </c>
    </row>
    <row r="38" spans="1:16" ht="15.75" x14ac:dyDescent="0.2">
      <c r="A38" s="5" t="s">
        <v>71</v>
      </c>
      <c r="B38" s="27" t="s">
        <v>174</v>
      </c>
      <c r="C38" s="28" t="s">
        <v>171</v>
      </c>
      <c r="D38" s="29" t="s">
        <v>175</v>
      </c>
      <c r="E38" s="30">
        <v>30</v>
      </c>
      <c r="F38" s="27"/>
      <c r="G38" s="27">
        <v>0</v>
      </c>
      <c r="H38" s="42" t="s">
        <v>45</v>
      </c>
      <c r="I38" s="32">
        <f t="shared" si="0"/>
        <v>0.10920547945205479</v>
      </c>
      <c r="J38" s="33">
        <f t="shared" si="1"/>
        <v>3.6356164383561644E-2</v>
      </c>
      <c r="K38" s="34">
        <f t="shared" si="2"/>
        <v>5.2630136986301375E-2</v>
      </c>
      <c r="L38" s="39">
        <v>39.86</v>
      </c>
      <c r="M38" s="40">
        <v>13.27</v>
      </c>
      <c r="N38" s="40">
        <v>19.21</v>
      </c>
      <c r="O38" s="38">
        <f t="shared" si="3"/>
        <v>23.614657219972997</v>
      </c>
      <c r="P38" s="5" t="s">
        <v>172</v>
      </c>
    </row>
    <row r="39" spans="1:16" ht="15.75" x14ac:dyDescent="0.2">
      <c r="A39" s="5" t="s">
        <v>71</v>
      </c>
      <c r="B39" s="27" t="s">
        <v>174</v>
      </c>
      <c r="C39" s="28" t="s">
        <v>171</v>
      </c>
      <c r="D39" s="29" t="s">
        <v>175</v>
      </c>
      <c r="E39" s="30">
        <v>107</v>
      </c>
      <c r="F39" s="27"/>
      <c r="G39" s="27" t="s">
        <v>112</v>
      </c>
      <c r="H39" s="42" t="s">
        <v>45</v>
      </c>
      <c r="I39" s="32">
        <f t="shared" si="0"/>
        <v>0.11860273972602739</v>
      </c>
      <c r="J39" s="33">
        <f t="shared" si="1"/>
        <v>3.8684931506849311E-2</v>
      </c>
      <c r="K39" s="34">
        <f t="shared" si="2"/>
        <v>5.7095890410958902E-2</v>
      </c>
      <c r="L39" s="39">
        <v>43.29</v>
      </c>
      <c r="M39" s="40">
        <v>14.12</v>
      </c>
      <c r="N39" s="40">
        <v>20.84</v>
      </c>
      <c r="O39" s="37">
        <f t="shared" si="3"/>
        <v>3.9243016371383721</v>
      </c>
      <c r="P39" s="5" t="s">
        <v>172</v>
      </c>
    </row>
    <row r="40" spans="1:16" ht="15.75" x14ac:dyDescent="0.2">
      <c r="A40" s="5" t="s">
        <v>71</v>
      </c>
      <c r="B40" s="27" t="s">
        <v>174</v>
      </c>
      <c r="C40" s="28" t="s">
        <v>171</v>
      </c>
      <c r="D40" s="29" t="s">
        <v>175</v>
      </c>
      <c r="E40" s="30">
        <v>31</v>
      </c>
      <c r="F40" s="27"/>
      <c r="G40" s="27">
        <v>0</v>
      </c>
      <c r="H40" s="42" t="s">
        <v>45</v>
      </c>
      <c r="I40" s="32">
        <f t="shared" si="0"/>
        <v>0.11871232876712329</v>
      </c>
      <c r="J40" s="33">
        <f t="shared" si="1"/>
        <v>4.2904109589041096E-2</v>
      </c>
      <c r="K40" s="34">
        <f t="shared" si="2"/>
        <v>5.9753424657534242E-2</v>
      </c>
      <c r="L40" s="39">
        <v>43.33</v>
      </c>
      <c r="M40" s="40">
        <v>15.66</v>
      </c>
      <c r="N40" s="40">
        <v>21.81</v>
      </c>
      <c r="O40" s="38">
        <f t="shared" si="3"/>
        <v>336.5088653846226</v>
      </c>
      <c r="P40" s="5" t="s">
        <v>172</v>
      </c>
    </row>
    <row r="41" spans="1:16" ht="15.75" x14ac:dyDescent="0.2">
      <c r="A41" s="5" t="s">
        <v>71</v>
      </c>
      <c r="B41" s="27" t="s">
        <v>174</v>
      </c>
      <c r="C41" s="28" t="s">
        <v>171</v>
      </c>
      <c r="D41" s="29" t="s">
        <v>175</v>
      </c>
      <c r="E41" s="30">
        <v>17</v>
      </c>
      <c r="F41" s="27"/>
      <c r="G41" s="27" t="s">
        <v>113</v>
      </c>
      <c r="H41" s="42" t="s">
        <v>45</v>
      </c>
      <c r="I41" s="32">
        <f t="shared" si="0"/>
        <v>0.11972602739726028</v>
      </c>
      <c r="J41" s="33">
        <f t="shared" si="1"/>
        <v>4.8109589041095885E-2</v>
      </c>
      <c r="K41" s="34">
        <f t="shared" si="2"/>
        <v>6.131506849315068E-2</v>
      </c>
      <c r="L41" s="39">
        <v>43.7</v>
      </c>
      <c r="M41" s="40">
        <v>17.559999999999999</v>
      </c>
      <c r="N41" s="40">
        <v>22.38</v>
      </c>
      <c r="O41" s="38">
        <f t="shared" si="3"/>
        <v>36.379336798336354</v>
      </c>
      <c r="P41" s="5" t="s">
        <v>172</v>
      </c>
    </row>
    <row r="42" spans="1:16" ht="15.75" x14ac:dyDescent="0.2">
      <c r="A42" s="5" t="s">
        <v>71</v>
      </c>
      <c r="B42" s="27" t="s">
        <v>174</v>
      </c>
      <c r="C42" s="28" t="s">
        <v>171</v>
      </c>
      <c r="D42" s="29" t="s">
        <v>175</v>
      </c>
      <c r="E42" s="30">
        <v>156</v>
      </c>
      <c r="F42" s="27"/>
      <c r="G42" s="27" t="s">
        <v>114</v>
      </c>
      <c r="H42" s="42" t="s">
        <v>45</v>
      </c>
      <c r="I42" s="32">
        <f t="shared" si="0"/>
        <v>0.12241095890410959</v>
      </c>
      <c r="J42" s="33">
        <f t="shared" si="1"/>
        <v>3.9041095890410958E-2</v>
      </c>
      <c r="K42" s="34">
        <f t="shared" si="2"/>
        <v>6.1917808219178083E-2</v>
      </c>
      <c r="L42" s="39">
        <v>44.68</v>
      </c>
      <c r="M42" s="40">
        <v>14.25</v>
      </c>
      <c r="N42" s="40">
        <v>22.6</v>
      </c>
      <c r="O42" s="38">
        <f t="shared" si="3"/>
        <v>13.735055729984346</v>
      </c>
      <c r="P42" s="5" t="s">
        <v>172</v>
      </c>
    </row>
    <row r="43" spans="1:16" ht="15.75" x14ac:dyDescent="0.2">
      <c r="A43" s="5" t="s">
        <v>71</v>
      </c>
      <c r="B43" s="27" t="s">
        <v>174</v>
      </c>
      <c r="C43" s="28" t="s">
        <v>171</v>
      </c>
      <c r="D43" s="29" t="s">
        <v>175</v>
      </c>
      <c r="E43" s="30" t="s">
        <v>75</v>
      </c>
      <c r="F43" s="27"/>
      <c r="G43" s="27" t="s">
        <v>115</v>
      </c>
      <c r="H43" s="42" t="s">
        <v>45</v>
      </c>
      <c r="I43" s="32">
        <f t="shared" si="0"/>
        <v>0.12482191780821919</v>
      </c>
      <c r="J43" s="33">
        <f t="shared" si="1"/>
        <v>4.2575342465753424E-2</v>
      </c>
      <c r="K43" s="34">
        <f t="shared" si="2"/>
        <v>5.961643835616439E-2</v>
      </c>
      <c r="L43" s="39">
        <v>45.56</v>
      </c>
      <c r="M43" s="40">
        <v>15.54</v>
      </c>
      <c r="N43" s="40">
        <v>21.76</v>
      </c>
      <c r="O43" s="38">
        <f t="shared" si="3"/>
        <v>15.295857517482473</v>
      </c>
      <c r="P43" s="5" t="s">
        <v>172</v>
      </c>
    </row>
    <row r="44" spans="1:16" ht="15.75" x14ac:dyDescent="0.2">
      <c r="A44" s="5" t="s">
        <v>71</v>
      </c>
      <c r="B44" s="27" t="s">
        <v>174</v>
      </c>
      <c r="C44" s="28" t="s">
        <v>171</v>
      </c>
      <c r="D44" s="29" t="s">
        <v>175</v>
      </c>
      <c r="E44" s="30">
        <v>112</v>
      </c>
      <c r="F44" s="27"/>
      <c r="G44" s="27" t="s">
        <v>116</v>
      </c>
      <c r="H44" s="42" t="s">
        <v>45</v>
      </c>
      <c r="I44" s="32">
        <f t="shared" si="0"/>
        <v>0.12619178082191781</v>
      </c>
      <c r="J44" s="33">
        <f t="shared" si="1"/>
        <v>5.4794520547945202E-2</v>
      </c>
      <c r="K44" s="34">
        <f t="shared" si="2"/>
        <v>5.9890410958904107E-2</v>
      </c>
      <c r="L44" s="39">
        <v>46.06</v>
      </c>
      <c r="M44" s="40">
        <v>20</v>
      </c>
      <c r="N44" s="40">
        <v>21.86</v>
      </c>
      <c r="O44" s="38">
        <f t="shared" si="3"/>
        <v>26.92070923076923</v>
      </c>
      <c r="P44" s="5" t="s">
        <v>172</v>
      </c>
    </row>
    <row r="45" spans="1:16" ht="15.75" x14ac:dyDescent="0.2">
      <c r="A45" s="5" t="s">
        <v>71</v>
      </c>
      <c r="B45" s="27" t="s">
        <v>174</v>
      </c>
      <c r="C45" s="28" t="s">
        <v>171</v>
      </c>
      <c r="D45" s="29" t="s">
        <v>175</v>
      </c>
      <c r="E45" s="30">
        <v>53</v>
      </c>
      <c r="F45" s="27"/>
      <c r="G45" s="27" t="s">
        <v>117</v>
      </c>
      <c r="H45" s="42" t="s">
        <v>45</v>
      </c>
      <c r="I45" s="32">
        <f t="shared" si="0"/>
        <v>0.12652054794520548</v>
      </c>
      <c r="J45" s="33">
        <f t="shared" si="1"/>
        <v>4.1890410958904105E-2</v>
      </c>
      <c r="K45" s="34">
        <f t="shared" si="2"/>
        <v>6.7013698630136995E-2</v>
      </c>
      <c r="L45" s="39">
        <v>46.18</v>
      </c>
      <c r="M45" s="40">
        <v>15.29</v>
      </c>
      <c r="N45" s="40">
        <v>24.46</v>
      </c>
      <c r="O45" s="38">
        <f t="shared" si="3"/>
        <v>112.16962179487419</v>
      </c>
      <c r="P45" s="5" t="s">
        <v>172</v>
      </c>
    </row>
    <row r="46" spans="1:16" ht="15.75" x14ac:dyDescent="0.2">
      <c r="A46" s="5" t="s">
        <v>71</v>
      </c>
      <c r="B46" s="27" t="s">
        <v>174</v>
      </c>
      <c r="C46" s="28" t="s">
        <v>171</v>
      </c>
      <c r="D46" s="29" t="s">
        <v>175</v>
      </c>
      <c r="E46" s="30" t="s">
        <v>76</v>
      </c>
      <c r="F46" s="27"/>
      <c r="G46" s="27" t="s">
        <v>118</v>
      </c>
      <c r="H46" s="42" t="s">
        <v>45</v>
      </c>
      <c r="I46" s="32">
        <f t="shared" si="0"/>
        <v>0.12652054794520548</v>
      </c>
      <c r="J46" s="33">
        <f t="shared" si="1"/>
        <v>4.3479452054794518E-2</v>
      </c>
      <c r="K46" s="34">
        <f t="shared" si="2"/>
        <v>6.2739726027397261E-2</v>
      </c>
      <c r="L46" s="39">
        <v>46.18</v>
      </c>
      <c r="M46" s="40">
        <v>15.87</v>
      </c>
      <c r="N46" s="40">
        <v>22.9</v>
      </c>
      <c r="O46" s="38" t="s">
        <v>173</v>
      </c>
      <c r="P46" s="5" t="s">
        <v>172</v>
      </c>
    </row>
    <row r="47" spans="1:16" ht="15.75" x14ac:dyDescent="0.2">
      <c r="A47" s="5" t="s">
        <v>71</v>
      </c>
      <c r="B47" s="27" t="s">
        <v>174</v>
      </c>
      <c r="C47" s="28" t="s">
        <v>171</v>
      </c>
      <c r="D47" s="29" t="s">
        <v>175</v>
      </c>
      <c r="E47" s="30">
        <v>17</v>
      </c>
      <c r="F47" s="27"/>
      <c r="G47" s="27" t="s">
        <v>119</v>
      </c>
      <c r="H47" s="42" t="s">
        <v>45</v>
      </c>
      <c r="I47" s="32">
        <f t="shared" si="0"/>
        <v>0.12671232876712329</v>
      </c>
      <c r="J47" s="33">
        <f t="shared" si="1"/>
        <v>4.3780821917808223E-2</v>
      </c>
      <c r="K47" s="34">
        <f t="shared" si="2"/>
        <v>6.068493150684931E-2</v>
      </c>
      <c r="L47" s="39">
        <v>46.25</v>
      </c>
      <c r="M47" s="40">
        <v>15.98</v>
      </c>
      <c r="N47" s="40">
        <v>22.15</v>
      </c>
      <c r="O47" s="38">
        <f t="shared" si="3"/>
        <v>192.29078021977944</v>
      </c>
      <c r="P47" s="5" t="s">
        <v>172</v>
      </c>
    </row>
    <row r="48" spans="1:16" ht="15.75" x14ac:dyDescent="0.2">
      <c r="A48" s="5" t="s">
        <v>71</v>
      </c>
      <c r="B48" s="27" t="s">
        <v>174</v>
      </c>
      <c r="C48" s="28" t="s">
        <v>171</v>
      </c>
      <c r="D48" s="29" t="s">
        <v>175</v>
      </c>
      <c r="E48" s="30">
        <v>158</v>
      </c>
      <c r="F48" s="27"/>
      <c r="G48" s="27" t="s">
        <v>120</v>
      </c>
      <c r="H48" s="42" t="s">
        <v>45</v>
      </c>
      <c r="I48" s="32">
        <f t="shared" si="0"/>
        <v>0.13317808219178082</v>
      </c>
      <c r="J48" s="33">
        <f t="shared" si="1"/>
        <v>4.5534246575342469E-2</v>
      </c>
      <c r="K48" s="34">
        <f t="shared" si="2"/>
        <v>6.5205479452054793E-2</v>
      </c>
      <c r="L48" s="39">
        <v>48.61</v>
      </c>
      <c r="M48" s="40">
        <v>16.62</v>
      </c>
      <c r="N48" s="40">
        <v>23.8</v>
      </c>
      <c r="O48" s="37">
        <f t="shared" si="3"/>
        <v>5.703540091264669</v>
      </c>
      <c r="P48" s="5" t="s">
        <v>172</v>
      </c>
    </row>
    <row r="49" spans="1:16" ht="15.75" x14ac:dyDescent="0.2">
      <c r="A49" s="5" t="s">
        <v>71</v>
      </c>
      <c r="B49" s="27" t="s">
        <v>174</v>
      </c>
      <c r="C49" s="28" t="s">
        <v>171</v>
      </c>
      <c r="D49" s="29" t="s">
        <v>175</v>
      </c>
      <c r="E49" s="30">
        <v>156</v>
      </c>
      <c r="F49" s="27"/>
      <c r="G49" s="27" t="s">
        <v>121</v>
      </c>
      <c r="H49" s="42" t="s">
        <v>45</v>
      </c>
      <c r="I49" s="32">
        <f t="shared" si="0"/>
        <v>0.13421917808219178</v>
      </c>
      <c r="J49" s="33">
        <f t="shared" si="1"/>
        <v>4.2493150684931508E-2</v>
      </c>
      <c r="K49" s="34">
        <f t="shared" si="2"/>
        <v>6.3561643835616438E-2</v>
      </c>
      <c r="L49" s="39">
        <v>48.99</v>
      </c>
      <c r="M49" s="40">
        <v>15.51</v>
      </c>
      <c r="N49" s="40">
        <v>23.2</v>
      </c>
      <c r="O49" s="38">
        <f t="shared" si="3"/>
        <v>35.421985829959283</v>
      </c>
      <c r="P49" s="5" t="s">
        <v>172</v>
      </c>
    </row>
    <row r="50" spans="1:16" ht="15.75" x14ac:dyDescent="0.2">
      <c r="A50" s="5" t="s">
        <v>71</v>
      </c>
      <c r="B50" s="27" t="s">
        <v>174</v>
      </c>
      <c r="C50" s="28" t="s">
        <v>171</v>
      </c>
      <c r="D50" s="29" t="s">
        <v>175</v>
      </c>
      <c r="E50" s="30">
        <v>58</v>
      </c>
      <c r="F50" s="27"/>
      <c r="G50" s="27">
        <v>0</v>
      </c>
      <c r="H50" s="42" t="s">
        <v>45</v>
      </c>
      <c r="I50" s="32">
        <f t="shared" si="0"/>
        <v>0.13476712328767124</v>
      </c>
      <c r="J50" s="33">
        <f t="shared" si="1"/>
        <v>4.5561643835616436E-2</v>
      </c>
      <c r="K50" s="34">
        <f t="shared" si="2"/>
        <v>7.0410958904109588E-2</v>
      </c>
      <c r="L50" s="39">
        <v>49.19</v>
      </c>
      <c r="M50" s="40">
        <v>16.63</v>
      </c>
      <c r="N50" s="40">
        <v>25.7</v>
      </c>
      <c r="O50" s="38">
        <f t="shared" si="3"/>
        <v>67.301773076924519</v>
      </c>
      <c r="P50" s="5" t="s">
        <v>172</v>
      </c>
    </row>
    <row r="51" spans="1:16" ht="15.75" x14ac:dyDescent="0.2">
      <c r="A51" s="5" t="s">
        <v>71</v>
      </c>
      <c r="B51" s="27" t="s">
        <v>174</v>
      </c>
      <c r="C51" s="28" t="s">
        <v>171</v>
      </c>
      <c r="D51" s="29" t="s">
        <v>175</v>
      </c>
      <c r="E51" s="30">
        <v>155</v>
      </c>
      <c r="F51" s="27"/>
      <c r="G51" s="27" t="s">
        <v>122</v>
      </c>
      <c r="H51" s="42" t="s">
        <v>45</v>
      </c>
      <c r="I51" s="32">
        <f t="shared" si="0"/>
        <v>0.13852054794520549</v>
      </c>
      <c r="J51" s="33">
        <f t="shared" si="1"/>
        <v>4.4520547945205477E-2</v>
      </c>
      <c r="K51" s="34">
        <f t="shared" si="2"/>
        <v>6.8602739726027401E-2</v>
      </c>
      <c r="L51" s="39">
        <v>50.56</v>
      </c>
      <c r="M51" s="40">
        <v>16.25</v>
      </c>
      <c r="N51" s="40">
        <v>25.04</v>
      </c>
      <c r="O51" s="38">
        <f t="shared" si="3"/>
        <v>9.8250763615945775</v>
      </c>
      <c r="P51" s="5" t="s">
        <v>172</v>
      </c>
    </row>
    <row r="52" spans="1:16" ht="15.75" x14ac:dyDescent="0.2">
      <c r="A52" s="5" t="s">
        <v>71</v>
      </c>
      <c r="B52" s="27" t="s">
        <v>174</v>
      </c>
      <c r="C52" s="28" t="s">
        <v>171</v>
      </c>
      <c r="D52" s="29" t="s">
        <v>175</v>
      </c>
      <c r="E52" s="30">
        <v>56</v>
      </c>
      <c r="F52" s="27"/>
      <c r="G52" s="27" t="s">
        <v>123</v>
      </c>
      <c r="H52" s="42" t="s">
        <v>45</v>
      </c>
      <c r="I52" s="32">
        <f t="shared" si="0"/>
        <v>0.1407945205479452</v>
      </c>
      <c r="J52" s="33">
        <f t="shared" si="1"/>
        <v>4.6301369863013697E-2</v>
      </c>
      <c r="K52" s="34">
        <f t="shared" si="2"/>
        <v>6.706849315068493E-2</v>
      </c>
      <c r="L52" s="39">
        <v>51.39</v>
      </c>
      <c r="M52" s="40">
        <v>16.899999999999999</v>
      </c>
      <c r="N52" s="40">
        <v>24.48</v>
      </c>
      <c r="O52" s="38">
        <f t="shared" si="3"/>
        <v>16.217294717330894</v>
      </c>
      <c r="P52" s="5" t="s">
        <v>172</v>
      </c>
    </row>
    <row r="53" spans="1:16" ht="15.75" x14ac:dyDescent="0.2">
      <c r="A53" s="5" t="s">
        <v>71</v>
      </c>
      <c r="B53" s="27" t="s">
        <v>174</v>
      </c>
      <c r="C53" s="28" t="s">
        <v>171</v>
      </c>
      <c r="D53" s="29" t="s">
        <v>175</v>
      </c>
      <c r="E53" s="30">
        <v>48</v>
      </c>
      <c r="F53" s="27"/>
      <c r="G53" s="27">
        <v>0</v>
      </c>
      <c r="H53" s="42" t="s">
        <v>45</v>
      </c>
      <c r="I53" s="32">
        <f t="shared" si="0"/>
        <v>0.14460273972602741</v>
      </c>
      <c r="J53" s="33">
        <f t="shared" si="1"/>
        <v>4.7150684931506849E-2</v>
      </c>
      <c r="K53" s="34">
        <f t="shared" si="2"/>
        <v>7.169863013698631E-2</v>
      </c>
      <c r="L53" s="39">
        <v>52.78</v>
      </c>
      <c r="M53" s="40">
        <v>17.21</v>
      </c>
      <c r="N53" s="40">
        <v>26.17</v>
      </c>
      <c r="O53" s="38">
        <f t="shared" si="3"/>
        <v>9.683708356391806</v>
      </c>
      <c r="P53" s="5" t="s">
        <v>172</v>
      </c>
    </row>
    <row r="54" spans="1:16" ht="15.75" x14ac:dyDescent="0.2">
      <c r="A54" s="5" t="s">
        <v>71</v>
      </c>
      <c r="B54" s="27" t="s">
        <v>174</v>
      </c>
      <c r="C54" s="28" t="s">
        <v>171</v>
      </c>
      <c r="D54" s="29" t="s">
        <v>175</v>
      </c>
      <c r="E54" s="30">
        <v>155</v>
      </c>
      <c r="F54" s="27"/>
      <c r="G54" s="27" t="s">
        <v>124</v>
      </c>
      <c r="H54" s="42" t="s">
        <v>45</v>
      </c>
      <c r="I54" s="32">
        <f t="shared" si="0"/>
        <v>0.14517808219178083</v>
      </c>
      <c r="J54" s="33">
        <f t="shared" si="1"/>
        <v>4.8794520547945204E-2</v>
      </c>
      <c r="K54" s="34">
        <f t="shared" si="2"/>
        <v>7.4821917808219174E-2</v>
      </c>
      <c r="L54" s="39">
        <v>52.99</v>
      </c>
      <c r="M54" s="40">
        <v>17.809999999999999</v>
      </c>
      <c r="N54" s="40">
        <v>27.31</v>
      </c>
      <c r="O54" s="38">
        <f t="shared" si="3"/>
        <v>64.096926739926474</v>
      </c>
      <c r="P54" s="5" t="s">
        <v>172</v>
      </c>
    </row>
    <row r="55" spans="1:16" ht="15.75" x14ac:dyDescent="0.2">
      <c r="A55" s="5" t="s">
        <v>71</v>
      </c>
      <c r="B55" s="27" t="s">
        <v>174</v>
      </c>
      <c r="C55" s="28" t="s">
        <v>171</v>
      </c>
      <c r="D55" s="29" t="s">
        <v>175</v>
      </c>
      <c r="E55" s="30">
        <v>31</v>
      </c>
      <c r="F55" s="27"/>
      <c r="G55" s="27" t="s">
        <v>103</v>
      </c>
      <c r="H55" s="42" t="s">
        <v>45</v>
      </c>
      <c r="I55" s="32">
        <f t="shared" si="0"/>
        <v>0.14843835616438356</v>
      </c>
      <c r="J55" s="33">
        <f t="shared" si="1"/>
        <v>4.8739726027397255E-2</v>
      </c>
      <c r="K55" s="34">
        <f t="shared" si="2"/>
        <v>7.5616438356164384E-2</v>
      </c>
      <c r="L55" s="39">
        <v>54.18</v>
      </c>
      <c r="M55" s="40">
        <v>17.79</v>
      </c>
      <c r="N55" s="40">
        <v>27.6</v>
      </c>
      <c r="O55" s="38">
        <f t="shared" si="3"/>
        <v>11.311222365869446</v>
      </c>
      <c r="P55" s="5" t="s">
        <v>172</v>
      </c>
    </row>
    <row r="56" spans="1:16" ht="15.75" x14ac:dyDescent="0.2">
      <c r="A56" s="5" t="s">
        <v>71</v>
      </c>
      <c r="B56" s="27" t="s">
        <v>174</v>
      </c>
      <c r="C56" s="28" t="s">
        <v>171</v>
      </c>
      <c r="D56" s="29" t="s">
        <v>175</v>
      </c>
      <c r="E56" s="30">
        <v>48</v>
      </c>
      <c r="F56" s="27"/>
      <c r="G56" s="27" t="s">
        <v>125</v>
      </c>
      <c r="H56" s="42" t="s">
        <v>45</v>
      </c>
      <c r="I56" s="32">
        <f t="shared" si="0"/>
        <v>0.14915068493150685</v>
      </c>
      <c r="J56" s="33">
        <f t="shared" si="1"/>
        <v>4.9068493150684935E-2</v>
      </c>
      <c r="K56" s="34">
        <f t="shared" si="2"/>
        <v>7.3095890410958902E-2</v>
      </c>
      <c r="L56" s="39">
        <v>54.44</v>
      </c>
      <c r="M56" s="40">
        <v>17.91</v>
      </c>
      <c r="N56" s="40">
        <v>26.68</v>
      </c>
      <c r="O56" s="38">
        <f t="shared" si="3"/>
        <v>51.770594674556612</v>
      </c>
      <c r="P56" s="5" t="s">
        <v>172</v>
      </c>
    </row>
    <row r="57" spans="1:16" ht="15.75" x14ac:dyDescent="0.2">
      <c r="A57" s="5" t="s">
        <v>71</v>
      </c>
      <c r="B57" s="27" t="s">
        <v>174</v>
      </c>
      <c r="C57" s="28" t="s">
        <v>171</v>
      </c>
      <c r="D57" s="29" t="s">
        <v>175</v>
      </c>
      <c r="E57" s="30">
        <v>32</v>
      </c>
      <c r="F57" s="27"/>
      <c r="G57" s="27" t="s">
        <v>124</v>
      </c>
      <c r="H57" s="42" t="s">
        <v>45</v>
      </c>
      <c r="I57" s="32">
        <f t="shared" si="0"/>
        <v>0.15153424657534248</v>
      </c>
      <c r="J57" s="33">
        <f t="shared" si="1"/>
        <v>4.9342465753424665E-2</v>
      </c>
      <c r="K57" s="34">
        <f t="shared" si="2"/>
        <v>7.372602739726028E-2</v>
      </c>
      <c r="L57" s="39">
        <v>55.31</v>
      </c>
      <c r="M57" s="40">
        <v>18.010000000000002</v>
      </c>
      <c r="N57" s="40">
        <v>26.91</v>
      </c>
      <c r="O57" s="38">
        <f t="shared" si="3"/>
        <v>15.471671971706373</v>
      </c>
      <c r="P57" s="5" t="s">
        <v>172</v>
      </c>
    </row>
    <row r="58" spans="1:16" ht="15.75" x14ac:dyDescent="0.2">
      <c r="A58" s="5" t="s">
        <v>71</v>
      </c>
      <c r="B58" s="27" t="s">
        <v>174</v>
      </c>
      <c r="C58" s="28" t="s">
        <v>171</v>
      </c>
      <c r="D58" s="29" t="s">
        <v>175</v>
      </c>
      <c r="E58" s="30" t="s">
        <v>75</v>
      </c>
      <c r="F58" s="27"/>
      <c r="G58" s="27" t="s">
        <v>126</v>
      </c>
      <c r="H58" s="42" t="s">
        <v>45</v>
      </c>
      <c r="I58" s="32">
        <f t="shared" si="0"/>
        <v>0.15323287671232877</v>
      </c>
      <c r="J58" s="33">
        <f t="shared" si="1"/>
        <v>5.1342465753424653E-2</v>
      </c>
      <c r="K58" s="34">
        <f t="shared" si="2"/>
        <v>7.6027397260273979E-2</v>
      </c>
      <c r="L58" s="39">
        <v>55.93</v>
      </c>
      <c r="M58" s="40">
        <v>18.739999999999998</v>
      </c>
      <c r="N58" s="40">
        <v>27.75</v>
      </c>
      <c r="O58" s="38">
        <f t="shared" si="3"/>
        <v>21.710249379652694</v>
      </c>
      <c r="P58" s="5" t="s">
        <v>172</v>
      </c>
    </row>
    <row r="59" spans="1:16" ht="15.75" x14ac:dyDescent="0.2">
      <c r="A59" s="5" t="s">
        <v>71</v>
      </c>
      <c r="B59" s="27" t="s">
        <v>174</v>
      </c>
      <c r="C59" s="28" t="s">
        <v>171</v>
      </c>
      <c r="D59" s="29" t="s">
        <v>175</v>
      </c>
      <c r="E59" s="30">
        <v>16</v>
      </c>
      <c r="F59" s="27"/>
      <c r="G59" s="27" t="s">
        <v>123</v>
      </c>
      <c r="H59" s="42" t="s">
        <v>45</v>
      </c>
      <c r="I59" s="32">
        <f t="shared" si="0"/>
        <v>0.15347945205479452</v>
      </c>
      <c r="J59" s="33">
        <f t="shared" si="1"/>
        <v>5.1150684931506853E-2</v>
      </c>
      <c r="K59" s="34">
        <f t="shared" si="2"/>
        <v>7.5890410958904114E-2</v>
      </c>
      <c r="L59" s="39">
        <v>56.02</v>
      </c>
      <c r="M59" s="40">
        <v>18.670000000000002</v>
      </c>
      <c r="N59" s="40">
        <v>27.7</v>
      </c>
      <c r="O59" s="38">
        <f t="shared" si="3"/>
        <v>149.55949572649007</v>
      </c>
      <c r="P59" s="5" t="s">
        <v>172</v>
      </c>
    </row>
    <row r="60" spans="1:16" ht="15.75" x14ac:dyDescent="0.2">
      <c r="A60" s="5" t="s">
        <v>71</v>
      </c>
      <c r="B60" s="27" t="s">
        <v>174</v>
      </c>
      <c r="C60" s="28" t="s">
        <v>171</v>
      </c>
      <c r="D60" s="29" t="s">
        <v>175</v>
      </c>
      <c r="E60" s="30">
        <v>56</v>
      </c>
      <c r="F60" s="27"/>
      <c r="G60" s="27">
        <v>0</v>
      </c>
      <c r="H60" s="42" t="s">
        <v>45</v>
      </c>
      <c r="I60" s="32">
        <f t="shared" si="0"/>
        <v>0.15728767123287671</v>
      </c>
      <c r="J60" s="33">
        <f t="shared" si="1"/>
        <v>5.1068493150684936E-2</v>
      </c>
      <c r="K60" s="34">
        <f t="shared" si="2"/>
        <v>7.5123287671232886E-2</v>
      </c>
      <c r="L60" s="39">
        <v>57.41</v>
      </c>
      <c r="M60" s="40">
        <v>18.64</v>
      </c>
      <c r="N60" s="40">
        <v>27.42</v>
      </c>
      <c r="O60" s="38">
        <f t="shared" si="3"/>
        <v>9.6837083563918558</v>
      </c>
      <c r="P60" s="5" t="s">
        <v>172</v>
      </c>
    </row>
    <row r="61" spans="1:16" ht="15.75" x14ac:dyDescent="0.2">
      <c r="A61" s="5" t="s">
        <v>71</v>
      </c>
      <c r="B61" s="27" t="s">
        <v>174</v>
      </c>
      <c r="C61" s="28" t="s">
        <v>171</v>
      </c>
      <c r="D61" s="29" t="s">
        <v>175</v>
      </c>
      <c r="E61" s="30">
        <v>169</v>
      </c>
      <c r="F61" s="27"/>
      <c r="G61" s="27" t="s">
        <v>127</v>
      </c>
      <c r="H61" s="42" t="s">
        <v>45</v>
      </c>
      <c r="I61" s="32">
        <f t="shared" si="0"/>
        <v>0.15980821917808219</v>
      </c>
      <c r="J61" s="33">
        <f t="shared" si="1"/>
        <v>5.312328767123288E-2</v>
      </c>
      <c r="K61" s="34">
        <f t="shared" si="2"/>
        <v>7.8849315068493159E-2</v>
      </c>
      <c r="L61" s="39">
        <v>58.33</v>
      </c>
      <c r="M61" s="40">
        <v>19.39</v>
      </c>
      <c r="N61" s="40">
        <v>28.78</v>
      </c>
      <c r="O61" s="38">
        <f t="shared" si="3"/>
        <v>14.630820234113687</v>
      </c>
      <c r="P61" s="5" t="s">
        <v>172</v>
      </c>
    </row>
    <row r="62" spans="1:16" ht="15.75" x14ac:dyDescent="0.2">
      <c r="A62" s="5" t="s">
        <v>71</v>
      </c>
      <c r="B62" s="27" t="s">
        <v>174</v>
      </c>
      <c r="C62" s="28" t="s">
        <v>171</v>
      </c>
      <c r="D62" s="29" t="s">
        <v>175</v>
      </c>
      <c r="E62" s="30">
        <v>68</v>
      </c>
      <c r="F62" s="27"/>
      <c r="G62" s="27" t="s">
        <v>128</v>
      </c>
      <c r="H62" s="42" t="s">
        <v>45</v>
      </c>
      <c r="I62" s="32">
        <f t="shared" si="0"/>
        <v>0.16172602739726027</v>
      </c>
      <c r="J62" s="33">
        <f t="shared" si="1"/>
        <v>5.3068493150684931E-2</v>
      </c>
      <c r="K62" s="34">
        <f t="shared" si="2"/>
        <v>7.9123287671232875E-2</v>
      </c>
      <c r="L62" s="39">
        <v>59.03</v>
      </c>
      <c r="M62" s="40">
        <v>19.37</v>
      </c>
      <c r="N62" s="40">
        <v>28.88</v>
      </c>
      <c r="O62" s="38">
        <f t="shared" si="3"/>
        <v>19.229078021977944</v>
      </c>
      <c r="P62" s="5" t="s">
        <v>172</v>
      </c>
    </row>
    <row r="63" spans="1:16" ht="15.75" x14ac:dyDescent="0.2">
      <c r="A63" s="5" t="s">
        <v>71</v>
      </c>
      <c r="B63" s="27" t="s">
        <v>174</v>
      </c>
      <c r="C63" s="28" t="s">
        <v>171</v>
      </c>
      <c r="D63" s="29" t="s">
        <v>175</v>
      </c>
      <c r="E63" s="30">
        <v>58</v>
      </c>
      <c r="F63" s="27"/>
      <c r="G63" s="27" t="s">
        <v>129</v>
      </c>
      <c r="H63" s="42" t="s">
        <v>45</v>
      </c>
      <c r="I63" s="32">
        <f t="shared" si="0"/>
        <v>0.16268493150684932</v>
      </c>
      <c r="J63" s="33">
        <f t="shared" si="1"/>
        <v>5.6849315068493153E-2</v>
      </c>
      <c r="K63" s="34">
        <f t="shared" si="2"/>
        <v>7.8301369863013698E-2</v>
      </c>
      <c r="L63" s="39">
        <v>59.38</v>
      </c>
      <c r="M63" s="40">
        <v>20.75</v>
      </c>
      <c r="N63" s="40">
        <v>28.58</v>
      </c>
      <c r="O63" s="38">
        <f t="shared" si="3"/>
        <v>38.458156043955888</v>
      </c>
      <c r="P63" s="5" t="s">
        <v>172</v>
      </c>
    </row>
    <row r="64" spans="1:16" ht="15.75" x14ac:dyDescent="0.2">
      <c r="A64" s="5" t="s">
        <v>71</v>
      </c>
      <c r="B64" s="27" t="s">
        <v>174</v>
      </c>
      <c r="C64" s="28" t="s">
        <v>171</v>
      </c>
      <c r="D64" s="29" t="s">
        <v>175</v>
      </c>
      <c r="E64" s="30">
        <v>158</v>
      </c>
      <c r="F64" s="27"/>
      <c r="G64" s="27" t="s">
        <v>130</v>
      </c>
      <c r="H64" s="42" t="s">
        <v>45</v>
      </c>
      <c r="I64" s="32">
        <f t="shared" si="0"/>
        <v>0.17224657534246574</v>
      </c>
      <c r="J64" s="33">
        <f t="shared" si="1"/>
        <v>5.7589041095890407E-2</v>
      </c>
      <c r="K64" s="34">
        <f t="shared" si="2"/>
        <v>8.1780821917808222E-2</v>
      </c>
      <c r="L64" s="39">
        <v>62.87</v>
      </c>
      <c r="M64" s="40">
        <v>21.02</v>
      </c>
      <c r="N64" s="40">
        <v>29.85</v>
      </c>
      <c r="O64" s="37">
        <f t="shared" si="3"/>
        <v>3.8568351333480329</v>
      </c>
      <c r="P64" s="5" t="s">
        <v>172</v>
      </c>
    </row>
    <row r="65" spans="1:16" ht="15.75" x14ac:dyDescent="0.2">
      <c r="A65" s="5" t="s">
        <v>71</v>
      </c>
      <c r="B65" s="27" t="s">
        <v>174</v>
      </c>
      <c r="C65" s="28" t="s">
        <v>171</v>
      </c>
      <c r="D65" s="29" t="s">
        <v>175</v>
      </c>
      <c r="E65" s="30">
        <v>178</v>
      </c>
      <c r="F65" s="27"/>
      <c r="G65" s="27">
        <v>0</v>
      </c>
      <c r="H65" s="42" t="s">
        <v>45</v>
      </c>
      <c r="I65" s="32">
        <f t="shared" si="0"/>
        <v>0.17534246575342466</v>
      </c>
      <c r="J65" s="33">
        <f t="shared" si="1"/>
        <v>5.8547945205479457E-2</v>
      </c>
      <c r="K65" s="34">
        <f t="shared" si="2"/>
        <v>8.4575342465753434E-2</v>
      </c>
      <c r="L65" s="39">
        <v>64</v>
      </c>
      <c r="M65" s="40">
        <v>21.37</v>
      </c>
      <c r="N65" s="40">
        <v>30.87</v>
      </c>
      <c r="O65" s="38">
        <f t="shared" si="3"/>
        <v>11.911818243703173</v>
      </c>
      <c r="P65" s="5" t="s">
        <v>172</v>
      </c>
    </row>
    <row r="66" spans="1:16" ht="15.75" x14ac:dyDescent="0.2">
      <c r="A66" s="5" t="s">
        <v>71</v>
      </c>
      <c r="B66" s="27" t="s">
        <v>174</v>
      </c>
      <c r="C66" s="28" t="s">
        <v>171</v>
      </c>
      <c r="D66" s="29" t="s">
        <v>175</v>
      </c>
      <c r="E66" s="30">
        <v>107</v>
      </c>
      <c r="F66" s="27"/>
      <c r="G66" s="27" t="s">
        <v>131</v>
      </c>
      <c r="H66" s="42" t="s">
        <v>45</v>
      </c>
      <c r="I66" s="32">
        <f t="shared" si="0"/>
        <v>0.17756164383561646</v>
      </c>
      <c r="J66" s="33">
        <f t="shared" si="1"/>
        <v>5.9232876712328769E-2</v>
      </c>
      <c r="K66" s="34">
        <f t="shared" si="2"/>
        <v>8.6712328767123287E-2</v>
      </c>
      <c r="L66" s="39">
        <v>64.81</v>
      </c>
      <c r="M66" s="40">
        <v>21.62</v>
      </c>
      <c r="N66" s="40">
        <v>31.65</v>
      </c>
      <c r="O66" s="38">
        <f t="shared" si="3"/>
        <v>16.617721747388369</v>
      </c>
      <c r="P66" s="5" t="s">
        <v>172</v>
      </c>
    </row>
    <row r="67" spans="1:16" ht="15.75" x14ac:dyDescent="0.2">
      <c r="A67" s="5" t="s">
        <v>71</v>
      </c>
      <c r="B67" s="27" t="s">
        <v>174</v>
      </c>
      <c r="C67" s="28" t="s">
        <v>171</v>
      </c>
      <c r="D67" s="29" t="s">
        <v>175</v>
      </c>
      <c r="E67" s="30">
        <v>16</v>
      </c>
      <c r="F67" s="27"/>
      <c r="G67" s="27">
        <v>0</v>
      </c>
      <c r="H67" s="42" t="s">
        <v>45</v>
      </c>
      <c r="I67" s="32">
        <f t="shared" si="0"/>
        <v>0.18010958904109586</v>
      </c>
      <c r="J67" s="33">
        <f t="shared" si="1"/>
        <v>5.9369863013698634E-2</v>
      </c>
      <c r="K67" s="34">
        <f t="shared" si="2"/>
        <v>8.5863013698630142E-2</v>
      </c>
      <c r="L67" s="39">
        <v>65.739999999999995</v>
      </c>
      <c r="M67" s="40">
        <v>21.67</v>
      </c>
      <c r="N67" s="40">
        <v>31.34</v>
      </c>
      <c r="O67" s="38">
        <f t="shared" si="3"/>
        <v>14.473499586435185</v>
      </c>
      <c r="P67" s="5" t="s">
        <v>172</v>
      </c>
    </row>
    <row r="68" spans="1:16" ht="15.75" x14ac:dyDescent="0.2">
      <c r="A68" s="5" t="s">
        <v>71</v>
      </c>
      <c r="B68" s="27" t="s">
        <v>174</v>
      </c>
      <c r="C68" s="28" t="s">
        <v>171</v>
      </c>
      <c r="D68" s="29" t="s">
        <v>175</v>
      </c>
      <c r="E68" s="30">
        <v>53</v>
      </c>
      <c r="F68" s="27"/>
      <c r="G68" s="27" t="s">
        <v>102</v>
      </c>
      <c r="H68" s="42" t="s">
        <v>45</v>
      </c>
      <c r="I68" s="32">
        <f t="shared" si="0"/>
        <v>0.19024657534246575</v>
      </c>
      <c r="J68" s="33">
        <f t="shared" si="1"/>
        <v>6.1232876712328771E-2</v>
      </c>
      <c r="K68" s="34">
        <f t="shared" si="2"/>
        <v>9.1890410958904101E-2</v>
      </c>
      <c r="L68" s="39">
        <v>69.44</v>
      </c>
      <c r="M68" s="40">
        <v>22.35</v>
      </c>
      <c r="N68" s="40">
        <v>33.54</v>
      </c>
      <c r="O68" s="37">
        <f t="shared" si="3"/>
        <v>3.6379336798336772</v>
      </c>
      <c r="P68" s="5" t="s">
        <v>172</v>
      </c>
    </row>
    <row r="69" spans="1:16" ht="15.75" x14ac:dyDescent="0.2">
      <c r="A69" s="5" t="s">
        <v>71</v>
      </c>
      <c r="B69" s="27" t="s">
        <v>174</v>
      </c>
      <c r="C69" s="28" t="s">
        <v>171</v>
      </c>
      <c r="D69" s="29" t="s">
        <v>175</v>
      </c>
      <c r="E69" s="30" t="s">
        <v>77</v>
      </c>
      <c r="F69" s="27"/>
      <c r="G69" s="27" t="s">
        <v>132</v>
      </c>
      <c r="H69" s="42" t="s">
        <v>45</v>
      </c>
      <c r="I69" s="32">
        <f t="shared" si="0"/>
        <v>0.19120547945205482</v>
      </c>
      <c r="J69" s="33">
        <f t="shared" si="1"/>
        <v>6.4712328767123295E-2</v>
      </c>
      <c r="K69" s="34">
        <f t="shared" si="2"/>
        <v>9.2657534246575343E-2</v>
      </c>
      <c r="L69" s="39">
        <v>69.790000000000006</v>
      </c>
      <c r="M69" s="40">
        <v>23.62</v>
      </c>
      <c r="N69" s="40">
        <v>33.82</v>
      </c>
      <c r="O69" s="38">
        <f t="shared" si="3"/>
        <v>38.458156043955114</v>
      </c>
      <c r="P69" s="5" t="s">
        <v>172</v>
      </c>
    </row>
    <row r="70" spans="1:16" ht="15.75" x14ac:dyDescent="0.2">
      <c r="A70" s="5" t="s">
        <v>71</v>
      </c>
      <c r="B70" s="27" t="s">
        <v>174</v>
      </c>
      <c r="C70" s="28" t="s">
        <v>171</v>
      </c>
      <c r="D70" s="29" t="s">
        <v>175</v>
      </c>
      <c r="E70" s="30">
        <v>169</v>
      </c>
      <c r="F70" s="27"/>
      <c r="G70" s="27">
        <v>0</v>
      </c>
      <c r="H70" s="42" t="s">
        <v>45</v>
      </c>
      <c r="I70" s="32">
        <f t="shared" si="0"/>
        <v>0.20358904109589041</v>
      </c>
      <c r="J70" s="33">
        <f t="shared" si="1"/>
        <v>7.4246575342465759E-2</v>
      </c>
      <c r="K70" s="34">
        <f t="shared" si="2"/>
        <v>0.12605479452054794</v>
      </c>
      <c r="L70" s="39">
        <v>74.31</v>
      </c>
      <c r="M70" s="40">
        <v>27.1</v>
      </c>
      <c r="N70" s="40">
        <v>46.01</v>
      </c>
      <c r="O70" s="37">
        <f t="shared" si="3"/>
        <v>2.9779545609258027</v>
      </c>
      <c r="P70" s="5" t="s">
        <v>172</v>
      </c>
    </row>
    <row r="71" spans="1:16" ht="15.75" x14ac:dyDescent="0.2">
      <c r="A71" s="5" t="s">
        <v>71</v>
      </c>
      <c r="B71" s="27" t="s">
        <v>174</v>
      </c>
      <c r="C71" s="28" t="s">
        <v>171</v>
      </c>
      <c r="D71" s="29" t="s">
        <v>175</v>
      </c>
      <c r="E71" s="30" t="s">
        <v>78</v>
      </c>
      <c r="F71" s="27"/>
      <c r="G71" s="27">
        <v>0</v>
      </c>
      <c r="H71" s="42" t="s">
        <v>45</v>
      </c>
      <c r="I71" s="32">
        <f t="shared" ref="I71:I134" si="4">L71/365</f>
        <v>0.20928767123287673</v>
      </c>
      <c r="J71" s="33">
        <f t="shared" ref="J71:J134" si="5">M71/365</f>
        <v>7.0931506849315068E-2</v>
      </c>
      <c r="K71" s="34">
        <f t="shared" ref="K71:K134" si="6">N71/365</f>
        <v>0.10145205479452055</v>
      </c>
      <c r="L71" s="39">
        <v>76.39</v>
      </c>
      <c r="M71" s="40">
        <v>25.89</v>
      </c>
      <c r="N71" s="40">
        <v>37.03</v>
      </c>
      <c r="O71" s="37">
        <f t="shared" si="3"/>
        <v>6.4713243343195321</v>
      </c>
      <c r="P71" s="5" t="s">
        <v>172</v>
      </c>
    </row>
    <row r="72" spans="1:16" ht="15.75" x14ac:dyDescent="0.2">
      <c r="A72" s="5" t="s">
        <v>71</v>
      </c>
      <c r="B72" s="27" t="s">
        <v>174</v>
      </c>
      <c r="C72" s="28" t="s">
        <v>171</v>
      </c>
      <c r="D72" s="29" t="s">
        <v>175</v>
      </c>
      <c r="E72" s="30">
        <v>38</v>
      </c>
      <c r="F72" s="27"/>
      <c r="G72" s="27" t="s">
        <v>100</v>
      </c>
      <c r="H72" s="42" t="s">
        <v>45</v>
      </c>
      <c r="I72" s="32">
        <f t="shared" si="4"/>
        <v>0.22641095890410959</v>
      </c>
      <c r="J72" s="33">
        <f t="shared" si="5"/>
        <v>7.6520547945205478E-2</v>
      </c>
      <c r="K72" s="34">
        <f t="shared" si="6"/>
        <v>0.11076712328767123</v>
      </c>
      <c r="L72" s="39">
        <v>82.64</v>
      </c>
      <c r="M72" s="40">
        <v>27.93</v>
      </c>
      <c r="N72" s="40">
        <v>40.43</v>
      </c>
      <c r="O72" s="37">
        <f t="shared" ref="O72:O99" si="7">(1/130)/((L72-L71)/(L$135-L$6))</f>
        <v>2.1536567384615384</v>
      </c>
      <c r="P72" s="5" t="s">
        <v>172</v>
      </c>
    </row>
    <row r="73" spans="1:16" ht="15.75" x14ac:dyDescent="0.2">
      <c r="A73" s="5" t="s">
        <v>71</v>
      </c>
      <c r="B73" s="27" t="s">
        <v>174</v>
      </c>
      <c r="C73" s="28" t="s">
        <v>171</v>
      </c>
      <c r="D73" s="29" t="s">
        <v>175</v>
      </c>
      <c r="E73" s="30">
        <v>13</v>
      </c>
      <c r="F73" s="27"/>
      <c r="G73" s="27" t="s">
        <v>133</v>
      </c>
      <c r="H73" s="42" t="s">
        <v>45</v>
      </c>
      <c r="I73" s="32">
        <f t="shared" si="4"/>
        <v>0.2314794520547945</v>
      </c>
      <c r="J73" s="33">
        <f t="shared" si="5"/>
        <v>7.4602739726027392E-2</v>
      </c>
      <c r="K73" s="34">
        <f t="shared" si="6"/>
        <v>0.11189041095890412</v>
      </c>
      <c r="L73" s="39">
        <v>84.49</v>
      </c>
      <c r="M73" s="40">
        <v>27.23</v>
      </c>
      <c r="N73" s="40">
        <v>40.840000000000003</v>
      </c>
      <c r="O73" s="37">
        <f t="shared" si="7"/>
        <v>7.2758673596673828</v>
      </c>
      <c r="P73" s="5" t="s">
        <v>172</v>
      </c>
    </row>
    <row r="74" spans="1:16" ht="15.75" x14ac:dyDescent="0.2">
      <c r="A74" s="5" t="s">
        <v>71</v>
      </c>
      <c r="B74" s="27" t="s">
        <v>174</v>
      </c>
      <c r="C74" s="28" t="s">
        <v>171</v>
      </c>
      <c r="D74" s="29" t="s">
        <v>175</v>
      </c>
      <c r="E74" s="30">
        <v>178</v>
      </c>
      <c r="F74" s="27"/>
      <c r="G74" s="27" t="s">
        <v>134</v>
      </c>
      <c r="H74" s="42" t="s">
        <v>45</v>
      </c>
      <c r="I74" s="32">
        <f t="shared" si="4"/>
        <v>0.24098630136986299</v>
      </c>
      <c r="J74" s="33">
        <f t="shared" si="5"/>
        <v>7.6904109589041092E-2</v>
      </c>
      <c r="K74" s="34">
        <f t="shared" si="6"/>
        <v>0.11443835616438357</v>
      </c>
      <c r="L74" s="39">
        <v>87.96</v>
      </c>
      <c r="M74" s="40">
        <v>28.07</v>
      </c>
      <c r="N74" s="40">
        <v>41.77</v>
      </c>
      <c r="O74" s="37">
        <f t="shared" si="7"/>
        <v>3.8790647306583921</v>
      </c>
      <c r="P74" s="5" t="s">
        <v>172</v>
      </c>
    </row>
    <row r="75" spans="1:16" ht="15.75" x14ac:dyDescent="0.2">
      <c r="A75" s="5" t="s">
        <v>71</v>
      </c>
      <c r="B75" s="27" t="s">
        <v>174</v>
      </c>
      <c r="C75" s="28" t="s">
        <v>171</v>
      </c>
      <c r="D75" s="29" t="s">
        <v>175</v>
      </c>
      <c r="E75" s="30" t="s">
        <v>77</v>
      </c>
      <c r="F75" s="27"/>
      <c r="G75" s="27" t="s">
        <v>135</v>
      </c>
      <c r="H75" s="42" t="s">
        <v>45</v>
      </c>
      <c r="I75" s="32">
        <f t="shared" si="4"/>
        <v>0.24734246575342467</v>
      </c>
      <c r="J75" s="33">
        <f t="shared" si="5"/>
        <v>8.8684931506849307E-2</v>
      </c>
      <c r="K75" s="34">
        <f t="shared" si="6"/>
        <v>0.12027397260273973</v>
      </c>
      <c r="L75" s="39">
        <v>90.28</v>
      </c>
      <c r="M75" s="40">
        <v>32.369999999999997</v>
      </c>
      <c r="N75" s="40">
        <v>43.9</v>
      </c>
      <c r="O75" s="37">
        <f t="shared" si="7"/>
        <v>5.8018769893899016</v>
      </c>
      <c r="P75" s="5" t="s">
        <v>172</v>
      </c>
    </row>
    <row r="76" spans="1:16" ht="15.75" x14ac:dyDescent="0.2">
      <c r="A76" s="5" t="s">
        <v>71</v>
      </c>
      <c r="B76" s="27" t="s">
        <v>174</v>
      </c>
      <c r="C76" s="28" t="s">
        <v>171</v>
      </c>
      <c r="D76" s="29" t="s">
        <v>175</v>
      </c>
      <c r="E76" s="30" t="s">
        <v>79</v>
      </c>
      <c r="F76" s="27"/>
      <c r="G76" s="27" t="s">
        <v>136</v>
      </c>
      <c r="H76" s="42" t="s">
        <v>45</v>
      </c>
      <c r="I76" s="32">
        <f t="shared" si="4"/>
        <v>0.26002739726027396</v>
      </c>
      <c r="J76" s="33">
        <f t="shared" si="5"/>
        <v>8.6575342465753435E-2</v>
      </c>
      <c r="K76" s="34">
        <f t="shared" si="6"/>
        <v>0.12528767123287671</v>
      </c>
      <c r="L76" s="39">
        <v>94.91</v>
      </c>
      <c r="M76" s="40">
        <v>31.6</v>
      </c>
      <c r="N76" s="40">
        <v>45.73</v>
      </c>
      <c r="O76" s="37">
        <f t="shared" si="7"/>
        <v>2.9072040206014318</v>
      </c>
      <c r="P76" s="5" t="s">
        <v>172</v>
      </c>
    </row>
    <row r="77" spans="1:16" ht="15.75" x14ac:dyDescent="0.2">
      <c r="A77" s="5" t="s">
        <v>71</v>
      </c>
      <c r="B77" s="27" t="s">
        <v>174</v>
      </c>
      <c r="C77" s="28" t="s">
        <v>171</v>
      </c>
      <c r="D77" s="29" t="s">
        <v>175</v>
      </c>
      <c r="E77" s="30">
        <v>38</v>
      </c>
      <c r="F77" s="27"/>
      <c r="G77" s="27">
        <v>0</v>
      </c>
      <c r="H77" s="42" t="s">
        <v>45</v>
      </c>
      <c r="I77" s="32">
        <f t="shared" si="4"/>
        <v>0.26104109589041097</v>
      </c>
      <c r="J77" s="33">
        <f t="shared" si="5"/>
        <v>8.8547945205479456E-2</v>
      </c>
      <c r="K77" s="34">
        <f t="shared" si="6"/>
        <v>0.12526027397260273</v>
      </c>
      <c r="L77" s="39">
        <v>95.28</v>
      </c>
      <c r="M77" s="40">
        <v>32.32</v>
      </c>
      <c r="N77" s="40">
        <v>45.72</v>
      </c>
      <c r="O77" s="38">
        <f t="shared" si="7"/>
        <v>36.379336798336354</v>
      </c>
      <c r="P77" s="5" t="s">
        <v>172</v>
      </c>
    </row>
    <row r="78" spans="1:16" ht="15.75" x14ac:dyDescent="0.2">
      <c r="A78" s="5" t="s">
        <v>71</v>
      </c>
      <c r="B78" s="27" t="s">
        <v>174</v>
      </c>
      <c r="C78" s="28" t="s">
        <v>171</v>
      </c>
      <c r="D78" s="29" t="s">
        <v>175</v>
      </c>
      <c r="E78" s="30">
        <v>13</v>
      </c>
      <c r="F78" s="27"/>
      <c r="G78" s="27" t="s">
        <v>137</v>
      </c>
      <c r="H78" s="42" t="s">
        <v>45</v>
      </c>
      <c r="I78" s="32">
        <f t="shared" si="4"/>
        <v>0.26953424657534247</v>
      </c>
      <c r="J78" s="33">
        <f t="shared" si="5"/>
        <v>8.9506849315068499E-2</v>
      </c>
      <c r="K78" s="34">
        <f t="shared" si="6"/>
        <v>0.13293150684931507</v>
      </c>
      <c r="L78" s="39">
        <v>98.38</v>
      </c>
      <c r="M78" s="40">
        <v>32.67</v>
      </c>
      <c r="N78" s="40">
        <v>48.52</v>
      </c>
      <c r="O78" s="37">
        <f t="shared" si="7"/>
        <v>4.3420498759305293</v>
      </c>
      <c r="P78" s="5" t="s">
        <v>172</v>
      </c>
    </row>
    <row r="79" spans="1:16" ht="15.75" x14ac:dyDescent="0.2">
      <c r="A79" s="5" t="s">
        <v>71</v>
      </c>
      <c r="B79" s="27" t="s">
        <v>174</v>
      </c>
      <c r="C79" s="28" t="s">
        <v>171</v>
      </c>
      <c r="D79" s="29" t="s">
        <v>175</v>
      </c>
      <c r="E79" s="30">
        <v>39</v>
      </c>
      <c r="F79" s="27"/>
      <c r="G79" s="27">
        <v>0</v>
      </c>
      <c r="H79" s="42" t="s">
        <v>45</v>
      </c>
      <c r="I79" s="32">
        <f t="shared" si="4"/>
        <v>0.28246575342465752</v>
      </c>
      <c r="J79" s="33">
        <f t="shared" si="5"/>
        <v>9.2876712328767125E-2</v>
      </c>
      <c r="K79" s="34">
        <f t="shared" si="6"/>
        <v>0.13553424657534247</v>
      </c>
      <c r="L79" s="39">
        <v>103.1</v>
      </c>
      <c r="M79" s="40">
        <v>33.9</v>
      </c>
      <c r="N79" s="40">
        <v>49.47</v>
      </c>
      <c r="O79" s="37">
        <f t="shared" si="7"/>
        <v>2.8517700456323345</v>
      </c>
      <c r="P79" s="5" t="s">
        <v>172</v>
      </c>
    </row>
    <row r="80" spans="1:16" ht="15.75" x14ac:dyDescent="0.2">
      <c r="A80" s="5" t="s">
        <v>71</v>
      </c>
      <c r="B80" s="27" t="s">
        <v>174</v>
      </c>
      <c r="C80" s="28" t="s">
        <v>171</v>
      </c>
      <c r="D80" s="29" t="s">
        <v>175</v>
      </c>
      <c r="E80" s="30" t="s">
        <v>79</v>
      </c>
      <c r="F80" s="27"/>
      <c r="G80" s="27" t="s">
        <v>138</v>
      </c>
      <c r="H80" s="42" t="s">
        <v>45</v>
      </c>
      <c r="I80" s="32">
        <f t="shared" si="4"/>
        <v>0.28739726027397261</v>
      </c>
      <c r="J80" s="33">
        <f t="shared" si="5"/>
        <v>9.2465753424657529E-2</v>
      </c>
      <c r="K80" s="34">
        <f t="shared" si="6"/>
        <v>0.13682191780821917</v>
      </c>
      <c r="L80" s="39">
        <v>104.9</v>
      </c>
      <c r="M80" s="40">
        <v>33.75</v>
      </c>
      <c r="N80" s="40">
        <v>49.94</v>
      </c>
      <c r="O80" s="37">
        <f t="shared" si="7"/>
        <v>7.4779747863247401</v>
      </c>
      <c r="P80" s="5" t="s">
        <v>172</v>
      </c>
    </row>
    <row r="81" spans="1:16" ht="15.75" x14ac:dyDescent="0.2">
      <c r="A81" s="5" t="s">
        <v>71</v>
      </c>
      <c r="B81" s="27" t="s">
        <v>174</v>
      </c>
      <c r="C81" s="28" t="s">
        <v>171</v>
      </c>
      <c r="D81" s="29" t="s">
        <v>175</v>
      </c>
      <c r="E81" s="30">
        <v>36</v>
      </c>
      <c r="F81" s="27"/>
      <c r="G81" s="27">
        <v>0</v>
      </c>
      <c r="H81" s="42" t="s">
        <v>45</v>
      </c>
      <c r="I81" s="32">
        <f t="shared" si="4"/>
        <v>0.29013698630136986</v>
      </c>
      <c r="J81" s="33">
        <f t="shared" si="5"/>
        <v>9.5863013698630137E-2</v>
      </c>
      <c r="K81" s="34">
        <f t="shared" si="6"/>
        <v>0.14893150684931505</v>
      </c>
      <c r="L81" s="39">
        <v>105.9</v>
      </c>
      <c r="M81" s="40">
        <v>34.99</v>
      </c>
      <c r="N81" s="40">
        <v>54.36</v>
      </c>
      <c r="O81" s="38">
        <f t="shared" si="7"/>
        <v>13.460354615384615</v>
      </c>
      <c r="P81" s="5" t="s">
        <v>172</v>
      </c>
    </row>
    <row r="82" spans="1:16" ht="15.75" x14ac:dyDescent="0.2">
      <c r="A82" s="5" t="s">
        <v>71</v>
      </c>
      <c r="B82" s="27" t="s">
        <v>174</v>
      </c>
      <c r="C82" s="28" t="s">
        <v>171</v>
      </c>
      <c r="D82" s="29" t="s">
        <v>175</v>
      </c>
      <c r="E82" s="30">
        <v>45</v>
      </c>
      <c r="F82" s="27"/>
      <c r="G82" s="27" t="s">
        <v>139</v>
      </c>
      <c r="H82" s="42" t="s">
        <v>45</v>
      </c>
      <c r="I82" s="32">
        <f t="shared" si="4"/>
        <v>0.29095890410958902</v>
      </c>
      <c r="J82" s="33">
        <f t="shared" si="5"/>
        <v>9.5671232876712337E-2</v>
      </c>
      <c r="K82" s="34">
        <f t="shared" si="6"/>
        <v>0.13860273972602741</v>
      </c>
      <c r="L82" s="39">
        <v>106.2</v>
      </c>
      <c r="M82" s="40">
        <v>34.92</v>
      </c>
      <c r="N82" s="40">
        <v>50.59</v>
      </c>
      <c r="O82" s="38">
        <f t="shared" si="7"/>
        <v>44.867848717949151</v>
      </c>
      <c r="P82" s="5" t="s">
        <v>172</v>
      </c>
    </row>
    <row r="83" spans="1:16" ht="15.75" x14ac:dyDescent="0.2">
      <c r="A83" s="5" t="s">
        <v>71</v>
      </c>
      <c r="B83" s="27" t="s">
        <v>174</v>
      </c>
      <c r="C83" s="28" t="s">
        <v>171</v>
      </c>
      <c r="D83" s="29" t="s">
        <v>175</v>
      </c>
      <c r="E83" s="30">
        <v>108</v>
      </c>
      <c r="F83" s="27"/>
      <c r="G83" s="27" t="s">
        <v>140</v>
      </c>
      <c r="H83" s="42" t="s">
        <v>45</v>
      </c>
      <c r="I83" s="32">
        <f t="shared" si="4"/>
        <v>0.32356164383561642</v>
      </c>
      <c r="J83" s="33">
        <f t="shared" si="5"/>
        <v>0.13468493150684929</v>
      </c>
      <c r="K83" s="34">
        <f t="shared" si="6"/>
        <v>0.16139726027397258</v>
      </c>
      <c r="L83" s="39">
        <v>118.1</v>
      </c>
      <c r="M83" s="40">
        <v>49.16</v>
      </c>
      <c r="N83" s="40">
        <v>58.91</v>
      </c>
      <c r="O83" s="37">
        <f t="shared" si="7"/>
        <v>1.1311222365869433</v>
      </c>
      <c r="P83" s="5" t="s">
        <v>172</v>
      </c>
    </row>
    <row r="84" spans="1:16" ht="15.75" x14ac:dyDescent="0.2">
      <c r="A84" s="5" t="s">
        <v>71</v>
      </c>
      <c r="B84" s="27" t="s">
        <v>174</v>
      </c>
      <c r="C84" s="28" t="s">
        <v>171</v>
      </c>
      <c r="D84" s="29" t="s">
        <v>175</v>
      </c>
      <c r="E84" s="30">
        <v>173</v>
      </c>
      <c r="F84" s="27"/>
      <c r="G84" s="27" t="s">
        <v>141</v>
      </c>
      <c r="H84" s="42" t="s">
        <v>45</v>
      </c>
      <c r="I84" s="32">
        <f t="shared" si="4"/>
        <v>0.34191780821917805</v>
      </c>
      <c r="J84" s="33">
        <f t="shared" si="5"/>
        <v>0.11246575342465753</v>
      </c>
      <c r="K84" s="34">
        <f t="shared" si="6"/>
        <v>0.16402739726027396</v>
      </c>
      <c r="L84" s="39">
        <v>124.8</v>
      </c>
      <c r="M84" s="40">
        <v>41.05</v>
      </c>
      <c r="N84" s="40">
        <v>59.87</v>
      </c>
      <c r="O84" s="37">
        <f t="shared" si="7"/>
        <v>2.0090081515499416</v>
      </c>
      <c r="P84" s="5" t="s">
        <v>172</v>
      </c>
    </row>
    <row r="85" spans="1:16" ht="15.75" x14ac:dyDescent="0.2">
      <c r="A85" s="5" t="s">
        <v>71</v>
      </c>
      <c r="B85" s="27" t="s">
        <v>174</v>
      </c>
      <c r="C85" s="28" t="s">
        <v>171</v>
      </c>
      <c r="D85" s="29" t="s">
        <v>175</v>
      </c>
      <c r="E85" s="30">
        <v>59</v>
      </c>
      <c r="F85" s="27"/>
      <c r="G85" s="27">
        <v>0</v>
      </c>
      <c r="H85" s="42" t="s">
        <v>45</v>
      </c>
      <c r="I85" s="32">
        <f t="shared" si="4"/>
        <v>0.3443835616438356</v>
      </c>
      <c r="J85" s="33">
        <f t="shared" si="5"/>
        <v>0.11695890410958903</v>
      </c>
      <c r="K85" s="34">
        <f t="shared" si="6"/>
        <v>0.16356164383561644</v>
      </c>
      <c r="L85" s="39">
        <v>125.7</v>
      </c>
      <c r="M85" s="40">
        <v>42.69</v>
      </c>
      <c r="N85" s="40">
        <v>59.7</v>
      </c>
      <c r="O85" s="38">
        <f t="shared" si="7"/>
        <v>14.95594957264948</v>
      </c>
      <c r="P85" s="5" t="s">
        <v>172</v>
      </c>
    </row>
    <row r="86" spans="1:16" ht="15.75" x14ac:dyDescent="0.2">
      <c r="A86" s="5" t="s">
        <v>71</v>
      </c>
      <c r="B86" s="27" t="s">
        <v>174</v>
      </c>
      <c r="C86" s="28" t="s">
        <v>171</v>
      </c>
      <c r="D86" s="29" t="s">
        <v>175</v>
      </c>
      <c r="E86" s="30">
        <v>39</v>
      </c>
      <c r="F86" s="27"/>
      <c r="G86" s="27" t="s">
        <v>142</v>
      </c>
      <c r="H86" s="42" t="s">
        <v>45</v>
      </c>
      <c r="I86" s="32">
        <f t="shared" si="4"/>
        <v>0.35095890410958902</v>
      </c>
      <c r="J86" s="33">
        <f t="shared" si="5"/>
        <v>0.11687671232876712</v>
      </c>
      <c r="K86" s="34">
        <f t="shared" si="6"/>
        <v>0.1676986301369863</v>
      </c>
      <c r="L86" s="39">
        <v>128.1</v>
      </c>
      <c r="M86" s="40">
        <v>42.66</v>
      </c>
      <c r="N86" s="40">
        <v>61.21</v>
      </c>
      <c r="O86" s="37">
        <f t="shared" si="7"/>
        <v>5.6084810897436101</v>
      </c>
      <c r="P86" s="5" t="s">
        <v>172</v>
      </c>
    </row>
    <row r="87" spans="1:16" ht="15.75" x14ac:dyDescent="0.2">
      <c r="A87" s="5" t="s">
        <v>71</v>
      </c>
      <c r="B87" s="27" t="s">
        <v>174</v>
      </c>
      <c r="C87" s="28" t="s">
        <v>171</v>
      </c>
      <c r="D87" s="29" t="s">
        <v>175</v>
      </c>
      <c r="E87" s="30">
        <v>59</v>
      </c>
      <c r="F87" s="27"/>
      <c r="G87" s="27">
        <v>180</v>
      </c>
      <c r="H87" s="42" t="s">
        <v>45</v>
      </c>
      <c r="I87" s="32">
        <f t="shared" si="4"/>
        <v>0.35342465753424657</v>
      </c>
      <c r="J87" s="33">
        <f t="shared" si="5"/>
        <v>0.11613698630136987</v>
      </c>
      <c r="K87" s="34">
        <f t="shared" si="6"/>
        <v>0.16772602739726028</v>
      </c>
      <c r="L87" s="39">
        <v>129</v>
      </c>
      <c r="M87" s="40">
        <v>42.39</v>
      </c>
      <c r="N87" s="40">
        <v>61.22</v>
      </c>
      <c r="O87" s="38">
        <f t="shared" si="7"/>
        <v>14.95594957264948</v>
      </c>
      <c r="P87" s="5" t="s">
        <v>172</v>
      </c>
    </row>
    <row r="88" spans="1:16" ht="15.75" x14ac:dyDescent="0.2">
      <c r="A88" s="5" t="s">
        <v>71</v>
      </c>
      <c r="B88" s="27" t="s">
        <v>174</v>
      </c>
      <c r="C88" s="28" t="s">
        <v>171</v>
      </c>
      <c r="D88" s="29" t="s">
        <v>175</v>
      </c>
      <c r="E88" s="30">
        <v>173</v>
      </c>
      <c r="F88" s="27"/>
      <c r="G88" s="27">
        <v>0</v>
      </c>
      <c r="H88" s="42" t="s">
        <v>45</v>
      </c>
      <c r="I88" s="32">
        <f t="shared" si="4"/>
        <v>0.38356164383561642</v>
      </c>
      <c r="J88" s="33">
        <f t="shared" si="5"/>
        <v>0.12536986301369862</v>
      </c>
      <c r="K88" s="34">
        <f t="shared" si="6"/>
        <v>0.18367123287671236</v>
      </c>
      <c r="L88" s="39">
        <v>140</v>
      </c>
      <c r="M88" s="40">
        <v>45.76</v>
      </c>
      <c r="N88" s="40">
        <v>67.040000000000006</v>
      </c>
      <c r="O88" s="37">
        <f t="shared" si="7"/>
        <v>1.2236686013986013</v>
      </c>
      <c r="P88" s="5" t="s">
        <v>172</v>
      </c>
    </row>
    <row r="89" spans="1:16" ht="15.75" x14ac:dyDescent="0.2">
      <c r="A89" s="5" t="s">
        <v>71</v>
      </c>
      <c r="B89" s="27" t="s">
        <v>174</v>
      </c>
      <c r="C89" s="28" t="s">
        <v>171</v>
      </c>
      <c r="D89" s="29" t="s">
        <v>175</v>
      </c>
      <c r="E89" s="30">
        <v>114</v>
      </c>
      <c r="F89" s="27"/>
      <c r="G89" s="27" t="s">
        <v>143</v>
      </c>
      <c r="H89" s="42" t="s">
        <v>45</v>
      </c>
      <c r="I89" s="32">
        <f t="shared" si="4"/>
        <v>0.3852054794520548</v>
      </c>
      <c r="J89" s="33">
        <f t="shared" si="5"/>
        <v>0.13030136986301372</v>
      </c>
      <c r="K89" s="34">
        <f t="shared" si="6"/>
        <v>0.1837808219178082</v>
      </c>
      <c r="L89" s="39">
        <v>140.6</v>
      </c>
      <c r="M89" s="40">
        <v>47.56</v>
      </c>
      <c r="N89" s="40">
        <v>67.08</v>
      </c>
      <c r="O89" s="38">
        <f t="shared" si="7"/>
        <v>22.433924358974576</v>
      </c>
      <c r="P89" s="5" t="s">
        <v>172</v>
      </c>
    </row>
    <row r="90" spans="1:16" ht="15.75" x14ac:dyDescent="0.2">
      <c r="A90" s="5" t="s">
        <v>71</v>
      </c>
      <c r="B90" s="27" t="s">
        <v>174</v>
      </c>
      <c r="C90" s="28" t="s">
        <v>171</v>
      </c>
      <c r="D90" s="29" t="s">
        <v>175</v>
      </c>
      <c r="E90" s="30" t="s">
        <v>80</v>
      </c>
      <c r="F90" s="27"/>
      <c r="G90" s="27" t="s">
        <v>144</v>
      </c>
      <c r="H90" s="42" t="s">
        <v>45</v>
      </c>
      <c r="I90" s="32">
        <f t="shared" si="4"/>
        <v>0.39315068493150684</v>
      </c>
      <c r="J90" s="33">
        <f t="shared" si="5"/>
        <v>0.12641095890410958</v>
      </c>
      <c r="K90" s="34">
        <f t="shared" si="6"/>
        <v>0.20241095890410957</v>
      </c>
      <c r="L90" s="39">
        <v>143.5</v>
      </c>
      <c r="M90" s="40">
        <v>46.14</v>
      </c>
      <c r="N90" s="40">
        <v>73.88</v>
      </c>
      <c r="O90" s="37">
        <f t="shared" si="7"/>
        <v>4.6415015915119273</v>
      </c>
      <c r="P90" s="5" t="s">
        <v>172</v>
      </c>
    </row>
    <row r="91" spans="1:16" ht="15.75" x14ac:dyDescent="0.2">
      <c r="A91" s="5" t="s">
        <v>71</v>
      </c>
      <c r="B91" s="27" t="s">
        <v>174</v>
      </c>
      <c r="C91" s="28" t="s">
        <v>171</v>
      </c>
      <c r="D91" s="29" t="s">
        <v>175</v>
      </c>
      <c r="E91" s="30">
        <v>70</v>
      </c>
      <c r="F91" s="27"/>
      <c r="G91" s="27" t="s">
        <v>145</v>
      </c>
      <c r="H91" s="42" t="s">
        <v>45</v>
      </c>
      <c r="I91" s="32">
        <f t="shared" si="4"/>
        <v>0.3961643835616438</v>
      </c>
      <c r="J91" s="33">
        <f t="shared" si="5"/>
        <v>0.11309589041095891</v>
      </c>
      <c r="K91" s="34">
        <f t="shared" si="6"/>
        <v>0.18216438356164383</v>
      </c>
      <c r="L91" s="39">
        <v>144.6</v>
      </c>
      <c r="M91" s="40">
        <v>41.28</v>
      </c>
      <c r="N91" s="40">
        <v>66.489999999999995</v>
      </c>
      <c r="O91" s="38">
        <f t="shared" si="7"/>
        <v>12.236686013986077</v>
      </c>
      <c r="P91" s="5" t="s">
        <v>172</v>
      </c>
    </row>
    <row r="92" spans="1:16" ht="15.75" x14ac:dyDescent="0.2">
      <c r="A92" s="5" t="s">
        <v>71</v>
      </c>
      <c r="B92" s="27" t="s">
        <v>174</v>
      </c>
      <c r="C92" s="28" t="s">
        <v>171</v>
      </c>
      <c r="D92" s="29" t="s">
        <v>175</v>
      </c>
      <c r="E92" s="30">
        <v>36</v>
      </c>
      <c r="F92" s="27"/>
      <c r="G92" s="27" t="s">
        <v>146</v>
      </c>
      <c r="H92" s="42" t="s">
        <v>45</v>
      </c>
      <c r="I92" s="32">
        <f t="shared" si="4"/>
        <v>0.39671232876712331</v>
      </c>
      <c r="J92" s="33">
        <f t="shared" si="5"/>
        <v>0.13383561643835618</v>
      </c>
      <c r="K92" s="34">
        <f t="shared" si="6"/>
        <v>0.18915068493150686</v>
      </c>
      <c r="L92" s="39">
        <v>144.80000000000001</v>
      </c>
      <c r="M92" s="40">
        <v>48.85</v>
      </c>
      <c r="N92" s="40">
        <v>69.040000000000006</v>
      </c>
      <c r="O92" s="38">
        <f t="shared" si="7"/>
        <v>67.301773076917343</v>
      </c>
      <c r="P92" s="5" t="s">
        <v>172</v>
      </c>
    </row>
    <row r="93" spans="1:16" ht="15.75" x14ac:dyDescent="0.2">
      <c r="A93" s="5" t="s">
        <v>71</v>
      </c>
      <c r="B93" s="27" t="s">
        <v>174</v>
      </c>
      <c r="C93" s="28" t="s">
        <v>171</v>
      </c>
      <c r="D93" s="29" t="s">
        <v>175</v>
      </c>
      <c r="E93" s="30">
        <v>45</v>
      </c>
      <c r="F93" s="27"/>
      <c r="G93" s="27">
        <v>0</v>
      </c>
      <c r="H93" s="42" t="s">
        <v>45</v>
      </c>
      <c r="I93" s="32">
        <f t="shared" si="4"/>
        <v>0.41095890410958902</v>
      </c>
      <c r="J93" s="33">
        <f t="shared" si="5"/>
        <v>0.13252054794520549</v>
      </c>
      <c r="K93" s="34">
        <f t="shared" si="6"/>
        <v>0.20156164383561642</v>
      </c>
      <c r="L93" s="39">
        <v>150</v>
      </c>
      <c r="M93" s="40">
        <v>48.37</v>
      </c>
      <c r="N93" s="40">
        <v>73.569999999999993</v>
      </c>
      <c r="O93" s="37">
        <f t="shared" si="7"/>
        <v>2.5885297337278166</v>
      </c>
      <c r="P93" s="5" t="s">
        <v>172</v>
      </c>
    </row>
    <row r="94" spans="1:16" ht="15.75" x14ac:dyDescent="0.2">
      <c r="A94" s="5" t="s">
        <v>71</v>
      </c>
      <c r="B94" s="27" t="s">
        <v>174</v>
      </c>
      <c r="C94" s="28" t="s">
        <v>171</v>
      </c>
      <c r="D94" s="29" t="s">
        <v>175</v>
      </c>
      <c r="E94" s="30">
        <v>108</v>
      </c>
      <c r="F94" s="27"/>
      <c r="G94" s="27">
        <v>0</v>
      </c>
      <c r="H94" s="42" t="s">
        <v>45</v>
      </c>
      <c r="I94" s="32">
        <f t="shared" si="4"/>
        <v>0.41863013698630142</v>
      </c>
      <c r="J94" s="33">
        <f t="shared" si="5"/>
        <v>0.13550684931506848</v>
      </c>
      <c r="K94" s="34">
        <f t="shared" si="6"/>
        <v>0.19972602739726028</v>
      </c>
      <c r="L94" s="39">
        <v>152.80000000000001</v>
      </c>
      <c r="M94" s="40">
        <v>49.46</v>
      </c>
      <c r="N94" s="40">
        <v>72.900000000000006</v>
      </c>
      <c r="O94" s="37">
        <f t="shared" si="7"/>
        <v>4.8072695054944861</v>
      </c>
      <c r="P94" s="5" t="s">
        <v>172</v>
      </c>
    </row>
    <row r="95" spans="1:16" ht="15.75" x14ac:dyDescent="0.2">
      <c r="A95" s="5" t="s">
        <v>71</v>
      </c>
      <c r="B95" s="27" t="s">
        <v>174</v>
      </c>
      <c r="C95" s="28" t="s">
        <v>171</v>
      </c>
      <c r="D95" s="29" t="s">
        <v>175</v>
      </c>
      <c r="E95" s="30">
        <v>110</v>
      </c>
      <c r="F95" s="27"/>
      <c r="G95" s="27" t="s">
        <v>147</v>
      </c>
      <c r="H95" s="42" t="s">
        <v>45</v>
      </c>
      <c r="I95" s="32">
        <f t="shared" si="4"/>
        <v>0.43068493150684928</v>
      </c>
      <c r="J95" s="33">
        <f t="shared" si="5"/>
        <v>0.1461917808219178</v>
      </c>
      <c r="K95" s="34">
        <f t="shared" si="6"/>
        <v>0.20665753424657535</v>
      </c>
      <c r="L95" s="39">
        <v>157.19999999999999</v>
      </c>
      <c r="M95" s="40">
        <v>53.36</v>
      </c>
      <c r="N95" s="40">
        <v>75.430000000000007</v>
      </c>
      <c r="O95" s="37">
        <f t="shared" si="7"/>
        <v>3.0591715034965192</v>
      </c>
      <c r="P95" s="5" t="s">
        <v>172</v>
      </c>
    </row>
    <row r="96" spans="1:16" ht="15.75" x14ac:dyDescent="0.2">
      <c r="A96" s="5" t="s">
        <v>71</v>
      </c>
      <c r="B96" s="27" t="s">
        <v>174</v>
      </c>
      <c r="C96" s="28" t="s">
        <v>171</v>
      </c>
      <c r="D96" s="29" t="s">
        <v>175</v>
      </c>
      <c r="E96" s="30">
        <v>110</v>
      </c>
      <c r="F96" s="27"/>
      <c r="G96" s="27" t="s">
        <v>148</v>
      </c>
      <c r="H96" s="42" t="s">
        <v>45</v>
      </c>
      <c r="I96" s="32">
        <f t="shared" si="4"/>
        <v>0.49287671232876712</v>
      </c>
      <c r="J96" s="33">
        <f t="shared" si="5"/>
        <v>0.16536986301369863</v>
      </c>
      <c r="K96" s="34">
        <f t="shared" si="6"/>
        <v>0.24030136986301368</v>
      </c>
      <c r="L96" s="39">
        <v>179.9</v>
      </c>
      <c r="M96" s="40">
        <v>60.36</v>
      </c>
      <c r="N96" s="40">
        <v>87.71</v>
      </c>
      <c r="O96" s="37">
        <f t="shared" si="7"/>
        <v>0.59296716367333058</v>
      </c>
      <c r="P96" s="5" t="s">
        <v>172</v>
      </c>
    </row>
    <row r="97" spans="1:16" ht="15.75" x14ac:dyDescent="0.2">
      <c r="A97" s="5" t="s">
        <v>71</v>
      </c>
      <c r="B97" s="27" t="s">
        <v>174</v>
      </c>
      <c r="C97" s="28" t="s">
        <v>171</v>
      </c>
      <c r="D97" s="29" t="s">
        <v>175</v>
      </c>
      <c r="E97" s="30">
        <v>114</v>
      </c>
      <c r="F97" s="27"/>
      <c r="G97" s="27" t="s">
        <v>149</v>
      </c>
      <c r="H97" s="42" t="s">
        <v>45</v>
      </c>
      <c r="I97" s="32">
        <f t="shared" si="4"/>
        <v>0.49890410958904108</v>
      </c>
      <c r="J97" s="33">
        <f t="shared" si="5"/>
        <v>0.16216438356164384</v>
      </c>
      <c r="K97" s="34">
        <f t="shared" si="6"/>
        <v>0.23835616438356164</v>
      </c>
      <c r="L97" s="39">
        <v>182.1</v>
      </c>
      <c r="M97" s="40">
        <v>59.19</v>
      </c>
      <c r="N97" s="40">
        <v>87</v>
      </c>
      <c r="O97" s="37">
        <f t="shared" si="7"/>
        <v>6.1183430069930385</v>
      </c>
      <c r="P97" s="5" t="s">
        <v>172</v>
      </c>
    </row>
    <row r="98" spans="1:16" ht="15.75" x14ac:dyDescent="0.2">
      <c r="A98" s="5" t="s">
        <v>71</v>
      </c>
      <c r="B98" s="27" t="s">
        <v>174</v>
      </c>
      <c r="C98" s="28" t="s">
        <v>171</v>
      </c>
      <c r="D98" s="29" t="s">
        <v>175</v>
      </c>
      <c r="E98" s="30">
        <v>46</v>
      </c>
      <c r="F98" s="27"/>
      <c r="G98" s="27" t="s">
        <v>150</v>
      </c>
      <c r="H98" s="42" t="s">
        <v>45</v>
      </c>
      <c r="I98" s="32">
        <f t="shared" si="4"/>
        <v>0.50164383561643833</v>
      </c>
      <c r="J98" s="33">
        <f t="shared" si="5"/>
        <v>0.16810958904109588</v>
      </c>
      <c r="K98" s="34">
        <f t="shared" si="6"/>
        <v>0.24890410958904108</v>
      </c>
      <c r="L98" s="39">
        <v>183.1</v>
      </c>
      <c r="M98" s="40">
        <v>61.36</v>
      </c>
      <c r="N98" s="40">
        <v>90.85</v>
      </c>
      <c r="O98" s="38">
        <f t="shared" si="7"/>
        <v>13.460354615384615</v>
      </c>
      <c r="P98" s="5" t="s">
        <v>172</v>
      </c>
    </row>
    <row r="99" spans="1:16" ht="15.75" x14ac:dyDescent="0.2">
      <c r="A99" s="5" t="s">
        <v>71</v>
      </c>
      <c r="B99" s="27" t="s">
        <v>174</v>
      </c>
      <c r="C99" s="28" t="s">
        <v>171</v>
      </c>
      <c r="D99" s="29" t="s">
        <v>175</v>
      </c>
      <c r="E99" s="30" t="s">
        <v>80</v>
      </c>
      <c r="F99" s="27"/>
      <c r="G99" s="27" t="s">
        <v>151</v>
      </c>
      <c r="H99" s="42" t="s">
        <v>45</v>
      </c>
      <c r="I99" s="32">
        <f t="shared" si="4"/>
        <v>0.5060273972602739</v>
      </c>
      <c r="J99" s="33">
        <f t="shared" si="5"/>
        <v>0.16758904109589043</v>
      </c>
      <c r="K99" s="34">
        <f t="shared" si="6"/>
        <v>0.27561643835616439</v>
      </c>
      <c r="L99" s="39">
        <v>184.7</v>
      </c>
      <c r="M99" s="40">
        <v>61.17</v>
      </c>
      <c r="N99" s="40">
        <v>100.6</v>
      </c>
      <c r="O99" s="37">
        <f t="shared" si="7"/>
        <v>8.4127216346154157</v>
      </c>
      <c r="P99" s="5" t="s">
        <v>172</v>
      </c>
    </row>
    <row r="100" spans="1:16" ht="15.75" x14ac:dyDescent="0.2">
      <c r="A100" s="5" t="s">
        <v>71</v>
      </c>
      <c r="B100" s="27" t="s">
        <v>174</v>
      </c>
      <c r="C100" s="28" t="s">
        <v>171</v>
      </c>
      <c r="D100" s="29" t="s">
        <v>175</v>
      </c>
      <c r="E100" s="30" t="s">
        <v>81</v>
      </c>
      <c r="F100" s="27"/>
      <c r="G100" s="27" t="s">
        <v>152</v>
      </c>
      <c r="H100" s="42" t="s">
        <v>45</v>
      </c>
      <c r="I100" s="32">
        <f t="shared" si="4"/>
        <v>0.5060273972602739</v>
      </c>
      <c r="J100" s="33">
        <f t="shared" si="5"/>
        <v>0.16947945205479453</v>
      </c>
      <c r="K100" s="34">
        <f t="shared" si="6"/>
        <v>0.26430136986301367</v>
      </c>
      <c r="L100" s="39">
        <v>184.7</v>
      </c>
      <c r="M100" s="40">
        <v>61.86</v>
      </c>
      <c r="N100" s="40">
        <v>96.47</v>
      </c>
      <c r="O100" s="38" t="s">
        <v>173</v>
      </c>
      <c r="P100" s="5" t="s">
        <v>172</v>
      </c>
    </row>
    <row r="101" spans="1:16" ht="15.75" x14ac:dyDescent="0.2">
      <c r="A101" s="5" t="s">
        <v>71</v>
      </c>
      <c r="B101" s="27" t="s">
        <v>174</v>
      </c>
      <c r="C101" s="28" t="s">
        <v>171</v>
      </c>
      <c r="D101" s="29" t="s">
        <v>175</v>
      </c>
      <c r="E101" s="30">
        <v>170</v>
      </c>
      <c r="F101" s="27"/>
      <c r="G101" s="27" t="s">
        <v>139</v>
      </c>
      <c r="H101" s="42" t="s">
        <v>45</v>
      </c>
      <c r="I101" s="32">
        <f t="shared" si="4"/>
        <v>0.52821917808219176</v>
      </c>
      <c r="J101" s="33">
        <f t="shared" si="5"/>
        <v>0.17917808219178083</v>
      </c>
      <c r="K101" s="34">
        <f t="shared" si="6"/>
        <v>0.26427397260273972</v>
      </c>
      <c r="L101" s="39">
        <v>192.8</v>
      </c>
      <c r="M101" s="40">
        <v>65.400000000000006</v>
      </c>
      <c r="N101" s="40">
        <v>96.46</v>
      </c>
      <c r="O101" s="37">
        <f t="shared" ref="O101:O135" si="8">(1/130)/((L101-L100)/(L$135-L$6))</f>
        <v>1.661772174738837</v>
      </c>
      <c r="P101" s="5" t="s">
        <v>172</v>
      </c>
    </row>
    <row r="102" spans="1:16" ht="15.75" x14ac:dyDescent="0.2">
      <c r="A102" s="5" t="s">
        <v>71</v>
      </c>
      <c r="B102" s="27" t="s">
        <v>174</v>
      </c>
      <c r="C102" s="28" t="s">
        <v>171</v>
      </c>
      <c r="D102" s="29" t="s">
        <v>175</v>
      </c>
      <c r="E102" s="30">
        <v>46</v>
      </c>
      <c r="F102" s="27"/>
      <c r="G102" s="27" t="s">
        <v>153</v>
      </c>
      <c r="H102" s="42" t="s">
        <v>45</v>
      </c>
      <c r="I102" s="32">
        <f t="shared" si="4"/>
        <v>0.53260273972602745</v>
      </c>
      <c r="J102" s="33">
        <f t="shared" si="5"/>
        <v>0.17389041095890412</v>
      </c>
      <c r="K102" s="34">
        <f t="shared" si="6"/>
        <v>0.26284931506849313</v>
      </c>
      <c r="L102" s="39">
        <v>194.4</v>
      </c>
      <c r="M102" s="40">
        <v>63.47</v>
      </c>
      <c r="N102" s="40">
        <v>95.94</v>
      </c>
      <c r="O102" s="37">
        <f t="shared" si="8"/>
        <v>8.4127216346154157</v>
      </c>
      <c r="P102" s="5" t="s">
        <v>172</v>
      </c>
    </row>
    <row r="103" spans="1:16" ht="15.75" x14ac:dyDescent="0.2">
      <c r="A103" s="5" t="s">
        <v>71</v>
      </c>
      <c r="B103" s="27" t="s">
        <v>174</v>
      </c>
      <c r="C103" s="28" t="s">
        <v>171</v>
      </c>
      <c r="D103" s="29" t="s">
        <v>175</v>
      </c>
      <c r="E103" s="30">
        <v>70</v>
      </c>
      <c r="F103" s="27"/>
      <c r="G103" s="27" t="s">
        <v>140</v>
      </c>
      <c r="H103" s="42" t="s">
        <v>45</v>
      </c>
      <c r="I103" s="32">
        <f t="shared" si="4"/>
        <v>0.59369863013698632</v>
      </c>
      <c r="J103" s="33">
        <f t="shared" si="5"/>
        <v>0.19838356164383561</v>
      </c>
      <c r="K103" s="34">
        <f t="shared" si="6"/>
        <v>0.28630136986301369</v>
      </c>
      <c r="L103" s="39">
        <v>216.7</v>
      </c>
      <c r="M103" s="40">
        <v>72.41</v>
      </c>
      <c r="N103" s="40">
        <v>104.5</v>
      </c>
      <c r="O103" s="37">
        <f t="shared" si="8"/>
        <v>0.60360334598137344</v>
      </c>
      <c r="P103" s="5" t="s">
        <v>172</v>
      </c>
    </row>
    <row r="104" spans="1:16" ht="15.75" x14ac:dyDescent="0.2">
      <c r="A104" s="5" t="s">
        <v>71</v>
      </c>
      <c r="B104" s="27" t="s">
        <v>174</v>
      </c>
      <c r="C104" s="28" t="s">
        <v>171</v>
      </c>
      <c r="D104" s="29" t="s">
        <v>175</v>
      </c>
      <c r="E104" s="30" t="s">
        <v>81</v>
      </c>
      <c r="F104" s="27"/>
      <c r="G104" s="27" t="s">
        <v>154</v>
      </c>
      <c r="H104" s="42" t="s">
        <v>45</v>
      </c>
      <c r="I104" s="32">
        <f t="shared" si="4"/>
        <v>0.62164383561643832</v>
      </c>
      <c r="J104" s="33">
        <f t="shared" si="5"/>
        <v>0.20065753424657534</v>
      </c>
      <c r="K104" s="34">
        <f t="shared" si="6"/>
        <v>0.30958904109589042</v>
      </c>
      <c r="L104" s="39">
        <v>226.9</v>
      </c>
      <c r="M104" s="40">
        <v>73.239999999999995</v>
      </c>
      <c r="N104" s="40">
        <v>113</v>
      </c>
      <c r="O104" s="37">
        <f t="shared" si="8"/>
        <v>1.3196426093514309</v>
      </c>
      <c r="P104" s="5" t="s">
        <v>172</v>
      </c>
    </row>
    <row r="105" spans="1:16" ht="15.75" x14ac:dyDescent="0.2">
      <c r="A105" s="5" t="s">
        <v>71</v>
      </c>
      <c r="B105" s="27" t="s">
        <v>174</v>
      </c>
      <c r="C105" s="28" t="s">
        <v>171</v>
      </c>
      <c r="D105" s="29" t="s">
        <v>175</v>
      </c>
      <c r="E105" s="30">
        <v>71</v>
      </c>
      <c r="F105" s="27"/>
      <c r="G105" s="27" t="s">
        <v>155</v>
      </c>
      <c r="H105" s="42" t="s">
        <v>45</v>
      </c>
      <c r="I105" s="32">
        <f t="shared" si="4"/>
        <v>0.68493150684931503</v>
      </c>
      <c r="J105" s="33">
        <f t="shared" si="5"/>
        <v>0.22087671232876713</v>
      </c>
      <c r="K105" s="34">
        <f t="shared" si="6"/>
        <v>0.35013698630136986</v>
      </c>
      <c r="L105" s="39">
        <v>250</v>
      </c>
      <c r="M105" s="40">
        <v>80.62</v>
      </c>
      <c r="N105" s="40">
        <v>127.8</v>
      </c>
      <c r="O105" s="37">
        <f t="shared" si="8"/>
        <v>0.58269933399933416</v>
      </c>
      <c r="P105" s="5" t="s">
        <v>172</v>
      </c>
    </row>
    <row r="106" spans="1:16" ht="15.75" x14ac:dyDescent="0.2">
      <c r="A106" s="5" t="s">
        <v>71</v>
      </c>
      <c r="B106" s="27" t="s">
        <v>174</v>
      </c>
      <c r="C106" s="28" t="s">
        <v>171</v>
      </c>
      <c r="D106" s="29" t="s">
        <v>175</v>
      </c>
      <c r="E106" s="30">
        <v>84</v>
      </c>
      <c r="F106" s="27"/>
      <c r="G106" s="27">
        <v>0</v>
      </c>
      <c r="H106" s="42" t="s">
        <v>45</v>
      </c>
      <c r="I106" s="32">
        <f t="shared" si="4"/>
        <v>0.74191780821917808</v>
      </c>
      <c r="J106" s="33">
        <f t="shared" si="5"/>
        <v>0.25178082191780826</v>
      </c>
      <c r="K106" s="34">
        <f t="shared" si="6"/>
        <v>0.39424657534246577</v>
      </c>
      <c r="L106" s="39">
        <v>270.8</v>
      </c>
      <c r="M106" s="40">
        <v>91.9</v>
      </c>
      <c r="N106" s="40">
        <v>143.9</v>
      </c>
      <c r="O106" s="37">
        <f t="shared" si="8"/>
        <v>0.64713243343195237</v>
      </c>
      <c r="P106" s="5" t="s">
        <v>172</v>
      </c>
    </row>
    <row r="107" spans="1:16" ht="15.75" x14ac:dyDescent="0.2">
      <c r="A107" s="5" t="s">
        <v>71</v>
      </c>
      <c r="B107" s="27" t="s">
        <v>174</v>
      </c>
      <c r="C107" s="28" t="s">
        <v>171</v>
      </c>
      <c r="D107" s="29" t="s">
        <v>175</v>
      </c>
      <c r="E107" s="30">
        <v>71</v>
      </c>
      <c r="F107" s="27"/>
      <c r="G107" s="27">
        <v>0</v>
      </c>
      <c r="H107" s="42" t="s">
        <v>45</v>
      </c>
      <c r="I107" s="32">
        <f t="shared" si="4"/>
        <v>0.82958904109589049</v>
      </c>
      <c r="J107" s="33">
        <f t="shared" si="5"/>
        <v>0.27117808219178086</v>
      </c>
      <c r="K107" s="34">
        <f t="shared" si="6"/>
        <v>0.4123287671232877</v>
      </c>
      <c r="L107" s="39">
        <v>302.8</v>
      </c>
      <c r="M107" s="40">
        <v>98.98</v>
      </c>
      <c r="N107" s="40">
        <v>150.5</v>
      </c>
      <c r="O107" s="37">
        <f t="shared" si="8"/>
        <v>0.42063608173076922</v>
      </c>
      <c r="P107" s="5" t="s">
        <v>172</v>
      </c>
    </row>
    <row r="108" spans="1:16" ht="15.75" x14ac:dyDescent="0.2">
      <c r="A108" s="5" t="s">
        <v>71</v>
      </c>
      <c r="B108" s="27" t="s">
        <v>174</v>
      </c>
      <c r="C108" s="28" t="s">
        <v>171</v>
      </c>
      <c r="D108" s="29" t="s">
        <v>175</v>
      </c>
      <c r="E108" s="30" t="s">
        <v>82</v>
      </c>
      <c r="F108" s="27"/>
      <c r="G108" s="27" t="s">
        <v>156</v>
      </c>
      <c r="H108" s="42" t="s">
        <v>45</v>
      </c>
      <c r="I108" s="32">
        <f t="shared" si="4"/>
        <v>0.83726027397260283</v>
      </c>
      <c r="J108" s="33">
        <f t="shared" si="5"/>
        <v>0.28630136986301369</v>
      </c>
      <c r="K108" s="34">
        <f t="shared" si="6"/>
        <v>0.4</v>
      </c>
      <c r="L108" s="39">
        <v>305.60000000000002</v>
      </c>
      <c r="M108" s="40">
        <v>104.5</v>
      </c>
      <c r="N108" s="40">
        <v>146</v>
      </c>
      <c r="O108" s="37">
        <f t="shared" si="8"/>
        <v>4.8072695054944861</v>
      </c>
      <c r="P108" s="5" t="s">
        <v>172</v>
      </c>
    </row>
    <row r="109" spans="1:16" ht="15.75" x14ac:dyDescent="0.2">
      <c r="A109" s="5" t="s">
        <v>71</v>
      </c>
      <c r="B109" s="27" t="s">
        <v>174</v>
      </c>
      <c r="C109" s="28" t="s">
        <v>171</v>
      </c>
      <c r="D109" s="29" t="s">
        <v>175</v>
      </c>
      <c r="E109" s="30">
        <v>12</v>
      </c>
      <c r="F109" s="27"/>
      <c r="G109" s="27" t="s">
        <v>100</v>
      </c>
      <c r="H109" s="42" t="s">
        <v>45</v>
      </c>
      <c r="I109" s="32">
        <f t="shared" si="4"/>
        <v>0.84493150684931506</v>
      </c>
      <c r="J109" s="33">
        <f t="shared" si="5"/>
        <v>0.27726027397260272</v>
      </c>
      <c r="K109" s="34">
        <f t="shared" si="6"/>
        <v>0.40520547945205482</v>
      </c>
      <c r="L109" s="39">
        <v>308.39999999999998</v>
      </c>
      <c r="M109" s="40">
        <v>101.2</v>
      </c>
      <c r="N109" s="40">
        <v>147.9</v>
      </c>
      <c r="O109" s="37">
        <f t="shared" si="8"/>
        <v>4.8072695054945838</v>
      </c>
      <c r="P109" s="5" t="s">
        <v>172</v>
      </c>
    </row>
    <row r="110" spans="1:16" ht="15.75" x14ac:dyDescent="0.2">
      <c r="A110" s="5" t="s">
        <v>71</v>
      </c>
      <c r="B110" s="27" t="s">
        <v>174</v>
      </c>
      <c r="C110" s="28" t="s">
        <v>171</v>
      </c>
      <c r="D110" s="29" t="s">
        <v>175</v>
      </c>
      <c r="E110" s="30" t="s">
        <v>83</v>
      </c>
      <c r="F110" s="27"/>
      <c r="G110" s="27" t="s">
        <v>157</v>
      </c>
      <c r="H110" s="42" t="s">
        <v>45</v>
      </c>
      <c r="I110" s="32">
        <f t="shared" si="4"/>
        <v>0.84986301369863015</v>
      </c>
      <c r="J110" s="33">
        <f t="shared" si="5"/>
        <v>0.28767123287671231</v>
      </c>
      <c r="K110" s="34">
        <f t="shared" si="6"/>
        <v>0.40547945205479452</v>
      </c>
      <c r="L110" s="39">
        <v>310.2</v>
      </c>
      <c r="M110" s="40">
        <v>105</v>
      </c>
      <c r="N110" s="40">
        <v>148</v>
      </c>
      <c r="O110" s="37">
        <f t="shared" si="8"/>
        <v>7.4779747863247401</v>
      </c>
      <c r="P110" s="5" t="s">
        <v>172</v>
      </c>
    </row>
    <row r="111" spans="1:16" ht="15.75" x14ac:dyDescent="0.2">
      <c r="A111" s="5" t="s">
        <v>71</v>
      </c>
      <c r="B111" s="27" t="s">
        <v>174</v>
      </c>
      <c r="C111" s="28" t="s">
        <v>171</v>
      </c>
      <c r="D111" s="29" t="s">
        <v>175</v>
      </c>
      <c r="E111" s="30">
        <v>67</v>
      </c>
      <c r="F111" s="27"/>
      <c r="G111" s="27" t="s">
        <v>129</v>
      </c>
      <c r="H111" s="42" t="s">
        <v>45</v>
      </c>
      <c r="I111" s="32">
        <f t="shared" si="4"/>
        <v>0.86876712328767125</v>
      </c>
      <c r="J111" s="33">
        <f t="shared" si="5"/>
        <v>0.29342465753424657</v>
      </c>
      <c r="K111" s="34">
        <f t="shared" si="6"/>
        <v>0.41424657534246573</v>
      </c>
      <c r="L111" s="39">
        <v>317.10000000000002</v>
      </c>
      <c r="M111" s="40">
        <v>107.1</v>
      </c>
      <c r="N111" s="40">
        <v>151.19999999999999</v>
      </c>
      <c r="O111" s="37">
        <f t="shared" si="8"/>
        <v>1.9507760312151523</v>
      </c>
      <c r="P111" s="5" t="s">
        <v>172</v>
      </c>
    </row>
    <row r="112" spans="1:16" ht="15.75" x14ac:dyDescent="0.2">
      <c r="A112" s="5" t="s">
        <v>71</v>
      </c>
      <c r="B112" s="27" t="s">
        <v>174</v>
      </c>
      <c r="C112" s="28" t="s">
        <v>171</v>
      </c>
      <c r="D112" s="29" t="s">
        <v>175</v>
      </c>
      <c r="E112" s="30">
        <v>111</v>
      </c>
      <c r="F112" s="27"/>
      <c r="G112" s="27" t="s">
        <v>158</v>
      </c>
      <c r="H112" s="42" t="s">
        <v>45</v>
      </c>
      <c r="I112" s="32">
        <f t="shared" si="4"/>
        <v>0.92465753424657537</v>
      </c>
      <c r="J112" s="33">
        <f t="shared" si="5"/>
        <v>0.29671232876712328</v>
      </c>
      <c r="K112" s="34">
        <f t="shared" si="6"/>
        <v>0.44958904109589037</v>
      </c>
      <c r="L112" s="39">
        <v>337.5</v>
      </c>
      <c r="M112" s="40">
        <v>108.3</v>
      </c>
      <c r="N112" s="40">
        <v>164.1</v>
      </c>
      <c r="O112" s="37">
        <f t="shared" si="8"/>
        <v>0.6598213046757172</v>
      </c>
      <c r="P112" s="5" t="s">
        <v>172</v>
      </c>
    </row>
    <row r="113" spans="1:16" ht="15.75" x14ac:dyDescent="0.2">
      <c r="A113" s="5" t="s">
        <v>71</v>
      </c>
      <c r="B113" s="27" t="s">
        <v>174</v>
      </c>
      <c r="C113" s="28" t="s">
        <v>171</v>
      </c>
      <c r="D113" s="29" t="s">
        <v>175</v>
      </c>
      <c r="E113" s="30">
        <v>51</v>
      </c>
      <c r="F113" s="27"/>
      <c r="G113" s="27" t="s">
        <v>159</v>
      </c>
      <c r="H113" s="42" t="s">
        <v>45</v>
      </c>
      <c r="I113" s="32">
        <f t="shared" si="4"/>
        <v>0.93397260273972593</v>
      </c>
      <c r="J113" s="33">
        <f t="shared" si="5"/>
        <v>0.30794520547945209</v>
      </c>
      <c r="K113" s="34">
        <f t="shared" si="6"/>
        <v>0.49753424657534245</v>
      </c>
      <c r="L113" s="39">
        <v>340.9</v>
      </c>
      <c r="M113" s="40">
        <v>112.4</v>
      </c>
      <c r="N113" s="40">
        <v>181.6</v>
      </c>
      <c r="O113" s="37">
        <f t="shared" si="8"/>
        <v>3.9589278280543252</v>
      </c>
      <c r="P113" s="5" t="s">
        <v>172</v>
      </c>
    </row>
    <row r="114" spans="1:16" ht="15.75" x14ac:dyDescent="0.2">
      <c r="A114" s="5" t="s">
        <v>71</v>
      </c>
      <c r="B114" s="27" t="s">
        <v>174</v>
      </c>
      <c r="C114" s="28" t="s">
        <v>171</v>
      </c>
      <c r="D114" s="29" t="s">
        <v>175</v>
      </c>
      <c r="E114" s="30">
        <v>42</v>
      </c>
      <c r="F114" s="27"/>
      <c r="G114" s="27" t="s">
        <v>160</v>
      </c>
      <c r="H114" s="42" t="s">
        <v>45</v>
      </c>
      <c r="I114" s="32">
        <f t="shared" si="4"/>
        <v>0.93616438356164378</v>
      </c>
      <c r="J114" s="33">
        <f t="shared" si="5"/>
        <v>0.29643835616438358</v>
      </c>
      <c r="K114" s="34">
        <f t="shared" si="6"/>
        <v>0.44712328767123283</v>
      </c>
      <c r="L114" s="39">
        <v>341.7</v>
      </c>
      <c r="M114" s="40">
        <v>108.2</v>
      </c>
      <c r="N114" s="40">
        <v>163.19999999999999</v>
      </c>
      <c r="O114" s="38">
        <f t="shared" si="8"/>
        <v>16.825443269230529</v>
      </c>
      <c r="P114" s="5" t="s">
        <v>172</v>
      </c>
    </row>
    <row r="115" spans="1:16" ht="15.75" x14ac:dyDescent="0.2">
      <c r="A115" s="5" t="s">
        <v>71</v>
      </c>
      <c r="B115" s="27" t="s">
        <v>174</v>
      </c>
      <c r="C115" s="28" t="s">
        <v>171</v>
      </c>
      <c r="D115" s="29" t="s">
        <v>175</v>
      </c>
      <c r="E115" s="30">
        <v>42</v>
      </c>
      <c r="F115" s="27"/>
      <c r="G115" s="27" t="s">
        <v>161</v>
      </c>
      <c r="H115" s="42" t="s">
        <v>45</v>
      </c>
      <c r="I115" s="32">
        <f t="shared" si="4"/>
        <v>0.9452054794520548</v>
      </c>
      <c r="J115" s="33">
        <f t="shared" si="5"/>
        <v>0.3</v>
      </c>
      <c r="K115" s="34">
        <f t="shared" si="6"/>
        <v>0.44876712328767127</v>
      </c>
      <c r="L115" s="39">
        <v>345</v>
      </c>
      <c r="M115" s="40">
        <v>109.5</v>
      </c>
      <c r="N115" s="40">
        <v>163.80000000000001</v>
      </c>
      <c r="O115" s="37">
        <f t="shared" si="8"/>
        <v>4.0788953379953243</v>
      </c>
      <c r="P115" s="5" t="s">
        <v>172</v>
      </c>
    </row>
    <row r="116" spans="1:16" ht="15.75" x14ac:dyDescent="0.2">
      <c r="A116" s="5" t="s">
        <v>71</v>
      </c>
      <c r="B116" s="27" t="s">
        <v>174</v>
      </c>
      <c r="C116" s="28" t="s">
        <v>171</v>
      </c>
      <c r="D116" s="29" t="s">
        <v>175</v>
      </c>
      <c r="E116" s="30">
        <v>109</v>
      </c>
      <c r="F116" s="27"/>
      <c r="G116" s="27">
        <v>0</v>
      </c>
      <c r="H116" s="42" t="s">
        <v>45</v>
      </c>
      <c r="I116" s="32">
        <f t="shared" si="4"/>
        <v>0.95369863013698641</v>
      </c>
      <c r="J116" s="33">
        <f t="shared" si="5"/>
        <v>0.30438356164383562</v>
      </c>
      <c r="K116" s="34">
        <f t="shared" si="6"/>
        <v>0.45287671232876714</v>
      </c>
      <c r="L116" s="39">
        <v>348.1</v>
      </c>
      <c r="M116" s="40">
        <v>111.1</v>
      </c>
      <c r="N116" s="40">
        <v>165.3</v>
      </c>
      <c r="O116" s="37">
        <f t="shared" si="8"/>
        <v>4.3420498759304893</v>
      </c>
      <c r="P116" s="5" t="s">
        <v>172</v>
      </c>
    </row>
    <row r="117" spans="1:16" ht="15.75" x14ac:dyDescent="0.2">
      <c r="A117" s="5" t="s">
        <v>71</v>
      </c>
      <c r="B117" s="27" t="s">
        <v>174</v>
      </c>
      <c r="C117" s="28" t="s">
        <v>171</v>
      </c>
      <c r="D117" s="29" t="s">
        <v>175</v>
      </c>
      <c r="E117" s="30">
        <v>157</v>
      </c>
      <c r="F117" s="27"/>
      <c r="G117" s="27" t="s">
        <v>162</v>
      </c>
      <c r="H117" s="42" t="s">
        <v>45</v>
      </c>
      <c r="I117" s="32">
        <f t="shared" si="4"/>
        <v>0.95452054794520547</v>
      </c>
      <c r="J117" s="33">
        <f t="shared" si="5"/>
        <v>0.3167123287671233</v>
      </c>
      <c r="K117" s="34">
        <f t="shared" si="6"/>
        <v>0.4594520547945205</v>
      </c>
      <c r="L117" s="39">
        <v>348.4</v>
      </c>
      <c r="M117" s="40">
        <v>115.6</v>
      </c>
      <c r="N117" s="40">
        <v>167.7</v>
      </c>
      <c r="O117" s="38">
        <f t="shared" si="8"/>
        <v>44.867848717955518</v>
      </c>
      <c r="P117" s="5" t="s">
        <v>172</v>
      </c>
    </row>
    <row r="118" spans="1:16" ht="15.75" x14ac:dyDescent="0.2">
      <c r="A118" s="5" t="s">
        <v>71</v>
      </c>
      <c r="B118" s="27" t="s">
        <v>174</v>
      </c>
      <c r="C118" s="28" t="s">
        <v>171</v>
      </c>
      <c r="D118" s="29" t="s">
        <v>175</v>
      </c>
      <c r="E118" s="30">
        <v>23</v>
      </c>
      <c r="F118" s="27"/>
      <c r="G118" s="27">
        <v>0</v>
      </c>
      <c r="H118" s="42" t="s">
        <v>45</v>
      </c>
      <c r="I118" s="32">
        <f t="shared" si="4"/>
        <v>0.96273972602739721</v>
      </c>
      <c r="J118" s="33">
        <f t="shared" si="5"/>
        <v>0.33205479452054798</v>
      </c>
      <c r="K118" s="34">
        <f t="shared" si="6"/>
        <v>0.4731506849315068</v>
      </c>
      <c r="L118" s="39">
        <v>351.4</v>
      </c>
      <c r="M118" s="40">
        <v>121.2</v>
      </c>
      <c r="N118" s="40">
        <v>172.7</v>
      </c>
      <c r="O118" s="37">
        <f t="shared" si="8"/>
        <v>4.486784871794872</v>
      </c>
      <c r="P118" s="5" t="s">
        <v>172</v>
      </c>
    </row>
    <row r="119" spans="1:16" ht="15.75" x14ac:dyDescent="0.2">
      <c r="A119" s="5" t="s">
        <v>71</v>
      </c>
      <c r="B119" s="27" t="s">
        <v>174</v>
      </c>
      <c r="C119" s="28" t="s">
        <v>171</v>
      </c>
      <c r="D119" s="29" t="s">
        <v>175</v>
      </c>
      <c r="E119" s="30">
        <v>67</v>
      </c>
      <c r="F119" s="27"/>
      <c r="G119" s="27">
        <v>0</v>
      </c>
      <c r="H119" s="42" t="s">
        <v>45</v>
      </c>
      <c r="I119" s="32">
        <f t="shared" si="4"/>
        <v>0.96410958904109578</v>
      </c>
      <c r="J119" s="33">
        <f t="shared" si="5"/>
        <v>0.34191780821917805</v>
      </c>
      <c r="K119" s="34">
        <f t="shared" si="6"/>
        <v>0.46547945205479452</v>
      </c>
      <c r="L119" s="39">
        <v>351.9</v>
      </c>
      <c r="M119" s="40">
        <v>124.8</v>
      </c>
      <c r="N119" s="40">
        <v>169.9</v>
      </c>
      <c r="O119" s="38">
        <f t="shared" si="8"/>
        <v>26.92070923076923</v>
      </c>
      <c r="P119" s="5" t="s">
        <v>172</v>
      </c>
    </row>
    <row r="120" spans="1:16" ht="15.75" x14ac:dyDescent="0.2">
      <c r="A120" s="5" t="s">
        <v>71</v>
      </c>
      <c r="B120" s="27" t="s">
        <v>174</v>
      </c>
      <c r="C120" s="28" t="s">
        <v>171</v>
      </c>
      <c r="D120" s="29" t="s">
        <v>175</v>
      </c>
      <c r="E120" s="30">
        <v>43</v>
      </c>
      <c r="F120" s="27"/>
      <c r="G120" s="27" t="s">
        <v>163</v>
      </c>
      <c r="H120" s="42" t="s">
        <v>45</v>
      </c>
      <c r="I120" s="32">
        <f t="shared" si="4"/>
        <v>0.9665753424657535</v>
      </c>
      <c r="J120" s="33">
        <f t="shared" si="5"/>
        <v>0.33616438356164385</v>
      </c>
      <c r="K120" s="34">
        <f t="shared" si="6"/>
        <v>0.46136986301369864</v>
      </c>
      <c r="L120" s="39">
        <v>352.8</v>
      </c>
      <c r="M120" s="40">
        <v>122.7</v>
      </c>
      <c r="N120" s="40">
        <v>168.4</v>
      </c>
      <c r="O120" s="38">
        <f t="shared" si="8"/>
        <v>14.955949572649006</v>
      </c>
      <c r="P120" s="5" t="s">
        <v>172</v>
      </c>
    </row>
    <row r="121" spans="1:16" ht="15.75" x14ac:dyDescent="0.2">
      <c r="A121" s="5" t="s">
        <v>71</v>
      </c>
      <c r="B121" s="27" t="s">
        <v>174</v>
      </c>
      <c r="C121" s="28" t="s">
        <v>171</v>
      </c>
      <c r="D121" s="29" t="s">
        <v>175</v>
      </c>
      <c r="E121" s="30" t="s">
        <v>84</v>
      </c>
      <c r="F121" s="27"/>
      <c r="G121" s="27" t="s">
        <v>164</v>
      </c>
      <c r="H121" s="42" t="s">
        <v>45</v>
      </c>
      <c r="I121" s="32">
        <f t="shared" si="4"/>
        <v>1.04</v>
      </c>
      <c r="J121" s="33">
        <f t="shared" si="5"/>
        <v>0.33369863013698631</v>
      </c>
      <c r="K121" s="34">
        <f t="shared" si="6"/>
        <v>0.4947945205479452</v>
      </c>
      <c r="L121" s="39">
        <v>379.6</v>
      </c>
      <c r="M121" s="40">
        <v>121.8</v>
      </c>
      <c r="N121" s="40">
        <v>180.6</v>
      </c>
      <c r="O121" s="37">
        <f t="shared" si="8"/>
        <v>0.5022520378874854</v>
      </c>
      <c r="P121" s="5" t="s">
        <v>172</v>
      </c>
    </row>
    <row r="122" spans="1:16" ht="15.75" x14ac:dyDescent="0.2">
      <c r="A122" s="5" t="s">
        <v>71</v>
      </c>
      <c r="B122" s="27" t="s">
        <v>174</v>
      </c>
      <c r="C122" s="28" t="s">
        <v>171</v>
      </c>
      <c r="D122" s="29" t="s">
        <v>175</v>
      </c>
      <c r="E122" s="30">
        <v>23</v>
      </c>
      <c r="F122" s="27"/>
      <c r="G122" s="27" t="s">
        <v>143</v>
      </c>
      <c r="H122" s="42" t="s">
        <v>45</v>
      </c>
      <c r="I122" s="32">
        <f t="shared" si="4"/>
        <v>1.0463013698630137</v>
      </c>
      <c r="J122" s="33">
        <f t="shared" si="5"/>
        <v>0.35068493150684932</v>
      </c>
      <c r="K122" s="34">
        <f t="shared" si="6"/>
        <v>0.49835616438356167</v>
      </c>
      <c r="L122" s="39">
        <v>381.9</v>
      </c>
      <c r="M122" s="40">
        <v>128</v>
      </c>
      <c r="N122" s="40">
        <v>181.9</v>
      </c>
      <c r="O122" s="37">
        <f t="shared" si="8"/>
        <v>5.8523280936456006</v>
      </c>
      <c r="P122" s="5" t="s">
        <v>172</v>
      </c>
    </row>
    <row r="123" spans="1:16" ht="15.75" x14ac:dyDescent="0.2">
      <c r="A123" s="5" t="s">
        <v>71</v>
      </c>
      <c r="B123" s="27" t="s">
        <v>174</v>
      </c>
      <c r="C123" s="28" t="s">
        <v>171</v>
      </c>
      <c r="D123" s="29" t="s">
        <v>175</v>
      </c>
      <c r="E123" s="30">
        <v>51</v>
      </c>
      <c r="F123" s="27"/>
      <c r="G123" s="27" t="s">
        <v>165</v>
      </c>
      <c r="H123" s="42" t="s">
        <v>45</v>
      </c>
      <c r="I123" s="32">
        <f t="shared" si="4"/>
        <v>1.0517808219178082</v>
      </c>
      <c r="J123" s="33">
        <f t="shared" si="5"/>
        <v>0.3441095890410959</v>
      </c>
      <c r="K123" s="34">
        <f t="shared" si="6"/>
        <v>0.50383561643835617</v>
      </c>
      <c r="L123" s="39">
        <v>383.9</v>
      </c>
      <c r="M123" s="40">
        <v>125.6</v>
      </c>
      <c r="N123" s="40">
        <v>183.9</v>
      </c>
      <c r="O123" s="37">
        <f t="shared" si="8"/>
        <v>6.7301773076923075</v>
      </c>
      <c r="P123" s="5" t="s">
        <v>172</v>
      </c>
    </row>
    <row r="124" spans="1:16" ht="15.75" x14ac:dyDescent="0.2">
      <c r="A124" s="5" t="s">
        <v>71</v>
      </c>
      <c r="B124" s="27" t="s">
        <v>174</v>
      </c>
      <c r="C124" s="28" t="s">
        <v>171</v>
      </c>
      <c r="D124" s="29" t="s">
        <v>175</v>
      </c>
      <c r="E124" s="30">
        <v>109</v>
      </c>
      <c r="F124" s="27"/>
      <c r="G124" s="27" t="s">
        <v>166</v>
      </c>
      <c r="H124" s="42" t="s">
        <v>45</v>
      </c>
      <c r="I124" s="32">
        <f t="shared" si="4"/>
        <v>1.0542465753424657</v>
      </c>
      <c r="J124" s="33">
        <f t="shared" si="5"/>
        <v>0.33726027397260272</v>
      </c>
      <c r="K124" s="34">
        <f t="shared" si="6"/>
        <v>0.53123287671232877</v>
      </c>
      <c r="L124" s="39">
        <v>384.8</v>
      </c>
      <c r="M124" s="40">
        <v>123.1</v>
      </c>
      <c r="N124" s="40">
        <v>193.9</v>
      </c>
      <c r="O124" s="38">
        <f t="shared" si="8"/>
        <v>14.955949572649006</v>
      </c>
      <c r="P124" s="5" t="s">
        <v>172</v>
      </c>
    </row>
    <row r="125" spans="1:16" ht="15.75" x14ac:dyDescent="0.2">
      <c r="A125" s="5" t="s">
        <v>71</v>
      </c>
      <c r="B125" s="27" t="s">
        <v>174</v>
      </c>
      <c r="C125" s="28" t="s">
        <v>171</v>
      </c>
      <c r="D125" s="29" t="s">
        <v>175</v>
      </c>
      <c r="E125" s="30" t="s">
        <v>83</v>
      </c>
      <c r="F125" s="27"/>
      <c r="G125" s="27">
        <v>0</v>
      </c>
      <c r="H125" s="42" t="s">
        <v>45</v>
      </c>
      <c r="I125" s="32">
        <f t="shared" si="4"/>
        <v>1.055890410958904</v>
      </c>
      <c r="J125" s="33">
        <f t="shared" si="5"/>
        <v>0.34493150684931506</v>
      </c>
      <c r="K125" s="34">
        <f t="shared" si="6"/>
        <v>0.52438356164383559</v>
      </c>
      <c r="L125" s="39">
        <v>385.4</v>
      </c>
      <c r="M125" s="40">
        <v>125.9</v>
      </c>
      <c r="N125" s="40">
        <v>191.4</v>
      </c>
      <c r="O125" s="38">
        <f t="shared" si="8"/>
        <v>22.433924358975634</v>
      </c>
      <c r="P125" s="5" t="s">
        <v>172</v>
      </c>
    </row>
    <row r="126" spans="1:16" ht="15.75" x14ac:dyDescent="0.2">
      <c r="A126" s="5" t="s">
        <v>71</v>
      </c>
      <c r="B126" s="27" t="s">
        <v>174</v>
      </c>
      <c r="C126" s="28" t="s">
        <v>171</v>
      </c>
      <c r="D126" s="29" t="s">
        <v>175</v>
      </c>
      <c r="E126" s="30">
        <v>12</v>
      </c>
      <c r="F126" s="27"/>
      <c r="G126" s="27">
        <v>0</v>
      </c>
      <c r="H126" s="42" t="s">
        <v>45</v>
      </c>
      <c r="I126" s="32">
        <f t="shared" si="4"/>
        <v>1.0608219178082192</v>
      </c>
      <c r="J126" s="33">
        <f t="shared" si="5"/>
        <v>0.34630136986301374</v>
      </c>
      <c r="K126" s="34">
        <f t="shared" si="6"/>
        <v>0.510958904109589</v>
      </c>
      <c r="L126" s="39">
        <v>387.2</v>
      </c>
      <c r="M126" s="40">
        <v>126.4</v>
      </c>
      <c r="N126" s="40">
        <v>186.5</v>
      </c>
      <c r="O126" s="37">
        <f t="shared" si="8"/>
        <v>7.4779747863247401</v>
      </c>
      <c r="P126" s="5" t="s">
        <v>172</v>
      </c>
    </row>
    <row r="127" spans="1:16" ht="15.75" x14ac:dyDescent="0.2">
      <c r="A127" s="5" t="s">
        <v>71</v>
      </c>
      <c r="B127" s="27" t="s">
        <v>174</v>
      </c>
      <c r="C127" s="28" t="s">
        <v>171</v>
      </c>
      <c r="D127" s="29" t="s">
        <v>175</v>
      </c>
      <c r="E127" s="30">
        <v>111</v>
      </c>
      <c r="F127" s="27"/>
      <c r="G127" s="27" t="s">
        <v>157</v>
      </c>
      <c r="H127" s="42" t="s">
        <v>45</v>
      </c>
      <c r="I127" s="32">
        <f t="shared" si="4"/>
        <v>1.1131506849315069</v>
      </c>
      <c r="J127" s="33">
        <f t="shared" si="5"/>
        <v>0.37205479452054796</v>
      </c>
      <c r="K127" s="34">
        <f t="shared" si="6"/>
        <v>0.53232876712328769</v>
      </c>
      <c r="L127" s="39">
        <v>406.3</v>
      </c>
      <c r="M127" s="40">
        <v>135.80000000000001</v>
      </c>
      <c r="N127" s="40">
        <v>194.3</v>
      </c>
      <c r="O127" s="37">
        <f t="shared" si="8"/>
        <v>0.7047306081353194</v>
      </c>
      <c r="P127" s="5" t="s">
        <v>172</v>
      </c>
    </row>
    <row r="128" spans="1:16" ht="15.75" x14ac:dyDescent="0.2">
      <c r="A128" s="5" t="s">
        <v>71</v>
      </c>
      <c r="B128" s="27" t="s">
        <v>174</v>
      </c>
      <c r="C128" s="28" t="s">
        <v>171</v>
      </c>
      <c r="D128" s="29" t="s">
        <v>175</v>
      </c>
      <c r="E128" s="30">
        <v>19</v>
      </c>
      <c r="F128" s="27"/>
      <c r="G128" s="27">
        <v>0</v>
      </c>
      <c r="H128" s="42" t="s">
        <v>45</v>
      </c>
      <c r="I128" s="32">
        <f t="shared" si="4"/>
        <v>1.1145205479452056</v>
      </c>
      <c r="J128" s="33">
        <f t="shared" si="5"/>
        <v>0.35589041095890411</v>
      </c>
      <c r="K128" s="34">
        <f t="shared" si="6"/>
        <v>0.52958904109589044</v>
      </c>
      <c r="L128" s="39">
        <v>406.8</v>
      </c>
      <c r="M128" s="40">
        <v>129.9</v>
      </c>
      <c r="N128" s="40">
        <v>193.3</v>
      </c>
      <c r="O128" s="38">
        <f t="shared" si="8"/>
        <v>26.92070923076923</v>
      </c>
      <c r="P128" s="5" t="s">
        <v>172</v>
      </c>
    </row>
    <row r="129" spans="1:16" ht="15.75" x14ac:dyDescent="0.2">
      <c r="A129" s="5" t="s">
        <v>71</v>
      </c>
      <c r="B129" s="27" t="s">
        <v>174</v>
      </c>
      <c r="C129" s="28" t="s">
        <v>171</v>
      </c>
      <c r="D129" s="29" t="s">
        <v>175</v>
      </c>
      <c r="E129" s="30" t="s">
        <v>82</v>
      </c>
      <c r="F129" s="27"/>
      <c r="G129" s="27" t="s">
        <v>167</v>
      </c>
      <c r="H129" s="42" t="s">
        <v>45</v>
      </c>
      <c r="I129" s="32">
        <f t="shared" si="4"/>
        <v>1.1430136986301369</v>
      </c>
      <c r="J129" s="33">
        <f t="shared" si="5"/>
        <v>0.37506849315068497</v>
      </c>
      <c r="K129" s="34">
        <f t="shared" si="6"/>
        <v>0.55890410958904113</v>
      </c>
      <c r="L129" s="39">
        <v>417.2</v>
      </c>
      <c r="M129" s="40">
        <v>136.9</v>
      </c>
      <c r="N129" s="40">
        <v>204</v>
      </c>
      <c r="O129" s="37">
        <f t="shared" si="8"/>
        <v>1.2942648668639083</v>
      </c>
      <c r="P129" s="5" t="s">
        <v>172</v>
      </c>
    </row>
    <row r="130" spans="1:16" ht="15.75" x14ac:dyDescent="0.2">
      <c r="A130" s="5" t="s">
        <v>71</v>
      </c>
      <c r="B130" s="27" t="s">
        <v>174</v>
      </c>
      <c r="C130" s="28" t="s">
        <v>171</v>
      </c>
      <c r="D130" s="29" t="s">
        <v>175</v>
      </c>
      <c r="E130" s="30">
        <v>19</v>
      </c>
      <c r="F130" s="27"/>
      <c r="G130" s="27" t="s">
        <v>168</v>
      </c>
      <c r="H130" s="42" t="s">
        <v>45</v>
      </c>
      <c r="I130" s="32">
        <f t="shared" si="4"/>
        <v>1.3317808219178082</v>
      </c>
      <c r="J130" s="33">
        <f t="shared" si="5"/>
        <v>0.44904109589041097</v>
      </c>
      <c r="K130" s="34">
        <f t="shared" si="6"/>
        <v>0.63506849315068492</v>
      </c>
      <c r="L130" s="39">
        <v>486.1</v>
      </c>
      <c r="M130" s="40">
        <v>163.9</v>
      </c>
      <c r="N130" s="40">
        <v>231.8</v>
      </c>
      <c r="O130" s="205">
        <f t="shared" si="8"/>
        <v>0.19536073462096676</v>
      </c>
      <c r="P130" s="5" t="s">
        <v>172</v>
      </c>
    </row>
    <row r="131" spans="1:16" ht="15.75" x14ac:dyDescent="0.2">
      <c r="A131" s="5" t="s">
        <v>71</v>
      </c>
      <c r="B131" s="27" t="s">
        <v>174</v>
      </c>
      <c r="C131" s="28" t="s">
        <v>171</v>
      </c>
      <c r="D131" s="29" t="s">
        <v>175</v>
      </c>
      <c r="E131" s="30">
        <v>157</v>
      </c>
      <c r="F131" s="27"/>
      <c r="G131" s="27">
        <v>0</v>
      </c>
      <c r="H131" s="42" t="s">
        <v>45</v>
      </c>
      <c r="I131" s="32">
        <f t="shared" si="4"/>
        <v>1.3983561643835616</v>
      </c>
      <c r="J131" s="33">
        <f t="shared" si="5"/>
        <v>0.46958904109589045</v>
      </c>
      <c r="K131" s="34">
        <f t="shared" si="6"/>
        <v>0.70438356164383564</v>
      </c>
      <c r="L131" s="39">
        <v>510.4</v>
      </c>
      <c r="M131" s="40">
        <v>171.4</v>
      </c>
      <c r="N131" s="40">
        <v>257.10000000000002</v>
      </c>
      <c r="O131" s="205">
        <f t="shared" si="8"/>
        <v>0.55392405824628155</v>
      </c>
      <c r="P131" s="5" t="s">
        <v>172</v>
      </c>
    </row>
    <row r="132" spans="1:16" ht="15.75" x14ac:dyDescent="0.2">
      <c r="A132" s="5" t="s">
        <v>71</v>
      </c>
      <c r="B132" s="27" t="s">
        <v>174</v>
      </c>
      <c r="C132" s="28" t="s">
        <v>171</v>
      </c>
      <c r="D132" s="29" t="s">
        <v>175</v>
      </c>
      <c r="E132" s="30">
        <v>43</v>
      </c>
      <c r="F132" s="27"/>
      <c r="G132" s="27" t="s">
        <v>169</v>
      </c>
      <c r="H132" s="42" t="s">
        <v>45</v>
      </c>
      <c r="I132" s="32">
        <f t="shared" si="4"/>
        <v>1.4301369863013698</v>
      </c>
      <c r="J132" s="33">
        <f t="shared" si="5"/>
        <v>0.46931506849315069</v>
      </c>
      <c r="K132" s="34">
        <f t="shared" si="6"/>
        <v>0.68547945205479444</v>
      </c>
      <c r="L132" s="39">
        <v>522</v>
      </c>
      <c r="M132" s="40">
        <v>171.3</v>
      </c>
      <c r="N132" s="40">
        <v>250.2</v>
      </c>
      <c r="O132" s="205">
        <f t="shared" si="8"/>
        <v>1.1603753978779818</v>
      </c>
      <c r="P132" s="5" t="s">
        <v>172</v>
      </c>
    </row>
    <row r="133" spans="1:16" ht="15.75" x14ac:dyDescent="0.2">
      <c r="A133" s="5" t="s">
        <v>71</v>
      </c>
      <c r="B133" s="27" t="s">
        <v>174</v>
      </c>
      <c r="C133" s="28" t="s">
        <v>171</v>
      </c>
      <c r="D133" s="29" t="s">
        <v>175</v>
      </c>
      <c r="E133" s="30">
        <v>33</v>
      </c>
      <c r="F133" s="27"/>
      <c r="G133" s="27">
        <v>0</v>
      </c>
      <c r="H133" s="42" t="s">
        <v>45</v>
      </c>
      <c r="I133" s="32">
        <f t="shared" si="4"/>
        <v>1.9380821917808218</v>
      </c>
      <c r="J133" s="33">
        <f t="shared" si="5"/>
        <v>0.61835616438356156</v>
      </c>
      <c r="K133" s="34">
        <f t="shared" si="6"/>
        <v>0.92027397260273969</v>
      </c>
      <c r="L133" s="39">
        <v>707.4</v>
      </c>
      <c r="M133" s="40">
        <v>225.7</v>
      </c>
      <c r="N133" s="40">
        <v>335.9</v>
      </c>
      <c r="O133" s="205">
        <f t="shared" si="8"/>
        <v>7.2601696954609593E-2</v>
      </c>
      <c r="P133" s="5" t="s">
        <v>172</v>
      </c>
    </row>
    <row r="134" spans="1:16" ht="15.75" x14ac:dyDescent="0.2">
      <c r="A134" s="5" t="s">
        <v>71</v>
      </c>
      <c r="B134" s="27" t="s">
        <v>174</v>
      </c>
      <c r="C134" s="28" t="s">
        <v>171</v>
      </c>
      <c r="D134" s="29" t="s">
        <v>175</v>
      </c>
      <c r="E134" s="30">
        <v>60</v>
      </c>
      <c r="F134" s="27"/>
      <c r="G134" s="27" t="s">
        <v>170</v>
      </c>
      <c r="H134" s="42" t="s">
        <v>45</v>
      </c>
      <c r="I134" s="32">
        <f t="shared" si="4"/>
        <v>3.3150684931506849</v>
      </c>
      <c r="J134" s="33">
        <f t="shared" si="5"/>
        <v>1.075890410958904</v>
      </c>
      <c r="K134" s="34">
        <f t="shared" si="6"/>
        <v>1.5835616438356164</v>
      </c>
      <c r="L134" s="39">
        <v>1210</v>
      </c>
      <c r="M134" s="40">
        <v>392.7</v>
      </c>
      <c r="N134" s="40">
        <v>578</v>
      </c>
      <c r="O134" s="205">
        <f t="shared" si="8"/>
        <v>2.6781445713061312E-2</v>
      </c>
      <c r="P134" s="5" t="s">
        <v>172</v>
      </c>
    </row>
    <row r="135" spans="1:16" ht="15.75" x14ac:dyDescent="0.2">
      <c r="A135" s="31" t="s">
        <v>71</v>
      </c>
      <c r="B135" s="27" t="s">
        <v>174</v>
      </c>
      <c r="C135" s="28" t="s">
        <v>171</v>
      </c>
      <c r="D135" s="29" t="s">
        <v>175</v>
      </c>
      <c r="E135" s="30">
        <v>60</v>
      </c>
      <c r="F135" s="27"/>
      <c r="G135" s="27">
        <v>0</v>
      </c>
      <c r="H135" s="27" t="s">
        <v>45</v>
      </c>
      <c r="I135" s="32">
        <f>L135/365</f>
        <v>4.7945205479452051</v>
      </c>
      <c r="J135" s="33">
        <f>M135/365</f>
        <v>1.5652054794520547</v>
      </c>
      <c r="K135" s="34">
        <f>N135/365</f>
        <v>2.3372602739726029</v>
      </c>
      <c r="L135" s="41">
        <v>1750</v>
      </c>
      <c r="M135" s="40">
        <v>571.29999999999995</v>
      </c>
      <c r="N135" s="40">
        <v>853.1</v>
      </c>
      <c r="O135" s="205">
        <f t="shared" si="8"/>
        <v>2.4926582621082622E-2</v>
      </c>
      <c r="P135" s="31" t="s">
        <v>172</v>
      </c>
    </row>
    <row r="136" spans="1:16" x14ac:dyDescent="0.2">
      <c r="A136" s="5"/>
      <c r="B136" s="42"/>
      <c r="C136" s="28"/>
      <c r="D136" s="164"/>
      <c r="E136" s="30"/>
      <c r="F136" s="27"/>
      <c r="G136" s="27"/>
      <c r="H136" s="42"/>
      <c r="I136" s="43"/>
      <c r="J136" s="44"/>
      <c r="K136" s="45"/>
      <c r="L136" s="46"/>
      <c r="M136" s="46"/>
      <c r="N136" s="46"/>
      <c r="O136" s="47"/>
      <c r="P136" s="5"/>
    </row>
    <row r="137" spans="1:16" x14ac:dyDescent="0.2">
      <c r="A137" s="27" t="s">
        <v>177</v>
      </c>
      <c r="B137" s="27" t="s">
        <v>178</v>
      </c>
      <c r="C137" s="28" t="s">
        <v>171</v>
      </c>
      <c r="D137" s="29" t="s">
        <v>175</v>
      </c>
      <c r="E137" s="30"/>
      <c r="F137" s="48" t="s">
        <v>282</v>
      </c>
      <c r="G137" s="27"/>
      <c r="H137" s="42"/>
      <c r="I137" s="43"/>
      <c r="J137" s="44"/>
      <c r="K137" s="45"/>
      <c r="L137" s="49">
        <v>2010.2636197819606</v>
      </c>
      <c r="M137" s="49">
        <v>1.2479530885504049E-3</v>
      </c>
      <c r="N137" s="49">
        <v>7.874051667876189E-4</v>
      </c>
      <c r="O137" s="38"/>
      <c r="P137" s="5" t="s">
        <v>179</v>
      </c>
    </row>
    <row r="138" spans="1:16" x14ac:dyDescent="0.2">
      <c r="A138" s="27" t="s">
        <v>177</v>
      </c>
      <c r="B138" s="27" t="s">
        <v>178</v>
      </c>
      <c r="C138" s="28" t="s">
        <v>171</v>
      </c>
      <c r="D138" s="29" t="s">
        <v>175</v>
      </c>
      <c r="E138" s="30"/>
      <c r="F138" s="48" t="s">
        <v>281</v>
      </c>
      <c r="G138" s="27"/>
      <c r="H138" s="42"/>
      <c r="I138" s="43"/>
      <c r="J138" s="44"/>
      <c r="K138" s="45"/>
      <c r="L138" s="49">
        <v>2010.2576415823787</v>
      </c>
      <c r="M138" s="49">
        <v>4.7445613272194672E-3</v>
      </c>
      <c r="N138" s="49">
        <v>2.9936158157458158E-3</v>
      </c>
      <c r="O138" s="37">
        <f>(1/103)/((L138-L137)/(L$239-L$137))</f>
        <v>3.3821196344510671</v>
      </c>
      <c r="P138" s="5" t="s">
        <v>179</v>
      </c>
    </row>
    <row r="139" spans="1:16" x14ac:dyDescent="0.2">
      <c r="A139" s="27" t="s">
        <v>177</v>
      </c>
      <c r="B139" s="27" t="s">
        <v>178</v>
      </c>
      <c r="C139" s="28" t="s">
        <v>171</v>
      </c>
      <c r="D139" s="29" t="s">
        <v>175</v>
      </c>
      <c r="E139" s="30"/>
      <c r="F139" s="48" t="s">
        <v>280</v>
      </c>
      <c r="G139" s="27"/>
      <c r="H139" s="42"/>
      <c r="I139" s="43"/>
      <c r="J139" s="44"/>
      <c r="K139" s="45"/>
      <c r="L139" s="49">
        <v>2010.2484344436377</v>
      </c>
      <c r="M139" s="49">
        <v>1.012975409888588E-2</v>
      </c>
      <c r="N139" s="49">
        <v>6.391442746470387E-3</v>
      </c>
      <c r="O139" s="37">
        <f t="shared" ref="O139:O202" si="9">(1/103)/((L139-L138)/(L$239-L$137))</f>
        <v>2.1960118939813542</v>
      </c>
      <c r="P139" s="5" t="s">
        <v>179</v>
      </c>
    </row>
    <row r="140" spans="1:16" x14ac:dyDescent="0.2">
      <c r="A140" s="27" t="s">
        <v>177</v>
      </c>
      <c r="B140" s="27" t="s">
        <v>178</v>
      </c>
      <c r="C140" s="28" t="s">
        <v>171</v>
      </c>
      <c r="D140" s="29" t="s">
        <v>175</v>
      </c>
      <c r="E140" s="30"/>
      <c r="F140" s="48" t="s">
        <v>279</v>
      </c>
      <c r="G140" s="27"/>
      <c r="H140" s="42"/>
      <c r="I140" s="43"/>
      <c r="J140" s="44"/>
      <c r="K140" s="45"/>
      <c r="L140" s="49">
        <v>2010.2436079007377</v>
      </c>
      <c r="M140" s="49">
        <v>1.2952766184106557E-2</v>
      </c>
      <c r="N140" s="49">
        <v>8.1726429551967177E-3</v>
      </c>
      <c r="O140" s="37">
        <f t="shared" si="9"/>
        <v>4.1891238933682242</v>
      </c>
      <c r="P140" s="5" t="s">
        <v>179</v>
      </c>
    </row>
    <row r="141" spans="1:16" x14ac:dyDescent="0.2">
      <c r="A141" s="27" t="s">
        <v>177</v>
      </c>
      <c r="B141" s="27" t="s">
        <v>178</v>
      </c>
      <c r="C141" s="28" t="s">
        <v>171</v>
      </c>
      <c r="D141" s="29" t="s">
        <v>175</v>
      </c>
      <c r="E141" s="30"/>
      <c r="F141" s="48" t="s">
        <v>278</v>
      </c>
      <c r="G141" s="27"/>
      <c r="H141" s="42"/>
      <c r="I141" s="43"/>
      <c r="J141" s="44"/>
      <c r="K141" s="45"/>
      <c r="L141" s="49">
        <v>2010.2393924910527</v>
      </c>
      <c r="M141" s="49">
        <v>1.5418330612343918E-2</v>
      </c>
      <c r="N141" s="49">
        <v>9.7283089394821932E-3</v>
      </c>
      <c r="O141" s="37">
        <f t="shared" si="9"/>
        <v>4.7964462995503645</v>
      </c>
      <c r="P141" s="5" t="s">
        <v>179</v>
      </c>
    </row>
    <row r="142" spans="1:16" x14ac:dyDescent="0.2">
      <c r="A142" s="27" t="s">
        <v>177</v>
      </c>
      <c r="B142" s="27" t="s">
        <v>178</v>
      </c>
      <c r="C142" s="28" t="s">
        <v>171</v>
      </c>
      <c r="D142" s="29" t="s">
        <v>175</v>
      </c>
      <c r="E142" s="30"/>
      <c r="F142" s="48" t="s">
        <v>277</v>
      </c>
      <c r="G142" s="27"/>
      <c r="H142" s="42"/>
      <c r="I142" s="43"/>
      <c r="J142" s="44"/>
      <c r="K142" s="45"/>
      <c r="L142" s="49">
        <v>2010.2336579705852</v>
      </c>
      <c r="M142" s="49">
        <v>1.1454944668760618E-3</v>
      </c>
      <c r="N142" s="49">
        <v>7.2275814693687455E-4</v>
      </c>
      <c r="O142" s="37">
        <f t="shared" si="9"/>
        <v>3.5258373039670396</v>
      </c>
      <c r="P142" s="5" t="s">
        <v>179</v>
      </c>
    </row>
    <row r="143" spans="1:16" x14ac:dyDescent="0.2">
      <c r="A143" s="27" t="s">
        <v>177</v>
      </c>
      <c r="B143" s="27" t="s">
        <v>178</v>
      </c>
      <c r="C143" s="28" t="s">
        <v>171</v>
      </c>
      <c r="D143" s="29" t="s">
        <v>175</v>
      </c>
      <c r="E143" s="30"/>
      <c r="F143" s="48" t="s">
        <v>276</v>
      </c>
      <c r="G143" s="27"/>
      <c r="H143" s="42"/>
      <c r="I143" s="43"/>
      <c r="J143" s="44"/>
      <c r="K143" s="45"/>
      <c r="L143" s="49">
        <v>2010.2327252832667</v>
      </c>
      <c r="M143" s="49">
        <v>1.6910169301642601E-3</v>
      </c>
      <c r="N143" s="49">
        <v>1.06695955172749E-3</v>
      </c>
      <c r="O143" s="38">
        <f t="shared" si="9"/>
        <v>21.678204242801126</v>
      </c>
      <c r="P143" s="5" t="s">
        <v>179</v>
      </c>
    </row>
    <row r="144" spans="1:16" x14ac:dyDescent="0.2">
      <c r="A144" s="27" t="s">
        <v>177</v>
      </c>
      <c r="B144" s="27" t="s">
        <v>178</v>
      </c>
      <c r="C144" s="28" t="s">
        <v>171</v>
      </c>
      <c r="D144" s="29" t="s">
        <v>175</v>
      </c>
      <c r="E144" s="30"/>
      <c r="F144" s="48" t="s">
        <v>275</v>
      </c>
      <c r="G144" s="27"/>
      <c r="H144" s="42"/>
      <c r="I144" s="43"/>
      <c r="J144" s="44"/>
      <c r="K144" s="45"/>
      <c r="L144" s="49">
        <v>2010.2304897878607</v>
      </c>
      <c r="M144" s="49">
        <v>2.9985429749187515E-3</v>
      </c>
      <c r="N144" s="49">
        <v>1.8919527127644737E-3</v>
      </c>
      <c r="O144" s="37">
        <f t="shared" si="9"/>
        <v>9.0445214650606545</v>
      </c>
      <c r="P144" s="5" t="s">
        <v>179</v>
      </c>
    </row>
    <row r="145" spans="1:16" x14ac:dyDescent="0.2">
      <c r="A145" s="27" t="s">
        <v>177</v>
      </c>
      <c r="B145" s="27" t="s">
        <v>178</v>
      </c>
      <c r="C145" s="28" t="s">
        <v>171</v>
      </c>
      <c r="D145" s="29" t="s">
        <v>175</v>
      </c>
      <c r="E145" s="30"/>
      <c r="F145" s="48" t="s">
        <v>274</v>
      </c>
      <c r="G145" s="27"/>
      <c r="H145" s="42"/>
      <c r="I145" s="43"/>
      <c r="J145" s="44"/>
      <c r="K145" s="45"/>
      <c r="L145" s="49">
        <v>2010.2303889773857</v>
      </c>
      <c r="M145" s="49">
        <v>3.057506335494516E-3</v>
      </c>
      <c r="N145" s="49">
        <v>1.9291560781749873E-3</v>
      </c>
      <c r="O145" s="38">
        <f t="shared" si="9"/>
        <v>200.56433796364109</v>
      </c>
      <c r="P145" s="5" t="s">
        <v>179</v>
      </c>
    </row>
    <row r="146" spans="1:16" x14ac:dyDescent="0.2">
      <c r="A146" s="27" t="s">
        <v>177</v>
      </c>
      <c r="B146" s="27" t="s">
        <v>178</v>
      </c>
      <c r="C146" s="28" t="s">
        <v>171</v>
      </c>
      <c r="D146" s="29" t="s">
        <v>175</v>
      </c>
      <c r="E146" s="30"/>
      <c r="F146" s="48" t="s">
        <v>273</v>
      </c>
      <c r="G146" s="27"/>
      <c r="H146" s="42"/>
      <c r="I146" s="43"/>
      <c r="J146" s="44"/>
      <c r="K146" s="45"/>
      <c r="L146" s="49">
        <v>2010.2297534246575</v>
      </c>
      <c r="M146" s="49">
        <v>1.1441472312800963E-2</v>
      </c>
      <c r="N146" s="49">
        <v>7.2190809874285496E-3</v>
      </c>
      <c r="O146" s="38">
        <f t="shared" si="9"/>
        <v>31.813231674946479</v>
      </c>
      <c r="P146" s="5" t="s">
        <v>179</v>
      </c>
    </row>
    <row r="147" spans="1:16" x14ac:dyDescent="0.2">
      <c r="A147" s="27" t="s">
        <v>177</v>
      </c>
      <c r="B147" s="27" t="s">
        <v>178</v>
      </c>
      <c r="C147" s="28" t="s">
        <v>171</v>
      </c>
      <c r="D147" s="29" t="s">
        <v>175</v>
      </c>
      <c r="E147" s="30"/>
      <c r="F147" s="48" t="s">
        <v>272</v>
      </c>
      <c r="G147" s="27"/>
      <c r="H147" s="42"/>
      <c r="I147" s="43"/>
      <c r="J147" s="44"/>
      <c r="K147" s="45"/>
      <c r="L147" s="49">
        <v>2010.2293330924374</v>
      </c>
      <c r="M147" s="49">
        <v>3.675086253809896E-3</v>
      </c>
      <c r="N147" s="49">
        <v>2.3188226634395532E-3</v>
      </c>
      <c r="O147" s="38">
        <f t="shared" si="9"/>
        <v>48.102394294617184</v>
      </c>
      <c r="P147" s="5" t="s">
        <v>179</v>
      </c>
    </row>
    <row r="148" spans="1:16" x14ac:dyDescent="0.2">
      <c r="A148" s="27" t="s">
        <v>177</v>
      </c>
      <c r="B148" s="27" t="s">
        <v>178</v>
      </c>
      <c r="C148" s="28" t="s">
        <v>171</v>
      </c>
      <c r="D148" s="29" t="s">
        <v>175</v>
      </c>
      <c r="E148" s="30"/>
      <c r="F148" s="48" t="s">
        <v>271</v>
      </c>
      <c r="G148" s="27"/>
      <c r="H148" s="42"/>
      <c r="I148" s="43"/>
      <c r="J148" s="44"/>
      <c r="K148" s="45"/>
      <c r="L148" s="49">
        <v>2010.2290899884874</v>
      </c>
      <c r="M148" s="49">
        <v>3.8172760991198604E-3</v>
      </c>
      <c r="N148" s="49">
        <v>2.4085383906483787E-3</v>
      </c>
      <c r="O148" s="38">
        <f t="shared" si="9"/>
        <v>83.170126142487021</v>
      </c>
      <c r="P148" s="5" t="s">
        <v>179</v>
      </c>
    </row>
    <row r="149" spans="1:16" x14ac:dyDescent="0.2">
      <c r="A149" s="27" t="s">
        <v>177</v>
      </c>
      <c r="B149" s="27" t="s">
        <v>178</v>
      </c>
      <c r="C149" s="28" t="s">
        <v>171</v>
      </c>
      <c r="D149" s="29" t="s">
        <v>175</v>
      </c>
      <c r="E149" s="30"/>
      <c r="F149" s="48" t="s">
        <v>270</v>
      </c>
      <c r="G149" s="27"/>
      <c r="H149" s="42"/>
      <c r="I149" s="43"/>
      <c r="J149" s="44"/>
      <c r="K149" s="45"/>
      <c r="L149" s="49">
        <v>2010.2281875762912</v>
      </c>
      <c r="M149" s="49">
        <v>1.2357326362626922E-2</v>
      </c>
      <c r="N149" s="49">
        <v>7.7969458266381724E-3</v>
      </c>
      <c r="O149" s="38">
        <f t="shared" si="9"/>
        <v>22.40548861179327</v>
      </c>
      <c r="P149" s="5" t="s">
        <v>179</v>
      </c>
    </row>
    <row r="150" spans="1:16" x14ac:dyDescent="0.2">
      <c r="A150" s="27" t="s">
        <v>177</v>
      </c>
      <c r="B150" s="27" t="s">
        <v>178</v>
      </c>
      <c r="C150" s="28" t="s">
        <v>171</v>
      </c>
      <c r="D150" s="29" t="s">
        <v>175</v>
      </c>
      <c r="E150" s="30"/>
      <c r="F150" s="48" t="s">
        <v>269</v>
      </c>
      <c r="G150" s="27"/>
      <c r="H150" s="42"/>
      <c r="I150" s="43"/>
      <c r="J150" s="44"/>
      <c r="K150" s="45"/>
      <c r="L150" s="49">
        <v>2010.2278302671411</v>
      </c>
      <c r="M150" s="49">
        <v>4.5540785390247498E-3</v>
      </c>
      <c r="N150" s="49">
        <v>2.8734293015372941E-3</v>
      </c>
      <c r="O150" s="38">
        <f t="shared" si="9"/>
        <v>56.58681334872157</v>
      </c>
      <c r="P150" s="5" t="s">
        <v>179</v>
      </c>
    </row>
    <row r="151" spans="1:16" x14ac:dyDescent="0.2">
      <c r="A151" s="27" t="s">
        <v>177</v>
      </c>
      <c r="B151" s="27" t="s">
        <v>178</v>
      </c>
      <c r="C151" s="28" t="s">
        <v>171</v>
      </c>
      <c r="D151" s="29" t="s">
        <v>175</v>
      </c>
      <c r="E151" s="30"/>
      <c r="F151" s="48" t="s">
        <v>268</v>
      </c>
      <c r="G151" s="27"/>
      <c r="H151" s="42"/>
      <c r="I151" s="43"/>
      <c r="J151" s="44"/>
      <c r="K151" s="45"/>
      <c r="L151" s="49">
        <v>2010.2251241710076</v>
      </c>
      <c r="M151" s="49">
        <v>6.1368557457304332E-3</v>
      </c>
      <c r="N151" s="49">
        <v>3.8720942047840898E-3</v>
      </c>
      <c r="O151" s="37">
        <f t="shared" si="9"/>
        <v>7.4716437209410431</v>
      </c>
      <c r="P151" s="5" t="s">
        <v>179</v>
      </c>
    </row>
    <row r="152" spans="1:16" x14ac:dyDescent="0.2">
      <c r="A152" s="27" t="s">
        <v>177</v>
      </c>
      <c r="B152" s="27" t="s">
        <v>178</v>
      </c>
      <c r="C152" s="28" t="s">
        <v>171</v>
      </c>
      <c r="D152" s="29" t="s">
        <v>175</v>
      </c>
      <c r="E152" s="30"/>
      <c r="F152" s="48" t="s">
        <v>267</v>
      </c>
      <c r="G152" s="27"/>
      <c r="H152" s="42"/>
      <c r="I152" s="43"/>
      <c r="J152" s="44"/>
      <c r="K152" s="45"/>
      <c r="L152" s="49">
        <v>2010.2236189200962</v>
      </c>
      <c r="M152" s="49">
        <v>6.0747834604732833E-4</v>
      </c>
      <c r="N152" s="49">
        <v>3.8329292405124224E-4</v>
      </c>
      <c r="O152" s="38">
        <f t="shared" si="9"/>
        <v>13.43230290196809</v>
      </c>
      <c r="P152" s="5" t="s">
        <v>179</v>
      </c>
    </row>
    <row r="153" spans="1:16" x14ac:dyDescent="0.2">
      <c r="A153" s="27" t="s">
        <v>177</v>
      </c>
      <c r="B153" s="27" t="s">
        <v>178</v>
      </c>
      <c r="C153" s="28" t="s">
        <v>171</v>
      </c>
      <c r="D153" s="29" t="s">
        <v>175</v>
      </c>
      <c r="E153" s="30"/>
      <c r="F153" s="48" t="s">
        <v>266</v>
      </c>
      <c r="G153" s="27"/>
      <c r="H153" s="42"/>
      <c r="I153" s="43"/>
      <c r="J153" s="44"/>
      <c r="K153" s="45"/>
      <c r="L153" s="49">
        <v>2010.2228608080361</v>
      </c>
      <c r="M153" s="49">
        <v>7.4606813397577396E-3</v>
      </c>
      <c r="N153" s="49">
        <v>4.7073716861464696E-3</v>
      </c>
      <c r="O153" s="38">
        <f t="shared" si="9"/>
        <v>26.670181426399598</v>
      </c>
      <c r="P153" s="5" t="s">
        <v>179</v>
      </c>
    </row>
    <row r="154" spans="1:16" x14ac:dyDescent="0.2">
      <c r="A154" s="27" t="s">
        <v>177</v>
      </c>
      <c r="B154" s="27" t="s">
        <v>178</v>
      </c>
      <c r="C154" s="28" t="s">
        <v>171</v>
      </c>
      <c r="D154" s="29" t="s">
        <v>175</v>
      </c>
      <c r="E154" s="30"/>
      <c r="F154" s="48" t="s">
        <v>265</v>
      </c>
      <c r="G154" s="27"/>
      <c r="H154" s="42"/>
      <c r="I154" s="43"/>
      <c r="J154" s="44"/>
      <c r="K154" s="45"/>
      <c r="L154" s="49">
        <v>2010.2222646568655</v>
      </c>
      <c r="M154" s="49">
        <v>7.8093661010562067E-3</v>
      </c>
      <c r="N154" s="49">
        <v>4.9273768971960655E-3</v>
      </c>
      <c r="O154" s="38">
        <f t="shared" si="9"/>
        <v>33.91587097609569</v>
      </c>
      <c r="P154" s="5" t="s">
        <v>179</v>
      </c>
    </row>
    <row r="155" spans="1:16" x14ac:dyDescent="0.2">
      <c r="A155" s="27" t="s">
        <v>177</v>
      </c>
      <c r="B155" s="27" t="s">
        <v>178</v>
      </c>
      <c r="C155" s="28" t="s">
        <v>171</v>
      </c>
      <c r="D155" s="29" t="s">
        <v>175</v>
      </c>
      <c r="E155" s="30"/>
      <c r="F155" s="48" t="s">
        <v>264</v>
      </c>
      <c r="G155" s="27"/>
      <c r="H155" s="42"/>
      <c r="I155" s="43"/>
      <c r="J155" s="44"/>
      <c r="K155" s="45"/>
      <c r="L155" s="49">
        <v>2010.2221005135125</v>
      </c>
      <c r="M155" s="49">
        <v>1.4955840202698634E-3</v>
      </c>
      <c r="N155" s="49">
        <v>9.4364972187648433E-4</v>
      </c>
      <c r="O155" s="38">
        <f t="shared" si="9"/>
        <v>123.178830057355</v>
      </c>
      <c r="P155" s="5" t="s">
        <v>179</v>
      </c>
    </row>
    <row r="156" spans="1:16" x14ac:dyDescent="0.2">
      <c r="A156" s="27" t="s">
        <v>177</v>
      </c>
      <c r="B156" s="27" t="s">
        <v>178</v>
      </c>
      <c r="C156" s="28" t="s">
        <v>171</v>
      </c>
      <c r="D156" s="29" t="s">
        <v>175</v>
      </c>
      <c r="E156" s="30"/>
      <c r="F156" s="48" t="s">
        <v>263</v>
      </c>
      <c r="G156" s="27"/>
      <c r="H156" s="42"/>
      <c r="I156" s="43"/>
      <c r="J156" s="44"/>
      <c r="K156" s="45"/>
      <c r="L156" s="49">
        <v>2010.2214111928511</v>
      </c>
      <c r="M156" s="49">
        <v>8.3085513931801108E-3</v>
      </c>
      <c r="N156" s="49">
        <v>5.2423415235181301E-3</v>
      </c>
      <c r="O156" s="38">
        <f t="shared" si="9"/>
        <v>29.331757070799124</v>
      </c>
      <c r="P156" s="5" t="s">
        <v>179</v>
      </c>
    </row>
    <row r="157" spans="1:16" x14ac:dyDescent="0.2">
      <c r="A157" s="27" t="s">
        <v>177</v>
      </c>
      <c r="B157" s="27" t="s">
        <v>178</v>
      </c>
      <c r="C157" s="28" t="s">
        <v>171</v>
      </c>
      <c r="D157" s="29" t="s">
        <v>175</v>
      </c>
      <c r="E157" s="30"/>
      <c r="F157" s="48" t="s">
        <v>262</v>
      </c>
      <c r="G157" s="27"/>
      <c r="H157" s="42"/>
      <c r="I157" s="43"/>
      <c r="J157" s="44"/>
      <c r="K157" s="45"/>
      <c r="L157" s="49">
        <v>2010.2211228555846</v>
      </c>
      <c r="M157" s="49">
        <v>8.4771978974979983E-3</v>
      </c>
      <c r="N157" s="49">
        <v>5.3487502740384189E-3</v>
      </c>
      <c r="O157" s="38">
        <f t="shared" si="9"/>
        <v>70.122694958502564</v>
      </c>
      <c r="P157" s="5" t="s">
        <v>179</v>
      </c>
    </row>
    <row r="158" spans="1:16" x14ac:dyDescent="0.2">
      <c r="A158" s="27" t="s">
        <v>177</v>
      </c>
      <c r="B158" s="27" t="s">
        <v>178</v>
      </c>
      <c r="C158" s="28" t="s">
        <v>171</v>
      </c>
      <c r="D158" s="29" t="s">
        <v>175</v>
      </c>
      <c r="E158" s="30"/>
      <c r="F158" s="48" t="s">
        <v>261</v>
      </c>
      <c r="G158" s="27"/>
      <c r="H158" s="42"/>
      <c r="I158" s="43"/>
      <c r="J158" s="44"/>
      <c r="K158" s="45"/>
      <c r="L158" s="49">
        <v>2010.2189885293474</v>
      </c>
      <c r="M158" s="49">
        <v>3.31576237346812E-3</v>
      </c>
      <c r="N158" s="49">
        <v>2.0921046220907891E-3</v>
      </c>
      <c r="O158" s="37">
        <f t="shared" si="9"/>
        <v>9.4732407035425137</v>
      </c>
      <c r="P158" s="5" t="s">
        <v>179</v>
      </c>
    </row>
    <row r="159" spans="1:16" x14ac:dyDescent="0.2">
      <c r="A159" s="27" t="s">
        <v>177</v>
      </c>
      <c r="B159" s="27" t="s">
        <v>178</v>
      </c>
      <c r="C159" s="28" t="s">
        <v>171</v>
      </c>
      <c r="D159" s="29" t="s">
        <v>175</v>
      </c>
      <c r="E159" s="30"/>
      <c r="F159" s="48" t="s">
        <v>260</v>
      </c>
      <c r="G159" s="27"/>
      <c r="H159" s="42"/>
      <c r="I159" s="43"/>
      <c r="J159" s="44"/>
      <c r="K159" s="45"/>
      <c r="L159" s="49">
        <v>2010.2184878841958</v>
      </c>
      <c r="M159" s="49">
        <v>1.0018374725116014E-2</v>
      </c>
      <c r="N159" s="49">
        <v>6.3211671125666851E-3</v>
      </c>
      <c r="O159" s="38">
        <f t="shared" si="9"/>
        <v>40.385862367419406</v>
      </c>
      <c r="P159" s="5" t="s">
        <v>179</v>
      </c>
    </row>
    <row r="160" spans="1:16" x14ac:dyDescent="0.2">
      <c r="A160" s="27" t="s">
        <v>177</v>
      </c>
      <c r="B160" s="27" t="s">
        <v>178</v>
      </c>
      <c r="C160" s="28" t="s">
        <v>171</v>
      </c>
      <c r="D160" s="29" t="s">
        <v>175</v>
      </c>
      <c r="E160" s="30"/>
      <c r="F160" s="48" t="s">
        <v>259</v>
      </c>
      <c r="G160" s="27"/>
      <c r="H160" s="42"/>
      <c r="I160" s="43"/>
      <c r="J160" s="44"/>
      <c r="K160" s="45"/>
      <c r="L160" s="49">
        <v>2010.2181499573524</v>
      </c>
      <c r="M160" s="49">
        <v>3.8062374247756648E-3</v>
      </c>
      <c r="N160" s="49">
        <v>2.4015734579975806E-3</v>
      </c>
      <c r="O160" s="38">
        <f t="shared" si="9"/>
        <v>59.832435849638401</v>
      </c>
      <c r="P160" s="5" t="s">
        <v>179</v>
      </c>
    </row>
    <row r="161" spans="1:16" x14ac:dyDescent="0.2">
      <c r="A161" s="27" t="s">
        <v>177</v>
      </c>
      <c r="B161" s="27" t="s">
        <v>178</v>
      </c>
      <c r="C161" s="28" t="s">
        <v>171</v>
      </c>
      <c r="D161" s="29" t="s">
        <v>175</v>
      </c>
      <c r="E161" s="30"/>
      <c r="F161" s="48" t="s">
        <v>258</v>
      </c>
      <c r="G161" s="27"/>
      <c r="H161" s="42"/>
      <c r="I161" s="43"/>
      <c r="J161" s="44"/>
      <c r="K161" s="45"/>
      <c r="L161" s="49">
        <v>2010.2164399731139</v>
      </c>
      <c r="M161" s="49">
        <v>1.1216183975636014E-2</v>
      </c>
      <c r="N161" s="49">
        <v>7.0769336564685901E-3</v>
      </c>
      <c r="O161" s="38">
        <f t="shared" si="9"/>
        <v>11.824077514851147</v>
      </c>
      <c r="P161" s="5" t="s">
        <v>179</v>
      </c>
    </row>
    <row r="162" spans="1:16" x14ac:dyDescent="0.2">
      <c r="A162" s="27" t="s">
        <v>177</v>
      </c>
      <c r="B162" s="27" t="s">
        <v>178</v>
      </c>
      <c r="C162" s="28" t="s">
        <v>171</v>
      </c>
      <c r="D162" s="29" t="s">
        <v>175</v>
      </c>
      <c r="E162" s="30"/>
      <c r="F162" s="48" t="s">
        <v>257</v>
      </c>
      <c r="G162" s="27"/>
      <c r="H162" s="42"/>
      <c r="I162" s="43"/>
      <c r="J162" s="44"/>
      <c r="K162" s="45"/>
      <c r="L162" s="49">
        <v>2010.2163695801569</v>
      </c>
      <c r="M162" s="49">
        <v>1.1257356337000382E-2</v>
      </c>
      <c r="N162" s="49">
        <v>7.1029116602610307E-3</v>
      </c>
      <c r="O162" s="38">
        <f t="shared" si="9"/>
        <v>287.23024351442865</v>
      </c>
      <c r="P162" s="5" t="s">
        <v>179</v>
      </c>
    </row>
    <row r="163" spans="1:16" x14ac:dyDescent="0.2">
      <c r="A163" s="27" t="s">
        <v>177</v>
      </c>
      <c r="B163" s="27" t="s">
        <v>178</v>
      </c>
      <c r="C163" s="28" t="s">
        <v>171</v>
      </c>
      <c r="D163" s="29" t="s">
        <v>175</v>
      </c>
      <c r="E163" s="30"/>
      <c r="F163" s="48" t="s">
        <v>256</v>
      </c>
      <c r="G163" s="27"/>
      <c r="H163" s="42"/>
      <c r="I163" s="43"/>
      <c r="J163" s="44"/>
      <c r="K163" s="45"/>
      <c r="L163" s="49">
        <v>2010.2163164951255</v>
      </c>
      <c r="M163" s="49">
        <v>4.8786169999199998E-3</v>
      </c>
      <c r="N163" s="49">
        <v>3.0781992270054507E-3</v>
      </c>
      <c r="O163" s="38">
        <f t="shared" si="9"/>
        <v>380.87923589129605</v>
      </c>
      <c r="P163" s="5" t="s">
        <v>179</v>
      </c>
    </row>
    <row r="164" spans="1:16" x14ac:dyDescent="0.2">
      <c r="A164" s="27" t="s">
        <v>177</v>
      </c>
      <c r="B164" s="27" t="s">
        <v>178</v>
      </c>
      <c r="C164" s="28" t="s">
        <v>171</v>
      </c>
      <c r="D164" s="29" t="s">
        <v>175</v>
      </c>
      <c r="E164" s="30"/>
      <c r="F164" s="48" t="s">
        <v>255</v>
      </c>
      <c r="G164" s="27"/>
      <c r="H164" s="42"/>
      <c r="I164" s="43"/>
      <c r="J164" s="44"/>
      <c r="K164" s="45"/>
      <c r="L164" s="49">
        <v>2010.2154185145109</v>
      </c>
      <c r="M164" s="49">
        <v>5.4038397483266148E-3</v>
      </c>
      <c r="N164" s="49">
        <v>3.4095923776006785E-3</v>
      </c>
      <c r="O164" s="38">
        <f t="shared" si="9"/>
        <v>22.516060877481923</v>
      </c>
      <c r="P164" s="5" t="s">
        <v>179</v>
      </c>
    </row>
    <row r="165" spans="1:16" x14ac:dyDescent="0.2">
      <c r="A165" s="27" t="s">
        <v>177</v>
      </c>
      <c r="B165" s="27" t="s">
        <v>178</v>
      </c>
      <c r="C165" s="28" t="s">
        <v>171</v>
      </c>
      <c r="D165" s="29" t="s">
        <v>175</v>
      </c>
      <c r="E165" s="30"/>
      <c r="F165" s="48" t="s">
        <v>254</v>
      </c>
      <c r="G165" s="27"/>
      <c r="H165" s="42"/>
      <c r="I165" s="43"/>
      <c r="J165" s="44"/>
      <c r="K165" s="45"/>
      <c r="L165" s="49">
        <v>2010.2141082014873</v>
      </c>
      <c r="M165" s="49">
        <v>1.2580021326460274E-2</v>
      </c>
      <c r="N165" s="49">
        <v>7.9374568496475631E-3</v>
      </c>
      <c r="O165" s="38">
        <f t="shared" si="9"/>
        <v>15.430653454708093</v>
      </c>
      <c r="P165" s="5" t="s">
        <v>179</v>
      </c>
    </row>
    <row r="166" spans="1:16" x14ac:dyDescent="0.2">
      <c r="A166" s="27" t="s">
        <v>177</v>
      </c>
      <c r="B166" s="27" t="s">
        <v>178</v>
      </c>
      <c r="C166" s="28" t="s">
        <v>171</v>
      </c>
      <c r="D166" s="29" t="s">
        <v>175</v>
      </c>
      <c r="E166" s="30"/>
      <c r="F166" s="48" t="s">
        <v>253</v>
      </c>
      <c r="G166" s="27"/>
      <c r="H166" s="42"/>
      <c r="I166" s="43"/>
      <c r="J166" s="44"/>
      <c r="K166" s="45"/>
      <c r="L166" s="49">
        <v>2010.2119096256395</v>
      </c>
      <c r="M166" s="49">
        <v>7.4561649623905027E-3</v>
      </c>
      <c r="N166" s="49">
        <v>4.7045220446761691E-3</v>
      </c>
      <c r="O166" s="37">
        <f t="shared" si="9"/>
        <v>9.1964014816971726</v>
      </c>
      <c r="P166" s="5" t="s">
        <v>179</v>
      </c>
    </row>
    <row r="167" spans="1:16" x14ac:dyDescent="0.2">
      <c r="A167" s="27" t="s">
        <v>177</v>
      </c>
      <c r="B167" s="27" t="s">
        <v>178</v>
      </c>
      <c r="C167" s="28" t="s">
        <v>171</v>
      </c>
      <c r="D167" s="29" t="s">
        <v>175</v>
      </c>
      <c r="E167" s="30"/>
      <c r="F167" s="48" t="s">
        <v>252</v>
      </c>
      <c r="G167" s="27"/>
      <c r="H167" s="42"/>
      <c r="I167" s="43"/>
      <c r="J167" s="44"/>
      <c r="K167" s="45"/>
      <c r="L167" s="49">
        <v>2010.2117497179186</v>
      </c>
      <c r="M167" s="49">
        <v>2.197171782355814E-2</v>
      </c>
      <c r="N167" s="49">
        <v>1.3863216731620385E-2</v>
      </c>
      <c r="O167" s="38">
        <f t="shared" si="9"/>
        <v>126.44158812972857</v>
      </c>
      <c r="P167" s="5" t="s">
        <v>179</v>
      </c>
    </row>
    <row r="168" spans="1:16" x14ac:dyDescent="0.2">
      <c r="A168" s="27" t="s">
        <v>177</v>
      </c>
      <c r="B168" s="27" t="s">
        <v>178</v>
      </c>
      <c r="C168" s="28" t="s">
        <v>171</v>
      </c>
      <c r="D168" s="29" t="s">
        <v>175</v>
      </c>
      <c r="E168" s="30"/>
      <c r="F168" s="48" t="s">
        <v>251</v>
      </c>
      <c r="G168" s="27"/>
      <c r="H168" s="42"/>
      <c r="I168" s="43"/>
      <c r="J168" s="44"/>
      <c r="K168" s="45"/>
      <c r="L168" s="49">
        <v>2010.2109972775984</v>
      </c>
      <c r="M168" s="49">
        <v>7.9897911208080576E-3</v>
      </c>
      <c r="N168" s="49">
        <v>5.041217388536477E-3</v>
      </c>
      <c r="O168" s="38">
        <f t="shared" si="9"/>
        <v>26.871215752726727</v>
      </c>
      <c r="P168" s="5" t="s">
        <v>179</v>
      </c>
    </row>
    <row r="169" spans="1:16" x14ac:dyDescent="0.2">
      <c r="A169" s="27" t="s">
        <v>177</v>
      </c>
      <c r="B169" s="27" t="s">
        <v>178</v>
      </c>
      <c r="C169" s="28" t="s">
        <v>171</v>
      </c>
      <c r="D169" s="29" t="s">
        <v>175</v>
      </c>
      <c r="E169" s="30"/>
      <c r="F169" s="48" t="s">
        <v>250</v>
      </c>
      <c r="G169" s="27"/>
      <c r="H169" s="42"/>
      <c r="I169" s="43"/>
      <c r="J169" s="44"/>
      <c r="K169" s="45"/>
      <c r="L169" s="49">
        <v>2010.2095933093062</v>
      </c>
      <c r="M169" s="49">
        <v>8.8109626173039444E-3</v>
      </c>
      <c r="N169" s="49">
        <v>5.5593415753283507E-3</v>
      </c>
      <c r="O169" s="38">
        <f t="shared" si="9"/>
        <v>14.401312549393378</v>
      </c>
      <c r="P169" s="5" t="s">
        <v>179</v>
      </c>
    </row>
    <row r="170" spans="1:16" x14ac:dyDescent="0.2">
      <c r="A170" s="27" t="s">
        <v>177</v>
      </c>
      <c r="B170" s="27" t="s">
        <v>178</v>
      </c>
      <c r="C170" s="28" t="s">
        <v>171</v>
      </c>
      <c r="D170" s="29" t="s">
        <v>175</v>
      </c>
      <c r="E170" s="30"/>
      <c r="F170" s="48" t="s">
        <v>249</v>
      </c>
      <c r="G170" s="27"/>
      <c r="H170" s="42"/>
      <c r="I170" s="43"/>
      <c r="J170" s="44"/>
      <c r="K170" s="45"/>
      <c r="L170" s="49">
        <v>2010.208968070096</v>
      </c>
      <c r="M170" s="49">
        <v>2.3598684698750941E-2</v>
      </c>
      <c r="N170" s="49">
        <v>1.4889763430749287E-2</v>
      </c>
      <c r="O170" s="38">
        <f t="shared" si="9"/>
        <v>32.338000968365279</v>
      </c>
      <c r="P170" s="5" t="s">
        <v>179</v>
      </c>
    </row>
    <row r="171" spans="1:16" x14ac:dyDescent="0.2">
      <c r="A171" s="27" t="s">
        <v>177</v>
      </c>
      <c r="B171" s="27" t="s">
        <v>178</v>
      </c>
      <c r="C171" s="28" t="s">
        <v>171</v>
      </c>
      <c r="D171" s="29" t="s">
        <v>175</v>
      </c>
      <c r="E171" s="30"/>
      <c r="F171" s="48" t="s">
        <v>248</v>
      </c>
      <c r="G171" s="27"/>
      <c r="H171" s="42"/>
      <c r="I171" s="43"/>
      <c r="J171" s="44"/>
      <c r="K171" s="45"/>
      <c r="L171" s="49">
        <v>2010.2082457178954</v>
      </c>
      <c r="M171" s="49">
        <v>9.5991596597534735E-3</v>
      </c>
      <c r="N171" s="49">
        <v>6.0566602881594479E-3</v>
      </c>
      <c r="O171" s="38">
        <f t="shared" si="9"/>
        <v>27.990481880744735</v>
      </c>
      <c r="P171" s="5" t="s">
        <v>179</v>
      </c>
    </row>
    <row r="172" spans="1:16" x14ac:dyDescent="0.2">
      <c r="A172" s="27" t="s">
        <v>177</v>
      </c>
      <c r="B172" s="27" t="s">
        <v>178</v>
      </c>
      <c r="C172" s="28" t="s">
        <v>171</v>
      </c>
      <c r="D172" s="29" t="s">
        <v>175</v>
      </c>
      <c r="E172" s="30"/>
      <c r="F172" s="48" t="s">
        <v>247</v>
      </c>
      <c r="G172" s="27"/>
      <c r="H172" s="42"/>
      <c r="I172" s="43"/>
      <c r="J172" s="44"/>
      <c r="K172" s="45"/>
      <c r="L172" s="49">
        <v>2010.2064534105837</v>
      </c>
      <c r="M172" s="49">
        <v>1.7057256415722952E-2</v>
      </c>
      <c r="N172" s="49">
        <v>1.0762401212182297E-2</v>
      </c>
      <c r="O172" s="38">
        <f t="shared" si="9"/>
        <v>11.280981812023203</v>
      </c>
      <c r="P172" s="5" t="s">
        <v>179</v>
      </c>
    </row>
    <row r="173" spans="1:16" x14ac:dyDescent="0.2">
      <c r="A173" s="27" t="s">
        <v>177</v>
      </c>
      <c r="B173" s="27" t="s">
        <v>178</v>
      </c>
      <c r="C173" s="28" t="s">
        <v>171</v>
      </c>
      <c r="D173" s="29" t="s">
        <v>175</v>
      </c>
      <c r="E173" s="30"/>
      <c r="F173" s="48" t="s">
        <v>246</v>
      </c>
      <c r="G173" s="27"/>
      <c r="H173" s="42"/>
      <c r="I173" s="43"/>
      <c r="J173" s="44"/>
      <c r="K173" s="45"/>
      <c r="L173" s="49">
        <v>2010.2062188786745</v>
      </c>
      <c r="M173" s="49">
        <v>1.0784644122219762E-2</v>
      </c>
      <c r="N173" s="49">
        <v>6.8046504165197056E-3</v>
      </c>
      <c r="O173" s="38">
        <f t="shared" si="9"/>
        <v>86.209958609386419</v>
      </c>
      <c r="P173" s="5" t="s">
        <v>179</v>
      </c>
    </row>
    <row r="174" spans="1:16" x14ac:dyDescent="0.2">
      <c r="A174" s="27" t="s">
        <v>177</v>
      </c>
      <c r="B174" s="27" t="s">
        <v>178</v>
      </c>
      <c r="C174" s="28" t="s">
        <v>171</v>
      </c>
      <c r="D174" s="29" t="s">
        <v>175</v>
      </c>
      <c r="E174" s="30"/>
      <c r="F174" s="48" t="s">
        <v>245</v>
      </c>
      <c r="G174" s="27"/>
      <c r="H174" s="42"/>
      <c r="I174" s="43"/>
      <c r="J174" s="44"/>
      <c r="K174" s="45"/>
      <c r="L174" s="49">
        <v>2010.204787201646</v>
      </c>
      <c r="M174" s="49">
        <v>1.8031810680526648E-2</v>
      </c>
      <c r="N174" s="49">
        <v>1.1377303383154659E-2</v>
      </c>
      <c r="O174" s="38">
        <f t="shared" si="9"/>
        <v>14.122588951934993</v>
      </c>
      <c r="P174" s="5" t="s">
        <v>179</v>
      </c>
    </row>
    <row r="175" spans="1:16" x14ac:dyDescent="0.2">
      <c r="A175" s="27" t="s">
        <v>177</v>
      </c>
      <c r="B175" s="27" t="s">
        <v>178</v>
      </c>
      <c r="C175" s="28" t="s">
        <v>171</v>
      </c>
      <c r="D175" s="29" t="s">
        <v>175</v>
      </c>
      <c r="E175" s="30"/>
      <c r="F175" s="48" t="s">
        <v>244</v>
      </c>
      <c r="G175" s="27"/>
      <c r="H175" s="42"/>
      <c r="I175" s="43"/>
      <c r="J175" s="44"/>
      <c r="K175" s="45"/>
      <c r="L175" s="49">
        <v>2010.203073997453</v>
      </c>
      <c r="M175" s="49">
        <v>3.6660770279266883E-2</v>
      </c>
      <c r="N175" s="49">
        <v>2.313138226200465E-2</v>
      </c>
      <c r="O175" s="38">
        <f t="shared" si="9"/>
        <v>11.801854248829789</v>
      </c>
      <c r="P175" s="5" t="s">
        <v>179</v>
      </c>
    </row>
    <row r="176" spans="1:16" x14ac:dyDescent="0.2">
      <c r="A176" s="27" t="s">
        <v>177</v>
      </c>
      <c r="B176" s="27" t="s">
        <v>178</v>
      </c>
      <c r="C176" s="28" t="s">
        <v>171</v>
      </c>
      <c r="D176" s="29" t="s">
        <v>175</v>
      </c>
      <c r="E176" s="30"/>
      <c r="F176" s="48" t="s">
        <v>243</v>
      </c>
      <c r="G176" s="27"/>
      <c r="H176" s="42"/>
      <c r="I176" s="43"/>
      <c r="J176" s="44"/>
      <c r="K176" s="45"/>
      <c r="L176" s="49">
        <v>2010.2022499919544</v>
      </c>
      <c r="M176" s="49">
        <v>1.3106018946349007E-2</v>
      </c>
      <c r="N176" s="49">
        <v>8.2693389110954658E-3</v>
      </c>
      <c r="O176" s="38">
        <f t="shared" si="9"/>
        <v>24.537440855015191</v>
      </c>
      <c r="P176" s="5" t="s">
        <v>179</v>
      </c>
    </row>
    <row r="177" spans="1:16" x14ac:dyDescent="0.2">
      <c r="A177" s="27" t="s">
        <v>177</v>
      </c>
      <c r="B177" s="27" t="s">
        <v>178</v>
      </c>
      <c r="C177" s="28" t="s">
        <v>171</v>
      </c>
      <c r="D177" s="29" t="s">
        <v>175</v>
      </c>
      <c r="E177" s="30"/>
      <c r="F177" s="48" t="s">
        <v>242</v>
      </c>
      <c r="G177" s="27"/>
      <c r="H177" s="42"/>
      <c r="I177" s="43"/>
      <c r="J177" s="44"/>
      <c r="K177" s="45"/>
      <c r="L177" s="49">
        <v>2010.20224028045</v>
      </c>
      <c r="M177" s="49">
        <v>2.7533723062972002E-2</v>
      </c>
      <c r="N177" s="49">
        <v>1.737260478746586E-2</v>
      </c>
      <c r="O177" s="38">
        <f t="shared" si="9"/>
        <v>2081.9623173464761</v>
      </c>
      <c r="P177" s="5" t="s">
        <v>179</v>
      </c>
    </row>
    <row r="178" spans="1:16" x14ac:dyDescent="0.2">
      <c r="A178" s="27" t="s">
        <v>177</v>
      </c>
      <c r="B178" s="27" t="s">
        <v>178</v>
      </c>
      <c r="C178" s="28" t="s">
        <v>171</v>
      </c>
      <c r="D178" s="29" t="s">
        <v>175</v>
      </c>
      <c r="E178" s="30"/>
      <c r="F178" s="48" t="s">
        <v>241</v>
      </c>
      <c r="G178" s="27"/>
      <c r="H178" s="42"/>
      <c r="I178" s="43"/>
      <c r="J178" s="44"/>
      <c r="K178" s="45"/>
      <c r="L178" s="49">
        <v>2010.2020581947813</v>
      </c>
      <c r="M178" s="49">
        <v>1.3218199807335587E-2</v>
      </c>
      <c r="N178" s="49">
        <v>8.3401202492450564E-3</v>
      </c>
      <c r="O178" s="38">
        <f t="shared" si="9"/>
        <v>111.04106285663325</v>
      </c>
      <c r="P178" s="5" t="s">
        <v>179</v>
      </c>
    </row>
    <row r="179" spans="1:16" x14ac:dyDescent="0.2">
      <c r="A179" s="27" t="s">
        <v>177</v>
      </c>
      <c r="B179" s="27" t="s">
        <v>178</v>
      </c>
      <c r="C179" s="28" t="s">
        <v>171</v>
      </c>
      <c r="D179" s="29" t="s">
        <v>175</v>
      </c>
      <c r="E179" s="30"/>
      <c r="F179" s="48" t="s">
        <v>240</v>
      </c>
      <c r="G179" s="27"/>
      <c r="H179" s="42"/>
      <c r="I179" s="43"/>
      <c r="J179" s="44"/>
      <c r="K179" s="45"/>
      <c r="L179" s="49">
        <v>2010.2019525072315</v>
      </c>
      <c r="M179" s="49">
        <v>3.7316722275295637E-2</v>
      </c>
      <c r="N179" s="49">
        <v>2.3545259991525395E-2</v>
      </c>
      <c r="O179" s="38">
        <f t="shared" si="9"/>
        <v>191.30906344607729</v>
      </c>
      <c r="P179" s="5" t="s">
        <v>179</v>
      </c>
    </row>
    <row r="180" spans="1:16" x14ac:dyDescent="0.2">
      <c r="A180" s="27" t="s">
        <v>177</v>
      </c>
      <c r="B180" s="27" t="s">
        <v>178</v>
      </c>
      <c r="C180" s="28" t="s">
        <v>171</v>
      </c>
      <c r="D180" s="29" t="s">
        <v>175</v>
      </c>
      <c r="E180" s="30"/>
      <c r="F180" s="48" t="s">
        <v>239</v>
      </c>
      <c r="G180" s="27"/>
      <c r="H180" s="42"/>
      <c r="I180" s="43"/>
      <c r="J180" s="44"/>
      <c r="K180" s="45"/>
      <c r="L180" s="49">
        <v>2010.2009194547047</v>
      </c>
      <c r="M180" s="49">
        <v>2.029402953671551E-2</v>
      </c>
      <c r="N180" s="49">
        <v>1.2804666985288619E-2</v>
      </c>
      <c r="O180" s="38">
        <f t="shared" si="9"/>
        <v>19.572079503639692</v>
      </c>
      <c r="P180" s="5" t="s">
        <v>179</v>
      </c>
    </row>
    <row r="181" spans="1:16" x14ac:dyDescent="0.2">
      <c r="A181" s="27" t="s">
        <v>177</v>
      </c>
      <c r="B181" s="27" t="s">
        <v>178</v>
      </c>
      <c r="C181" s="28" t="s">
        <v>171</v>
      </c>
      <c r="D181" s="29" t="s">
        <v>175</v>
      </c>
      <c r="E181" s="30"/>
      <c r="F181" s="48" t="s">
        <v>238</v>
      </c>
      <c r="G181" s="27"/>
      <c r="H181" s="42"/>
      <c r="I181" s="43"/>
      <c r="J181" s="44"/>
      <c r="K181" s="45"/>
      <c r="L181" s="49">
        <v>2010.2005770780333</v>
      </c>
      <c r="M181" s="49">
        <v>2.0494283320941248E-2</v>
      </c>
      <c r="N181" s="49">
        <v>1.2931018581205812E-2</v>
      </c>
      <c r="O181" s="38">
        <f t="shared" si="9"/>
        <v>59.054800970652224</v>
      </c>
      <c r="P181" s="5" t="s">
        <v>179</v>
      </c>
    </row>
    <row r="182" spans="1:16" x14ac:dyDescent="0.2">
      <c r="A182" s="27" t="s">
        <v>177</v>
      </c>
      <c r="B182" s="27" t="s">
        <v>178</v>
      </c>
      <c r="C182" s="28" t="s">
        <v>171</v>
      </c>
      <c r="D182" s="29" t="s">
        <v>175</v>
      </c>
      <c r="E182" s="30"/>
      <c r="F182" s="48" t="s">
        <v>237</v>
      </c>
      <c r="G182" s="27"/>
      <c r="H182" s="42"/>
      <c r="I182" s="43"/>
      <c r="J182" s="44"/>
      <c r="K182" s="45"/>
      <c r="L182" s="49">
        <v>2010.2003058427035</v>
      </c>
      <c r="M182" s="49">
        <v>1.4243138608387752E-2</v>
      </c>
      <c r="N182" s="49">
        <v>8.9868129134116591E-3</v>
      </c>
      <c r="O182" s="38">
        <f t="shared" si="9"/>
        <v>74.544072846957278</v>
      </c>
      <c r="P182" s="5" t="s">
        <v>179</v>
      </c>
    </row>
    <row r="183" spans="1:16" x14ac:dyDescent="0.2">
      <c r="A183" s="27" t="s">
        <v>177</v>
      </c>
      <c r="B183" s="27" t="s">
        <v>178</v>
      </c>
      <c r="C183" s="28" t="s">
        <v>171</v>
      </c>
      <c r="D183" s="29" t="s">
        <v>175</v>
      </c>
      <c r="E183" s="30"/>
      <c r="F183" s="48" t="s">
        <v>236</v>
      </c>
      <c r="G183" s="27"/>
      <c r="H183" s="42"/>
      <c r="I183" s="43"/>
      <c r="J183" s="44"/>
      <c r="K183" s="45"/>
      <c r="L183" s="49">
        <v>2010.1972353095882</v>
      </c>
      <c r="M183" s="49">
        <v>2.244886093529079E-2</v>
      </c>
      <c r="N183" s="49">
        <v>1.4164273682336229E-2</v>
      </c>
      <c r="O183" s="37">
        <f t="shared" si="9"/>
        <v>6.5848455057961912</v>
      </c>
      <c r="P183" s="5" t="s">
        <v>179</v>
      </c>
    </row>
    <row r="184" spans="1:16" x14ac:dyDescent="0.2">
      <c r="A184" s="27" t="s">
        <v>177</v>
      </c>
      <c r="B184" s="27" t="s">
        <v>178</v>
      </c>
      <c r="C184" s="28" t="s">
        <v>171</v>
      </c>
      <c r="D184" s="29" t="s">
        <v>175</v>
      </c>
      <c r="E184" s="30"/>
      <c r="F184" s="48" t="s">
        <v>235</v>
      </c>
      <c r="G184" s="27"/>
      <c r="H184" s="42"/>
      <c r="I184" s="43"/>
      <c r="J184" s="44"/>
      <c r="K184" s="45"/>
      <c r="L184" s="49">
        <v>2010.1909524649482</v>
      </c>
      <c r="M184" s="49">
        <v>3.4135889507757845E-2</v>
      </c>
      <c r="N184" s="49">
        <v>2.1538290195284162E-2</v>
      </c>
      <c r="O184" s="37">
        <f t="shared" si="9"/>
        <v>3.218126078722289</v>
      </c>
      <c r="P184" s="5" t="s">
        <v>179</v>
      </c>
    </row>
    <row r="185" spans="1:16" x14ac:dyDescent="0.2">
      <c r="A185" s="27" t="s">
        <v>177</v>
      </c>
      <c r="B185" s="27" t="s">
        <v>178</v>
      </c>
      <c r="C185" s="28" t="s">
        <v>171</v>
      </c>
      <c r="D185" s="29" t="s">
        <v>175</v>
      </c>
      <c r="E185" s="30"/>
      <c r="F185" s="48" t="s">
        <v>234</v>
      </c>
      <c r="G185" s="27"/>
      <c r="H185" s="42"/>
      <c r="I185" s="43"/>
      <c r="J185" s="44"/>
      <c r="K185" s="45"/>
      <c r="L185" s="49">
        <v>2010.1906083762501</v>
      </c>
      <c r="M185" s="49">
        <v>4.3951827260644546E-2</v>
      </c>
      <c r="N185" s="49">
        <v>2.7731728213428467E-2</v>
      </c>
      <c r="O185" s="38">
        <f t="shared" si="9"/>
        <v>58.76097151371475</v>
      </c>
      <c r="P185" s="5" t="s">
        <v>179</v>
      </c>
    </row>
    <row r="186" spans="1:16" x14ac:dyDescent="0.2">
      <c r="A186" s="27" t="s">
        <v>177</v>
      </c>
      <c r="B186" s="27" t="s">
        <v>178</v>
      </c>
      <c r="C186" s="28" t="s">
        <v>171</v>
      </c>
      <c r="D186" s="29" t="s">
        <v>175</v>
      </c>
      <c r="E186" s="30"/>
      <c r="F186" s="48" t="s">
        <v>233</v>
      </c>
      <c r="G186" s="27"/>
      <c r="H186" s="42"/>
      <c r="I186" s="43"/>
      <c r="J186" s="44"/>
      <c r="K186" s="45"/>
      <c r="L186" s="49">
        <v>2010.1905842191834</v>
      </c>
      <c r="M186" s="49">
        <v>2.6339038435606862E-2</v>
      </c>
      <c r="N186" s="49">
        <v>1.6618809747492278E-2</v>
      </c>
      <c r="O186" s="38">
        <f t="shared" si="9"/>
        <v>836.98018556196098</v>
      </c>
      <c r="P186" s="5" t="s">
        <v>179</v>
      </c>
    </row>
    <row r="187" spans="1:16" x14ac:dyDescent="0.2">
      <c r="A187" s="27" t="s">
        <v>177</v>
      </c>
      <c r="B187" s="27" t="s">
        <v>178</v>
      </c>
      <c r="C187" s="28" t="s">
        <v>171</v>
      </c>
      <c r="D187" s="29" t="s">
        <v>175</v>
      </c>
      <c r="E187" s="30"/>
      <c r="F187" s="48" t="s">
        <v>232</v>
      </c>
      <c r="G187" s="27"/>
      <c r="H187" s="42"/>
      <c r="I187" s="43"/>
      <c r="J187" s="44"/>
      <c r="K187" s="45"/>
      <c r="L187" s="49">
        <v>2010.188232627135</v>
      </c>
      <c r="M187" s="49">
        <v>2.7714468616102206E-2</v>
      </c>
      <c r="N187" s="49">
        <v>1.7486647521695493E-2</v>
      </c>
      <c r="O187" s="37">
        <f t="shared" si="9"/>
        <v>8.5979990443016803</v>
      </c>
      <c r="P187" s="5" t="s">
        <v>179</v>
      </c>
    </row>
    <row r="188" spans="1:16" x14ac:dyDescent="0.2">
      <c r="A188" s="27" t="s">
        <v>177</v>
      </c>
      <c r="B188" s="27" t="s">
        <v>178</v>
      </c>
      <c r="C188" s="28" t="s">
        <v>171</v>
      </c>
      <c r="D188" s="29" t="s">
        <v>175</v>
      </c>
      <c r="E188" s="30"/>
      <c r="F188" s="48" t="s">
        <v>231</v>
      </c>
      <c r="G188" s="27"/>
      <c r="H188" s="42"/>
      <c r="I188" s="43"/>
      <c r="J188" s="44"/>
      <c r="K188" s="45"/>
      <c r="L188" s="49">
        <v>2010.1848907830445</v>
      </c>
      <c r="M188" s="49">
        <v>4.7296008603954463E-2</v>
      </c>
      <c r="N188" s="49">
        <v>2.9841763993263434E-2</v>
      </c>
      <c r="O188" s="37">
        <f t="shared" si="9"/>
        <v>6.050248197403354</v>
      </c>
      <c r="P188" s="5" t="s">
        <v>179</v>
      </c>
    </row>
    <row r="189" spans="1:16" x14ac:dyDescent="0.2">
      <c r="A189" s="27" t="s">
        <v>177</v>
      </c>
      <c r="B189" s="27" t="s">
        <v>178</v>
      </c>
      <c r="C189" s="28" t="s">
        <v>171</v>
      </c>
      <c r="D189" s="29" t="s">
        <v>175</v>
      </c>
      <c r="E189" s="30"/>
      <c r="F189" s="48" t="s">
        <v>230</v>
      </c>
      <c r="G189" s="27"/>
      <c r="H189" s="42"/>
      <c r="I189" s="43"/>
      <c r="J189" s="44"/>
      <c r="K189" s="45"/>
      <c r="L189" s="49">
        <v>2010.182002686</v>
      </c>
      <c r="M189" s="49">
        <v>3.9370554288545849E-2</v>
      </c>
      <c r="N189" s="49">
        <v>2.4841140384614154E-2</v>
      </c>
      <c r="O189" s="37">
        <f t="shared" si="9"/>
        <v>7.0007987521370199</v>
      </c>
      <c r="P189" s="5" t="s">
        <v>179</v>
      </c>
    </row>
    <row r="190" spans="1:16" x14ac:dyDescent="0.2">
      <c r="A190" s="27" t="s">
        <v>177</v>
      </c>
      <c r="B190" s="27" t="s">
        <v>178</v>
      </c>
      <c r="C190" s="28" t="s">
        <v>171</v>
      </c>
      <c r="D190" s="29" t="s">
        <v>175</v>
      </c>
      <c r="E190" s="30"/>
      <c r="F190" s="48" t="s">
        <v>229</v>
      </c>
      <c r="G190" s="27"/>
      <c r="H190" s="42"/>
      <c r="I190" s="43"/>
      <c r="J190" s="44"/>
      <c r="K190" s="45"/>
      <c r="L190" s="49">
        <v>2010.1791834837577</v>
      </c>
      <c r="M190" s="49">
        <v>2.6597462564584451E-2</v>
      </c>
      <c r="N190" s="49">
        <v>1.6781864349661557E-2</v>
      </c>
      <c r="O190" s="37">
        <f t="shared" si="9"/>
        <v>7.1718821307300917</v>
      </c>
      <c r="P190" s="5" t="s">
        <v>179</v>
      </c>
    </row>
    <row r="191" spans="1:16" x14ac:dyDescent="0.2">
      <c r="A191" s="27" t="s">
        <v>177</v>
      </c>
      <c r="B191" s="27" t="s">
        <v>178</v>
      </c>
      <c r="C191" s="28" t="s">
        <v>171</v>
      </c>
      <c r="D191" s="29" t="s">
        <v>175</v>
      </c>
      <c r="E191" s="30"/>
      <c r="F191" s="48" t="s">
        <v>228</v>
      </c>
      <c r="G191" s="27"/>
      <c r="H191" s="42"/>
      <c r="I191" s="43"/>
      <c r="J191" s="44"/>
      <c r="K191" s="45"/>
      <c r="L191" s="49">
        <v>2010.1684290330504</v>
      </c>
      <c r="M191" s="49">
        <v>3.9297455982389477E-2</v>
      </c>
      <c r="N191" s="49">
        <v>2.4795018471475746E-2</v>
      </c>
      <c r="O191" s="37">
        <f t="shared" si="9"/>
        <v>1.8800575440854363</v>
      </c>
      <c r="P191" s="5" t="s">
        <v>179</v>
      </c>
    </row>
    <row r="192" spans="1:16" x14ac:dyDescent="0.2">
      <c r="A192" s="27" t="s">
        <v>177</v>
      </c>
      <c r="B192" s="27" t="s">
        <v>178</v>
      </c>
      <c r="C192" s="28" t="s">
        <v>171</v>
      </c>
      <c r="D192" s="29" t="s">
        <v>175</v>
      </c>
      <c r="E192" s="30"/>
      <c r="F192" s="48" t="s">
        <v>227</v>
      </c>
      <c r="G192" s="27"/>
      <c r="H192" s="42"/>
      <c r="I192" s="43"/>
      <c r="J192" s="44"/>
      <c r="K192" s="45"/>
      <c r="L192" s="49">
        <v>2010.1538692077929</v>
      </c>
      <c r="M192" s="49">
        <v>4.1403610248349786E-2</v>
      </c>
      <c r="N192" s="49">
        <v>2.6123911974191678E-2</v>
      </c>
      <c r="O192" s="37">
        <f t="shared" si="9"/>
        <v>1.3886832999121832</v>
      </c>
      <c r="P192" s="5" t="s">
        <v>179</v>
      </c>
    </row>
    <row r="193" spans="1:16" x14ac:dyDescent="0.2">
      <c r="A193" s="27" t="s">
        <v>177</v>
      </c>
      <c r="B193" s="27" t="s">
        <v>178</v>
      </c>
      <c r="C193" s="28" t="s">
        <v>171</v>
      </c>
      <c r="D193" s="29" t="s">
        <v>175</v>
      </c>
      <c r="E193" s="30"/>
      <c r="F193" s="48" t="s">
        <v>226</v>
      </c>
      <c r="G193" s="27"/>
      <c r="H193" s="42"/>
      <c r="I193" s="43"/>
      <c r="J193" s="44"/>
      <c r="K193" s="45"/>
      <c r="L193" s="49">
        <v>2010.152008803743</v>
      </c>
      <c r="M193" s="49">
        <v>4.2491747912395732E-2</v>
      </c>
      <c r="N193" s="49">
        <v>2.6810480425127028E-2</v>
      </c>
      <c r="O193" s="38">
        <f t="shared" si="9"/>
        <v>10.868061798497722</v>
      </c>
      <c r="P193" s="5" t="s">
        <v>179</v>
      </c>
    </row>
    <row r="194" spans="1:16" x14ac:dyDescent="0.2">
      <c r="A194" s="27" t="s">
        <v>177</v>
      </c>
      <c r="B194" s="27" t="s">
        <v>178</v>
      </c>
      <c r="C194" s="28" t="s">
        <v>171</v>
      </c>
      <c r="D194" s="29" t="s">
        <v>175</v>
      </c>
      <c r="E194" s="30"/>
      <c r="F194" s="48" t="s">
        <v>225</v>
      </c>
      <c r="G194" s="27"/>
      <c r="H194" s="42"/>
      <c r="I194" s="43"/>
      <c r="J194" s="44"/>
      <c r="K194" s="45"/>
      <c r="L194" s="49">
        <v>2010.1493361375592</v>
      </c>
      <c r="M194" s="49">
        <v>5.0464760579595223E-2</v>
      </c>
      <c r="N194" s="49">
        <v>3.1841111325130185E-2</v>
      </c>
      <c r="O194" s="37">
        <f t="shared" si="9"/>
        <v>7.565099714766804</v>
      </c>
      <c r="P194" s="5" t="s">
        <v>179</v>
      </c>
    </row>
    <row r="195" spans="1:16" x14ac:dyDescent="0.2">
      <c r="A195" s="27" t="s">
        <v>177</v>
      </c>
      <c r="B195" s="27" t="s">
        <v>178</v>
      </c>
      <c r="C195" s="28" t="s">
        <v>171</v>
      </c>
      <c r="D195" s="29" t="s">
        <v>175</v>
      </c>
      <c r="E195" s="30"/>
      <c r="F195" s="48" t="s">
        <v>224</v>
      </c>
      <c r="G195" s="27"/>
      <c r="H195" s="42"/>
      <c r="I195" s="43"/>
      <c r="J195" s="44"/>
      <c r="K195" s="45"/>
      <c r="L195" s="49">
        <v>2010.1491867008256</v>
      </c>
      <c r="M195" s="49">
        <v>5.8564400621073251E-2</v>
      </c>
      <c r="N195" s="49">
        <v>3.6951638696946579E-2</v>
      </c>
      <c r="O195" s="38">
        <f t="shared" si="9"/>
        <v>135.30131241978324</v>
      </c>
      <c r="P195" s="5" t="s">
        <v>179</v>
      </c>
    </row>
    <row r="196" spans="1:16" x14ac:dyDescent="0.2">
      <c r="A196" s="27" t="s">
        <v>177</v>
      </c>
      <c r="B196" s="27" t="s">
        <v>178</v>
      </c>
      <c r="C196" s="28" t="s">
        <v>171</v>
      </c>
      <c r="D196" s="29" t="s">
        <v>175</v>
      </c>
      <c r="E196" s="30"/>
      <c r="F196" s="48" t="s">
        <v>223</v>
      </c>
      <c r="G196" s="27"/>
      <c r="H196" s="42"/>
      <c r="I196" s="43"/>
      <c r="J196" s="44"/>
      <c r="K196" s="45"/>
      <c r="L196" s="49">
        <v>2010.1430021762985</v>
      </c>
      <c r="M196" s="49">
        <v>5.4169451402259913E-2</v>
      </c>
      <c r="N196" s="49">
        <v>3.417861320871883E-2</v>
      </c>
      <c r="O196" s="37">
        <f t="shared" si="9"/>
        <v>3.2692870884911907</v>
      </c>
      <c r="P196" s="5" t="s">
        <v>179</v>
      </c>
    </row>
    <row r="197" spans="1:16" x14ac:dyDescent="0.2">
      <c r="A197" s="27" t="s">
        <v>177</v>
      </c>
      <c r="B197" s="27" t="s">
        <v>178</v>
      </c>
      <c r="C197" s="28" t="s">
        <v>171</v>
      </c>
      <c r="D197" s="29" t="s">
        <v>175</v>
      </c>
      <c r="E197" s="30"/>
      <c r="F197" s="48" t="s">
        <v>222</v>
      </c>
      <c r="G197" s="27"/>
      <c r="H197" s="42"/>
      <c r="I197" s="43"/>
      <c r="J197" s="44"/>
      <c r="K197" s="45"/>
      <c r="L197" s="49">
        <v>2010.1427126585784</v>
      </c>
      <c r="M197" s="49">
        <v>6.2351023859141826E-2</v>
      </c>
      <c r="N197" s="49">
        <v>3.9340836439785247E-2</v>
      </c>
      <c r="O197" s="38">
        <f t="shared" si="9"/>
        <v>69.836782958843216</v>
      </c>
      <c r="P197" s="5" t="s">
        <v>179</v>
      </c>
    </row>
    <row r="198" spans="1:16" x14ac:dyDescent="0.2">
      <c r="A198" s="27" t="s">
        <v>177</v>
      </c>
      <c r="B198" s="27" t="s">
        <v>178</v>
      </c>
      <c r="C198" s="28" t="s">
        <v>171</v>
      </c>
      <c r="D198" s="29" t="s">
        <v>175</v>
      </c>
      <c r="E198" s="30"/>
      <c r="F198" s="48" t="s">
        <v>221</v>
      </c>
      <c r="G198" s="27"/>
      <c r="H198" s="42"/>
      <c r="I198" s="43"/>
      <c r="J198" s="44"/>
      <c r="K198" s="45"/>
      <c r="L198" s="49">
        <v>2010.1405966064497</v>
      </c>
      <c r="M198" s="49">
        <v>6.3588688344096658E-2</v>
      </c>
      <c r="N198" s="49">
        <v>4.0121749936569855E-2</v>
      </c>
      <c r="O198" s="38">
        <f t="shared" si="9"/>
        <v>9.5550510832727191</v>
      </c>
      <c r="P198" s="5" t="s">
        <v>179</v>
      </c>
    </row>
    <row r="199" spans="1:16" x14ac:dyDescent="0.2">
      <c r="A199" s="27" t="s">
        <v>177</v>
      </c>
      <c r="B199" s="27" t="s">
        <v>178</v>
      </c>
      <c r="C199" s="28" t="s">
        <v>171</v>
      </c>
      <c r="D199" s="29" t="s">
        <v>175</v>
      </c>
      <c r="E199" s="30"/>
      <c r="F199" s="48" t="s">
        <v>220</v>
      </c>
      <c r="G199" s="27"/>
      <c r="H199" s="42"/>
      <c r="I199" s="43"/>
      <c r="J199" s="44"/>
      <c r="K199" s="45"/>
      <c r="L199" s="49">
        <v>2010.1390825969463</v>
      </c>
      <c r="M199" s="49">
        <v>5.6461986682794216E-2</v>
      </c>
      <c r="N199" s="49">
        <v>3.5625105181451906E-2</v>
      </c>
      <c r="O199" s="38">
        <f t="shared" si="9"/>
        <v>13.354596612466262</v>
      </c>
      <c r="P199" s="5" t="s">
        <v>179</v>
      </c>
    </row>
    <row r="200" spans="1:16" x14ac:dyDescent="0.2">
      <c r="A200" s="27" t="s">
        <v>177</v>
      </c>
      <c r="B200" s="27" t="s">
        <v>178</v>
      </c>
      <c r="C200" s="28" t="s">
        <v>171</v>
      </c>
      <c r="D200" s="29" t="s">
        <v>175</v>
      </c>
      <c r="E200" s="30"/>
      <c r="F200" s="48" t="s">
        <v>219</v>
      </c>
      <c r="G200" s="27"/>
      <c r="H200" s="42"/>
      <c r="I200" s="43"/>
      <c r="J200" s="44"/>
      <c r="K200" s="45"/>
      <c r="L200" s="49">
        <v>2010.1381547339504</v>
      </c>
      <c r="M200" s="49">
        <v>5.700468743257979E-2</v>
      </c>
      <c r="N200" s="49">
        <v>3.596752620538398E-2</v>
      </c>
      <c r="O200" s="38">
        <f t="shared" si="9"/>
        <v>21.790917703981723</v>
      </c>
      <c r="P200" s="5" t="s">
        <v>179</v>
      </c>
    </row>
    <row r="201" spans="1:16" x14ac:dyDescent="0.2">
      <c r="A201" s="27" t="s">
        <v>177</v>
      </c>
      <c r="B201" s="27" t="s">
        <v>178</v>
      </c>
      <c r="C201" s="28" t="s">
        <v>171</v>
      </c>
      <c r="D201" s="29" t="s">
        <v>175</v>
      </c>
      <c r="E201" s="30"/>
      <c r="F201" s="48" t="s">
        <v>218</v>
      </c>
      <c r="G201" s="27"/>
      <c r="H201" s="42"/>
      <c r="I201" s="43"/>
      <c r="J201" s="44"/>
      <c r="K201" s="45"/>
      <c r="L201" s="49">
        <v>2010.1351947766952</v>
      </c>
      <c r="M201" s="49">
        <v>7.6362864410058004E-2</v>
      </c>
      <c r="N201" s="49">
        <v>4.8181710145071333E-2</v>
      </c>
      <c r="O201" s="37">
        <f t="shared" si="9"/>
        <v>6.8308372188776429</v>
      </c>
      <c r="P201" s="5" t="s">
        <v>179</v>
      </c>
    </row>
    <row r="202" spans="1:16" x14ac:dyDescent="0.2">
      <c r="A202" s="27" t="s">
        <v>177</v>
      </c>
      <c r="B202" s="27" t="s">
        <v>178</v>
      </c>
      <c r="C202" s="28" t="s">
        <v>171</v>
      </c>
      <c r="D202" s="29" t="s">
        <v>175</v>
      </c>
      <c r="E202" s="30"/>
      <c r="F202" s="48" t="s">
        <v>217</v>
      </c>
      <c r="G202" s="27"/>
      <c r="H202" s="42"/>
      <c r="I202" s="43"/>
      <c r="J202" s="44"/>
      <c r="K202" s="45"/>
      <c r="L202" s="49">
        <v>2010.1324000407715</v>
      </c>
      <c r="M202" s="49">
        <v>6.8382803810878592E-2</v>
      </c>
      <c r="N202" s="49">
        <v>4.3146632300621976E-2</v>
      </c>
      <c r="O202" s="37">
        <f t="shared" si="9"/>
        <v>7.2346678670930373</v>
      </c>
      <c r="P202" s="5" t="s">
        <v>179</v>
      </c>
    </row>
    <row r="203" spans="1:16" x14ac:dyDescent="0.2">
      <c r="A203" s="27" t="s">
        <v>177</v>
      </c>
      <c r="B203" s="27" t="s">
        <v>178</v>
      </c>
      <c r="C203" s="28" t="s">
        <v>171</v>
      </c>
      <c r="D203" s="29" t="s">
        <v>175</v>
      </c>
      <c r="E203" s="30"/>
      <c r="F203" s="48" t="s">
        <v>216</v>
      </c>
      <c r="G203" s="27"/>
      <c r="H203" s="42"/>
      <c r="I203" s="43"/>
      <c r="J203" s="44"/>
      <c r="K203" s="45"/>
      <c r="L203" s="49">
        <v>2010.1230283134557</v>
      </c>
      <c r="M203" s="49">
        <v>5.9442239395701479E-2</v>
      </c>
      <c r="N203" s="49">
        <v>3.7505517519067728E-2</v>
      </c>
      <c r="O203" s="37">
        <f t="shared" ref="O203:O239" si="10">(1/103)/((L203-L202)/(L$239-L$137))</f>
        <v>2.1574449942398282</v>
      </c>
      <c r="P203" s="5" t="s">
        <v>179</v>
      </c>
    </row>
    <row r="204" spans="1:16" x14ac:dyDescent="0.2">
      <c r="A204" s="27" t="s">
        <v>177</v>
      </c>
      <c r="B204" s="27" t="s">
        <v>178</v>
      </c>
      <c r="C204" s="28" t="s">
        <v>171</v>
      </c>
      <c r="D204" s="29" t="s">
        <v>175</v>
      </c>
      <c r="E204" s="30"/>
      <c r="F204" s="48" t="s">
        <v>215</v>
      </c>
      <c r="G204" s="27"/>
      <c r="H204" s="42"/>
      <c r="I204" s="43"/>
      <c r="J204" s="44"/>
      <c r="K204" s="45"/>
      <c r="L204" s="49">
        <v>2010.1226490654494</v>
      </c>
      <c r="M204" s="49">
        <v>6.607384738331297E-2</v>
      </c>
      <c r="N204" s="49">
        <v>4.1689779284564799E-2</v>
      </c>
      <c r="O204" s="38">
        <f t="shared" si="10"/>
        <v>53.31336183249482</v>
      </c>
      <c r="P204" s="5" t="s">
        <v>179</v>
      </c>
    </row>
    <row r="205" spans="1:16" x14ac:dyDescent="0.2">
      <c r="A205" s="27" t="s">
        <v>177</v>
      </c>
      <c r="B205" s="27" t="s">
        <v>178</v>
      </c>
      <c r="C205" s="28" t="s">
        <v>171</v>
      </c>
      <c r="D205" s="29" t="s">
        <v>175</v>
      </c>
      <c r="E205" s="30"/>
      <c r="F205" s="48" t="s">
        <v>214</v>
      </c>
      <c r="G205" s="27"/>
      <c r="H205" s="42"/>
      <c r="I205" s="43"/>
      <c r="J205" s="44"/>
      <c r="K205" s="45"/>
      <c r="L205" s="49">
        <v>2010.1214405984715</v>
      </c>
      <c r="M205" s="49">
        <v>7.4792907005223078E-2</v>
      </c>
      <c r="N205" s="49">
        <v>4.7191133989969686E-2</v>
      </c>
      <c r="O205" s="38">
        <f t="shared" si="10"/>
        <v>16.731103583498275</v>
      </c>
      <c r="P205" s="5" t="s">
        <v>179</v>
      </c>
    </row>
    <row r="206" spans="1:16" x14ac:dyDescent="0.2">
      <c r="A206" s="27" t="s">
        <v>177</v>
      </c>
      <c r="B206" s="27" t="s">
        <v>178</v>
      </c>
      <c r="C206" s="28" t="s">
        <v>171</v>
      </c>
      <c r="D206" s="29" t="s">
        <v>175</v>
      </c>
      <c r="E206" s="30"/>
      <c r="F206" s="48" t="s">
        <v>213</v>
      </c>
      <c r="G206" s="27"/>
      <c r="H206" s="42"/>
      <c r="I206" s="43"/>
      <c r="J206" s="44"/>
      <c r="K206" s="45"/>
      <c r="L206" s="49">
        <v>2010.1128505578961</v>
      </c>
      <c r="M206" s="49">
        <v>7.1804927747543171E-2</v>
      </c>
      <c r="N206" s="49">
        <v>4.530584653218192E-2</v>
      </c>
      <c r="O206" s="37">
        <f t="shared" si="10"/>
        <v>2.3537707426619421</v>
      </c>
      <c r="P206" s="5" t="s">
        <v>179</v>
      </c>
    </row>
    <row r="207" spans="1:16" x14ac:dyDescent="0.2">
      <c r="A207" s="27" t="s">
        <v>177</v>
      </c>
      <c r="B207" s="27" t="s">
        <v>178</v>
      </c>
      <c r="C207" s="28" t="s">
        <v>171</v>
      </c>
      <c r="D207" s="29" t="s">
        <v>175</v>
      </c>
      <c r="E207" s="30"/>
      <c r="F207" s="48" t="s">
        <v>212</v>
      </c>
      <c r="G207" s="27"/>
      <c r="H207" s="42"/>
      <c r="I207" s="43"/>
      <c r="J207" s="44"/>
      <c r="K207" s="45"/>
      <c r="L207" s="49">
        <v>2010.1112966586786</v>
      </c>
      <c r="M207" s="49">
        <v>9.0340710950684522E-2</v>
      </c>
      <c r="N207" s="49">
        <v>5.7001135079896688E-2</v>
      </c>
      <c r="O207" s="38">
        <f t="shared" si="10"/>
        <v>13.011774481515648</v>
      </c>
      <c r="P207" s="5" t="s">
        <v>179</v>
      </c>
    </row>
    <row r="208" spans="1:16" x14ac:dyDescent="0.2">
      <c r="A208" s="27" t="s">
        <v>177</v>
      </c>
      <c r="B208" s="27" t="s">
        <v>178</v>
      </c>
      <c r="C208" s="28" t="s">
        <v>171</v>
      </c>
      <c r="D208" s="29" t="s">
        <v>175</v>
      </c>
      <c r="E208" s="30"/>
      <c r="F208" s="48" t="s">
        <v>211</v>
      </c>
      <c r="G208" s="27"/>
      <c r="H208" s="42"/>
      <c r="I208" s="43"/>
      <c r="J208" s="44"/>
      <c r="K208" s="45"/>
      <c r="L208" s="49">
        <v>2010.1043980218003</v>
      </c>
      <c r="M208" s="49">
        <v>8.4760994082165877E-2</v>
      </c>
      <c r="N208" s="49">
        <v>5.3480571741584708E-2</v>
      </c>
      <c r="O208" s="37">
        <f t="shared" si="10"/>
        <v>2.9308668569448511</v>
      </c>
      <c r="P208" s="5" t="s">
        <v>179</v>
      </c>
    </row>
    <row r="209" spans="1:16" x14ac:dyDescent="0.2">
      <c r="A209" s="27" t="s">
        <v>177</v>
      </c>
      <c r="B209" s="27" t="s">
        <v>178</v>
      </c>
      <c r="C209" s="28" t="s">
        <v>171</v>
      </c>
      <c r="D209" s="29" t="s">
        <v>175</v>
      </c>
      <c r="E209" s="30"/>
      <c r="F209" s="48" t="s">
        <v>210</v>
      </c>
      <c r="G209" s="27"/>
      <c r="H209" s="42"/>
      <c r="I209" s="43"/>
      <c r="J209" s="44"/>
      <c r="K209" s="45"/>
      <c r="L209" s="49">
        <v>2010.1028334657738</v>
      </c>
      <c r="M209" s="49">
        <v>7.1254068327611816E-2</v>
      </c>
      <c r="N209" s="49">
        <v>4.4958277735400121E-2</v>
      </c>
      <c r="O209" s="38">
        <f t="shared" si="10"/>
        <v>12.923146145996368</v>
      </c>
      <c r="P209" s="5" t="s">
        <v>179</v>
      </c>
    </row>
    <row r="210" spans="1:16" x14ac:dyDescent="0.2">
      <c r="A210" s="27" t="s">
        <v>177</v>
      </c>
      <c r="B210" s="27" t="s">
        <v>178</v>
      </c>
      <c r="C210" s="28" t="s">
        <v>171</v>
      </c>
      <c r="D210" s="29" t="s">
        <v>175</v>
      </c>
      <c r="E210" s="30"/>
      <c r="F210" s="48" t="s">
        <v>209</v>
      </c>
      <c r="G210" s="27"/>
      <c r="H210" s="42"/>
      <c r="I210" s="43"/>
      <c r="J210" s="44"/>
      <c r="K210" s="45"/>
      <c r="L210" s="49">
        <v>2010.1027019705418</v>
      </c>
      <c r="M210" s="49">
        <v>8.5753002917411128E-2</v>
      </c>
      <c r="N210" s="49">
        <v>5.4106487001972015E-2</v>
      </c>
      <c r="O210" s="38">
        <f t="shared" si="10"/>
        <v>153.76212421193875</v>
      </c>
      <c r="P210" s="5" t="s">
        <v>179</v>
      </c>
    </row>
    <row r="211" spans="1:16" x14ac:dyDescent="0.2">
      <c r="A211" s="27" t="s">
        <v>177</v>
      </c>
      <c r="B211" s="27" t="s">
        <v>178</v>
      </c>
      <c r="C211" s="28" t="s">
        <v>171</v>
      </c>
      <c r="D211" s="29" t="s">
        <v>175</v>
      </c>
      <c r="E211" s="30"/>
      <c r="F211" s="48" t="s">
        <v>208</v>
      </c>
      <c r="G211" s="27"/>
      <c r="H211" s="42"/>
      <c r="I211" s="43"/>
      <c r="J211" s="44"/>
      <c r="K211" s="45"/>
      <c r="L211" s="49">
        <v>2010.0963824617775</v>
      </c>
      <c r="M211" s="49">
        <v>8.1437005060204543E-2</v>
      </c>
      <c r="N211" s="49">
        <v>5.138327645520676E-2</v>
      </c>
      <c r="O211" s="37">
        <f t="shared" si="10"/>
        <v>3.1994553593686335</v>
      </c>
      <c r="P211" s="5" t="s">
        <v>179</v>
      </c>
    </row>
    <row r="212" spans="1:16" x14ac:dyDescent="0.2">
      <c r="A212" s="27" t="s">
        <v>177</v>
      </c>
      <c r="B212" s="27" t="s">
        <v>178</v>
      </c>
      <c r="C212" s="28" t="s">
        <v>171</v>
      </c>
      <c r="D212" s="29" t="s">
        <v>175</v>
      </c>
      <c r="E212" s="30"/>
      <c r="F212" s="48" t="s">
        <v>207</v>
      </c>
      <c r="G212" s="27"/>
      <c r="H212" s="42"/>
      <c r="I212" s="43"/>
      <c r="J212" s="44"/>
      <c r="K212" s="45"/>
      <c r="L212" s="49">
        <v>2010.0920351262378</v>
      </c>
      <c r="M212" s="49">
        <v>0.1016066501516628</v>
      </c>
      <c r="N212" s="49">
        <v>6.4109462161221251E-2</v>
      </c>
      <c r="O212" s="37">
        <f t="shared" si="10"/>
        <v>4.6508915633619852</v>
      </c>
      <c r="P212" s="5" t="s">
        <v>179</v>
      </c>
    </row>
    <row r="213" spans="1:16" x14ac:dyDescent="0.2">
      <c r="A213" s="27" t="s">
        <v>177</v>
      </c>
      <c r="B213" s="27" t="s">
        <v>178</v>
      </c>
      <c r="C213" s="28" t="s">
        <v>171</v>
      </c>
      <c r="D213" s="29" t="s">
        <v>175</v>
      </c>
      <c r="E213" s="30"/>
      <c r="F213" s="48" t="s">
        <v>206</v>
      </c>
      <c r="G213" s="27"/>
      <c r="H213" s="42"/>
      <c r="I213" s="43"/>
      <c r="J213" s="44"/>
      <c r="K213" s="45"/>
      <c r="L213" s="49">
        <v>2010.0891063507725</v>
      </c>
      <c r="M213" s="49">
        <v>9.3704988367731279E-2</v>
      </c>
      <c r="N213" s="49">
        <v>5.9123850625051148E-2</v>
      </c>
      <c r="O213" s="37">
        <f t="shared" si="10"/>
        <v>6.9035630843763327</v>
      </c>
      <c r="P213" s="5" t="s">
        <v>179</v>
      </c>
    </row>
    <row r="214" spans="1:16" x14ac:dyDescent="0.2">
      <c r="A214" s="27" t="s">
        <v>177</v>
      </c>
      <c r="B214" s="27" t="s">
        <v>178</v>
      </c>
      <c r="C214" s="28" t="s">
        <v>171</v>
      </c>
      <c r="D214" s="29" t="s">
        <v>175</v>
      </c>
      <c r="E214" s="30"/>
      <c r="F214" s="48" t="s">
        <v>205</v>
      </c>
      <c r="G214" s="27"/>
      <c r="H214" s="42"/>
      <c r="I214" s="43"/>
      <c r="J214" s="44"/>
      <c r="K214" s="45"/>
      <c r="L214" s="49">
        <v>2010.0846371521247</v>
      </c>
      <c r="M214" s="49">
        <v>8.1896968308879908E-2</v>
      </c>
      <c r="N214" s="49">
        <v>5.1673493645149511E-2</v>
      </c>
      <c r="O214" s="37">
        <f t="shared" si="10"/>
        <v>4.5240741749242659</v>
      </c>
      <c r="P214" s="5" t="s">
        <v>179</v>
      </c>
    </row>
    <row r="215" spans="1:16" x14ac:dyDescent="0.2">
      <c r="A215" s="27" t="s">
        <v>177</v>
      </c>
      <c r="B215" s="27" t="s">
        <v>178</v>
      </c>
      <c r="C215" s="28" t="s">
        <v>171</v>
      </c>
      <c r="D215" s="29" t="s">
        <v>175</v>
      </c>
      <c r="E215" s="30"/>
      <c r="F215" s="48" t="s">
        <v>204</v>
      </c>
      <c r="G215" s="27"/>
      <c r="H215" s="42"/>
      <c r="I215" s="43"/>
      <c r="J215" s="44"/>
      <c r="K215" s="45"/>
      <c r="L215" s="49">
        <v>2010.0762247451805</v>
      </c>
      <c r="M215" s="49">
        <v>0.11085403440224419</v>
      </c>
      <c r="N215" s="49">
        <v>6.9944167171356042E-2</v>
      </c>
      <c r="O215" s="37">
        <f t="shared" si="10"/>
        <v>2.4034721951509312</v>
      </c>
      <c r="P215" s="5" t="s">
        <v>179</v>
      </c>
    </row>
    <row r="216" spans="1:16" x14ac:dyDescent="0.2">
      <c r="A216" s="27" t="s">
        <v>177</v>
      </c>
      <c r="B216" s="27" t="s">
        <v>178</v>
      </c>
      <c r="C216" s="28" t="s">
        <v>171</v>
      </c>
      <c r="D216" s="29" t="s">
        <v>175</v>
      </c>
      <c r="E216" s="30"/>
      <c r="F216" s="48" t="s">
        <v>203</v>
      </c>
      <c r="G216" s="27"/>
      <c r="H216" s="42"/>
      <c r="I216" s="43"/>
      <c r="J216" s="44"/>
      <c r="K216" s="45"/>
      <c r="L216" s="49">
        <v>2010.0680430121647</v>
      </c>
      <c r="M216" s="49">
        <v>0.11563947434573156</v>
      </c>
      <c r="N216" s="49">
        <v>7.2963575650267953E-2</v>
      </c>
      <c r="O216" s="37">
        <f t="shared" si="10"/>
        <v>2.4712351461030777</v>
      </c>
      <c r="P216" s="5" t="s">
        <v>179</v>
      </c>
    </row>
    <row r="217" spans="1:16" x14ac:dyDescent="0.2">
      <c r="A217" s="27" t="s">
        <v>177</v>
      </c>
      <c r="B217" s="27" t="s">
        <v>178</v>
      </c>
      <c r="C217" s="28" t="s">
        <v>171</v>
      </c>
      <c r="D217" s="29" t="s">
        <v>175</v>
      </c>
      <c r="E217" s="30"/>
      <c r="F217" s="48" t="s">
        <v>202</v>
      </c>
      <c r="G217" s="27"/>
      <c r="H217" s="42"/>
      <c r="I217" s="43"/>
      <c r="J217" s="44"/>
      <c r="K217" s="45"/>
      <c r="L217" s="49">
        <v>2010.0421807454584</v>
      </c>
      <c r="M217" s="49">
        <v>0.10672943154434386</v>
      </c>
      <c r="N217" s="49">
        <v>6.734171870509964E-2</v>
      </c>
      <c r="O217" s="37">
        <f t="shared" si="10"/>
        <v>0.78179482155652913</v>
      </c>
      <c r="P217" s="5" t="s">
        <v>179</v>
      </c>
    </row>
    <row r="218" spans="1:16" x14ac:dyDescent="0.2">
      <c r="A218" s="27" t="s">
        <v>177</v>
      </c>
      <c r="B218" s="27" t="s">
        <v>178</v>
      </c>
      <c r="C218" s="28" t="s">
        <v>171</v>
      </c>
      <c r="D218" s="29" t="s">
        <v>175</v>
      </c>
      <c r="E218" s="30"/>
      <c r="F218" s="48" t="s">
        <v>201</v>
      </c>
      <c r="G218" s="27"/>
      <c r="H218" s="42"/>
      <c r="I218" s="43"/>
      <c r="J218" s="44"/>
      <c r="K218" s="45"/>
      <c r="L218" s="49">
        <v>2010.019811380409</v>
      </c>
      <c r="M218" s="49">
        <v>0.14384982742097649</v>
      </c>
      <c r="N218" s="49">
        <v>9.0763105113473033E-2</v>
      </c>
      <c r="O218" s="37">
        <f t="shared" si="10"/>
        <v>0.90386947238307591</v>
      </c>
      <c r="P218" s="5" t="s">
        <v>179</v>
      </c>
    </row>
    <row r="219" spans="1:16" x14ac:dyDescent="0.2">
      <c r="A219" s="27" t="s">
        <v>177</v>
      </c>
      <c r="B219" s="27" t="s">
        <v>178</v>
      </c>
      <c r="C219" s="28" t="s">
        <v>171</v>
      </c>
      <c r="D219" s="29" t="s">
        <v>175</v>
      </c>
      <c r="E219" s="30"/>
      <c r="F219" s="48" t="s">
        <v>200</v>
      </c>
      <c r="G219" s="27"/>
      <c r="H219" s="42"/>
      <c r="I219" s="43"/>
      <c r="J219" s="44"/>
      <c r="K219" s="45"/>
      <c r="L219" s="49">
        <v>2010.0101464097133</v>
      </c>
      <c r="M219" s="49">
        <v>0.13187588485719431</v>
      </c>
      <c r="N219" s="49">
        <v>8.3208058110471217E-2</v>
      </c>
      <c r="O219" s="37">
        <f t="shared" si="10"/>
        <v>2.0919862895998955</v>
      </c>
      <c r="P219" s="5" t="s">
        <v>179</v>
      </c>
    </row>
    <row r="220" spans="1:16" x14ac:dyDescent="0.2">
      <c r="A220" s="27" t="s">
        <v>177</v>
      </c>
      <c r="B220" s="27" t="s">
        <v>178</v>
      </c>
      <c r="C220" s="28" t="s">
        <v>171</v>
      </c>
      <c r="D220" s="29" t="s">
        <v>175</v>
      </c>
      <c r="E220" s="30"/>
      <c r="F220" s="48" t="s">
        <v>199</v>
      </c>
      <c r="G220" s="27"/>
      <c r="H220" s="42"/>
      <c r="I220" s="43"/>
      <c r="J220" s="44"/>
      <c r="K220" s="45"/>
      <c r="L220" s="49">
        <v>2010.0017682672299</v>
      </c>
      <c r="M220" s="49">
        <v>0.13036641495067564</v>
      </c>
      <c r="N220" s="49">
        <v>8.2255646986681002E-2</v>
      </c>
      <c r="O220" s="37">
        <f t="shared" si="10"/>
        <v>2.4133017819389369</v>
      </c>
      <c r="P220" s="5" t="s">
        <v>179</v>
      </c>
    </row>
    <row r="221" spans="1:16" x14ac:dyDescent="0.2">
      <c r="A221" s="27" t="s">
        <v>177</v>
      </c>
      <c r="B221" s="27" t="s">
        <v>178</v>
      </c>
      <c r="C221" s="28" t="s">
        <v>171</v>
      </c>
      <c r="D221" s="29" t="s">
        <v>175</v>
      </c>
      <c r="E221" s="30"/>
      <c r="F221" s="48" t="s">
        <v>198</v>
      </c>
      <c r="G221" s="27"/>
      <c r="H221" s="42"/>
      <c r="I221" s="43"/>
      <c r="J221" s="44"/>
      <c r="K221" s="45"/>
      <c r="L221" s="49">
        <v>2009.9887491205859</v>
      </c>
      <c r="M221" s="49">
        <v>0.14439101360498952</v>
      </c>
      <c r="N221" s="49">
        <v>9.1104570511007538E-2</v>
      </c>
      <c r="O221" s="37">
        <f t="shared" si="10"/>
        <v>1.5530193136050885</v>
      </c>
      <c r="P221" s="5" t="s">
        <v>179</v>
      </c>
    </row>
    <row r="222" spans="1:16" x14ac:dyDescent="0.2">
      <c r="A222" s="27" t="s">
        <v>177</v>
      </c>
      <c r="B222" s="27" t="s">
        <v>178</v>
      </c>
      <c r="C222" s="28" t="s">
        <v>171</v>
      </c>
      <c r="D222" s="29" t="s">
        <v>175</v>
      </c>
      <c r="E222" s="30"/>
      <c r="F222" s="48" t="s">
        <v>197</v>
      </c>
      <c r="G222" s="27"/>
      <c r="H222" s="42"/>
      <c r="I222" s="43"/>
      <c r="J222" s="44"/>
      <c r="K222" s="45"/>
      <c r="L222" s="49">
        <v>2009.9746000417997</v>
      </c>
      <c r="M222" s="49">
        <v>0.1606789489798115</v>
      </c>
      <c r="N222" s="49">
        <v>0.10138156296217067</v>
      </c>
      <c r="O222" s="37">
        <f t="shared" si="10"/>
        <v>1.4289966499044657</v>
      </c>
      <c r="P222" s="5" t="s">
        <v>179</v>
      </c>
    </row>
    <row r="223" spans="1:16" x14ac:dyDescent="0.2">
      <c r="A223" s="27" t="s">
        <v>177</v>
      </c>
      <c r="B223" s="27" t="s">
        <v>178</v>
      </c>
      <c r="C223" s="28" t="s">
        <v>171</v>
      </c>
      <c r="D223" s="29" t="s">
        <v>175</v>
      </c>
      <c r="E223" s="30"/>
      <c r="F223" s="48" t="s">
        <v>196</v>
      </c>
      <c r="G223" s="27"/>
      <c r="H223" s="42"/>
      <c r="I223" s="43"/>
      <c r="J223" s="44"/>
      <c r="K223" s="45"/>
      <c r="L223" s="49">
        <v>2009.9647735673043</v>
      </c>
      <c r="M223" s="49">
        <v>0.17604106963386451</v>
      </c>
      <c r="N223" s="49">
        <v>0.11107440581563625</v>
      </c>
      <c r="O223" s="37">
        <f t="shared" si="10"/>
        <v>2.0576032832690627</v>
      </c>
      <c r="P223" s="5" t="s">
        <v>179</v>
      </c>
    </row>
    <row r="224" spans="1:16" x14ac:dyDescent="0.2">
      <c r="A224" s="27" t="s">
        <v>177</v>
      </c>
      <c r="B224" s="27" t="s">
        <v>178</v>
      </c>
      <c r="C224" s="28" t="s">
        <v>171</v>
      </c>
      <c r="D224" s="29" t="s">
        <v>175</v>
      </c>
      <c r="E224" s="30"/>
      <c r="F224" s="48" t="s">
        <v>195</v>
      </c>
      <c r="G224" s="27"/>
      <c r="H224" s="42"/>
      <c r="I224" s="43"/>
      <c r="J224" s="44"/>
      <c r="K224" s="45"/>
      <c r="L224" s="49">
        <v>2009.9643616345281</v>
      </c>
      <c r="M224" s="49">
        <v>0.17628200631034233</v>
      </c>
      <c r="N224" s="49">
        <v>0.11122642658121423</v>
      </c>
      <c r="O224" s="38">
        <f t="shared" si="10"/>
        <v>49.083217832768632</v>
      </c>
      <c r="P224" s="5" t="s">
        <v>179</v>
      </c>
    </row>
    <row r="225" spans="1:16" x14ac:dyDescent="0.2">
      <c r="A225" s="27" t="s">
        <v>177</v>
      </c>
      <c r="B225" s="27" t="s">
        <v>178</v>
      </c>
      <c r="C225" s="28" t="s">
        <v>171</v>
      </c>
      <c r="D225" s="29" t="s">
        <v>175</v>
      </c>
      <c r="E225" s="30"/>
      <c r="F225" s="48" t="s">
        <v>194</v>
      </c>
      <c r="G225" s="27"/>
      <c r="H225" s="42"/>
      <c r="I225" s="43"/>
      <c r="J225" s="44"/>
      <c r="K225" s="45"/>
      <c r="L225" s="49">
        <v>2009.9519260921093</v>
      </c>
      <c r="M225" s="49">
        <v>0.15951876387623207</v>
      </c>
      <c r="N225" s="49">
        <v>0.10064953565011051</v>
      </c>
      <c r="O225" s="37">
        <f t="shared" si="10"/>
        <v>1.6259030369304939</v>
      </c>
      <c r="P225" s="5" t="s">
        <v>179</v>
      </c>
    </row>
    <row r="226" spans="1:16" x14ac:dyDescent="0.2">
      <c r="A226" s="27" t="s">
        <v>177</v>
      </c>
      <c r="B226" s="27" t="s">
        <v>178</v>
      </c>
      <c r="C226" s="28" t="s">
        <v>171</v>
      </c>
      <c r="D226" s="29" t="s">
        <v>175</v>
      </c>
      <c r="E226" s="30"/>
      <c r="F226" s="48" t="s">
        <v>193</v>
      </c>
      <c r="G226" s="27"/>
      <c r="H226" s="42"/>
      <c r="I226" s="43"/>
      <c r="J226" s="44"/>
      <c r="K226" s="45"/>
      <c r="L226" s="49">
        <v>2009.9090563843613</v>
      </c>
      <c r="M226" s="49">
        <v>0.19100275251130436</v>
      </c>
      <c r="N226" s="49">
        <v>0.12051458951294031</v>
      </c>
      <c r="O226" s="37">
        <f t="shared" si="10"/>
        <v>0.47163806909036038</v>
      </c>
      <c r="P226" s="5" t="s">
        <v>179</v>
      </c>
    </row>
    <row r="227" spans="1:16" x14ac:dyDescent="0.2">
      <c r="A227" s="27" t="s">
        <v>177</v>
      </c>
      <c r="B227" s="27" t="s">
        <v>178</v>
      </c>
      <c r="C227" s="28" t="s">
        <v>171</v>
      </c>
      <c r="D227" s="29" t="s">
        <v>175</v>
      </c>
      <c r="E227" s="30"/>
      <c r="F227" s="48" t="s">
        <v>192</v>
      </c>
      <c r="G227" s="27"/>
      <c r="H227" s="42"/>
      <c r="I227" s="43"/>
      <c r="J227" s="44"/>
      <c r="K227" s="45"/>
      <c r="L227" s="49">
        <v>2009.9070691999943</v>
      </c>
      <c r="M227" s="49">
        <v>0.20979196124862914</v>
      </c>
      <c r="N227" s="49">
        <v>0.13236977876272646</v>
      </c>
      <c r="O227" s="38">
        <f t="shared" si="10"/>
        <v>10.174690643182544</v>
      </c>
      <c r="P227" s="5" t="s">
        <v>179</v>
      </c>
    </row>
    <row r="228" spans="1:16" x14ac:dyDescent="0.2">
      <c r="A228" s="27" t="s">
        <v>177</v>
      </c>
      <c r="B228" s="27" t="s">
        <v>178</v>
      </c>
      <c r="C228" s="28" t="s">
        <v>171</v>
      </c>
      <c r="D228" s="29" t="s">
        <v>175</v>
      </c>
      <c r="E228" s="30"/>
      <c r="F228" s="48" t="s">
        <v>191</v>
      </c>
      <c r="G228" s="27"/>
      <c r="H228" s="42"/>
      <c r="I228" s="43"/>
      <c r="J228" s="44"/>
      <c r="K228" s="45"/>
      <c r="L228" s="49">
        <v>2009.9046636460478</v>
      </c>
      <c r="M228" s="49">
        <v>0.18716224683658347</v>
      </c>
      <c r="N228" s="49">
        <v>0.11809139425095697</v>
      </c>
      <c r="O228" s="38">
        <f t="shared" si="10"/>
        <v>8.405126899573407</v>
      </c>
      <c r="P228" s="5" t="s">
        <v>179</v>
      </c>
    </row>
    <row r="229" spans="1:16" x14ac:dyDescent="0.2">
      <c r="A229" s="27" t="s">
        <v>177</v>
      </c>
      <c r="B229" s="27" t="s">
        <v>178</v>
      </c>
      <c r="C229" s="28" t="s">
        <v>171</v>
      </c>
      <c r="D229" s="29" t="s">
        <v>175</v>
      </c>
      <c r="E229" s="30"/>
      <c r="F229" s="48" t="s">
        <v>190</v>
      </c>
      <c r="G229" s="27"/>
      <c r="H229" s="42"/>
      <c r="I229" s="43"/>
      <c r="J229" s="44"/>
      <c r="K229" s="45"/>
      <c r="L229" s="49">
        <v>2009.8901729718752</v>
      </c>
      <c r="M229" s="49">
        <v>0.21967445005376188</v>
      </c>
      <c r="N229" s="49">
        <v>0.13860520765606829</v>
      </c>
      <c r="O229" s="37">
        <f>(1/103)/((L229-L228)/(L$239-L$137))</f>
        <v>1.3953102487848228</v>
      </c>
      <c r="P229" s="5" t="s">
        <v>179</v>
      </c>
    </row>
    <row r="230" spans="1:16" x14ac:dyDescent="0.2">
      <c r="A230" s="27" t="s">
        <v>177</v>
      </c>
      <c r="B230" s="27" t="s">
        <v>178</v>
      </c>
      <c r="C230" s="28" t="s">
        <v>171</v>
      </c>
      <c r="D230" s="29" t="s">
        <v>175</v>
      </c>
      <c r="E230" s="30"/>
      <c r="F230" s="48" t="s">
        <v>189</v>
      </c>
      <c r="G230" s="27"/>
      <c r="H230" s="42"/>
      <c r="I230" s="43"/>
      <c r="J230" s="44"/>
      <c r="K230" s="45"/>
      <c r="L230" s="49">
        <v>2009.7593534340306</v>
      </c>
      <c r="M230" s="49">
        <v>0.29618990718004296</v>
      </c>
      <c r="N230" s="49">
        <v>0.18688319729615427</v>
      </c>
      <c r="O230" s="205">
        <f>(1/103)/((L230-L229)/(L$239-L$137))</f>
        <v>0.15455631871079267</v>
      </c>
      <c r="P230" s="5" t="s">
        <v>179</v>
      </c>
    </row>
    <row r="231" spans="1:16" x14ac:dyDescent="0.2">
      <c r="A231" s="27" t="s">
        <v>177</v>
      </c>
      <c r="B231" s="27" t="s">
        <v>178</v>
      </c>
      <c r="C231" s="28" t="s">
        <v>171</v>
      </c>
      <c r="D231" s="29" t="s">
        <v>175</v>
      </c>
      <c r="E231" s="30"/>
      <c r="F231" s="48" t="s">
        <v>188</v>
      </c>
      <c r="G231" s="27"/>
      <c r="H231" s="42"/>
      <c r="I231" s="43"/>
      <c r="J231" s="44"/>
      <c r="K231" s="45"/>
      <c r="L231" s="49">
        <v>2009.7151999621567</v>
      </c>
      <c r="M231" s="49">
        <v>0.32201497230264431</v>
      </c>
      <c r="N231" s="49">
        <v>0.20317771180693958</v>
      </c>
      <c r="O231" s="205">
        <f t="shared" si="10"/>
        <v>0.45792517160322493</v>
      </c>
      <c r="P231" s="5" t="s">
        <v>179</v>
      </c>
    </row>
    <row r="232" spans="1:16" x14ac:dyDescent="0.2">
      <c r="A232" s="27" t="s">
        <v>177</v>
      </c>
      <c r="B232" s="27" t="s">
        <v>178</v>
      </c>
      <c r="C232" s="28" t="s">
        <v>171</v>
      </c>
      <c r="D232" s="29" t="s">
        <v>175</v>
      </c>
      <c r="E232" s="30"/>
      <c r="F232" s="48" t="s">
        <v>187</v>
      </c>
      <c r="G232" s="27"/>
      <c r="H232" s="42"/>
      <c r="I232" s="43"/>
      <c r="J232" s="44"/>
      <c r="K232" s="45"/>
      <c r="L232" s="49">
        <v>2009.7116726770107</v>
      </c>
      <c r="M232" s="49">
        <v>0.31446337475662278</v>
      </c>
      <c r="N232" s="49">
        <v>0.19841297587271869</v>
      </c>
      <c r="O232" s="205">
        <f t="shared" si="10"/>
        <v>5.7321666233004001</v>
      </c>
      <c r="P232" s="5" t="s">
        <v>179</v>
      </c>
    </row>
    <row r="233" spans="1:16" x14ac:dyDescent="0.2">
      <c r="A233" s="27" t="s">
        <v>177</v>
      </c>
      <c r="B233" s="27" t="s">
        <v>178</v>
      </c>
      <c r="C233" s="28" t="s">
        <v>171</v>
      </c>
      <c r="D233" s="29" t="s">
        <v>175</v>
      </c>
      <c r="E233" s="30"/>
      <c r="F233" s="48" t="s">
        <v>186</v>
      </c>
      <c r="G233" s="27"/>
      <c r="H233" s="42"/>
      <c r="I233" s="43"/>
      <c r="J233" s="44"/>
      <c r="K233" s="45"/>
      <c r="L233" s="49">
        <v>2009.7094920791117</v>
      </c>
      <c r="M233" s="49">
        <v>0.30131676769954929</v>
      </c>
      <c r="N233" s="49">
        <v>0.19011802759506272</v>
      </c>
      <c r="O233" s="205">
        <f t="shared" si="10"/>
        <v>9.2722212534496293</v>
      </c>
      <c r="P233" s="5" t="s">
        <v>179</v>
      </c>
    </row>
    <row r="234" spans="1:16" x14ac:dyDescent="0.2">
      <c r="A234" s="27" t="s">
        <v>177</v>
      </c>
      <c r="B234" s="27" t="s">
        <v>178</v>
      </c>
      <c r="C234" s="28" t="s">
        <v>171</v>
      </c>
      <c r="D234" s="29" t="s">
        <v>175</v>
      </c>
      <c r="E234" s="30"/>
      <c r="F234" s="48" t="s">
        <v>185</v>
      </c>
      <c r="G234" s="27"/>
      <c r="H234" s="42"/>
      <c r="I234" s="43"/>
      <c r="J234" s="44"/>
      <c r="K234" s="45"/>
      <c r="L234" s="49">
        <v>2009.6262134385836</v>
      </c>
      <c r="M234" s="49">
        <v>0.35002587762177012</v>
      </c>
      <c r="N234" s="49">
        <v>0.22085139824358041</v>
      </c>
      <c r="O234" s="205">
        <f t="shared" si="10"/>
        <v>0.24278717875927275</v>
      </c>
      <c r="P234" s="5" t="s">
        <v>179</v>
      </c>
    </row>
    <row r="235" spans="1:16" x14ac:dyDescent="0.2">
      <c r="A235" s="27" t="s">
        <v>177</v>
      </c>
      <c r="B235" s="27" t="s">
        <v>178</v>
      </c>
      <c r="C235" s="28" t="s">
        <v>171</v>
      </c>
      <c r="D235" s="29" t="s">
        <v>175</v>
      </c>
      <c r="E235" s="30"/>
      <c r="F235" s="48" t="s">
        <v>184</v>
      </c>
      <c r="G235" s="27"/>
      <c r="H235" s="42"/>
      <c r="I235" s="43"/>
      <c r="J235" s="44"/>
      <c r="K235" s="45"/>
      <c r="L235" s="49">
        <v>2009.5312018835293</v>
      </c>
      <c r="M235" s="49">
        <v>0.40559748937814372</v>
      </c>
      <c r="N235" s="49">
        <v>0.25591471482586708</v>
      </c>
      <c r="O235" s="205">
        <f t="shared" si="10"/>
        <v>0.21280554952679975</v>
      </c>
      <c r="P235" s="5" t="s">
        <v>179</v>
      </c>
    </row>
    <row r="236" spans="1:16" x14ac:dyDescent="0.2">
      <c r="A236" s="27" t="s">
        <v>177</v>
      </c>
      <c r="B236" s="27" t="s">
        <v>178</v>
      </c>
      <c r="C236" s="28" t="s">
        <v>171</v>
      </c>
      <c r="D236" s="29" t="s">
        <v>175</v>
      </c>
      <c r="E236" s="30"/>
      <c r="F236" s="48" t="s">
        <v>183</v>
      </c>
      <c r="G236" s="27"/>
      <c r="H236" s="42"/>
      <c r="I236" s="43"/>
      <c r="J236" s="44"/>
      <c r="K236" s="45"/>
      <c r="L236" s="49">
        <v>2009.4789885039277</v>
      </c>
      <c r="M236" s="49">
        <v>0.46017344620217038</v>
      </c>
      <c r="N236" s="49">
        <v>0.29034981561602047</v>
      </c>
      <c r="O236" s="205">
        <f t="shared" si="10"/>
        <v>0.38723764558001539</v>
      </c>
      <c r="P236" s="5" t="s">
        <v>179</v>
      </c>
    </row>
    <row r="237" spans="1:16" x14ac:dyDescent="0.2">
      <c r="A237" s="27" t="s">
        <v>177</v>
      </c>
      <c r="B237" s="27" t="s">
        <v>178</v>
      </c>
      <c r="C237" s="28" t="s">
        <v>171</v>
      </c>
      <c r="D237" s="29" t="s">
        <v>175</v>
      </c>
      <c r="E237" s="30"/>
      <c r="F237" s="48" t="s">
        <v>182</v>
      </c>
      <c r="G237" s="27"/>
      <c r="H237" s="42"/>
      <c r="I237" s="43"/>
      <c r="J237" s="44"/>
      <c r="K237" s="45"/>
      <c r="L237" s="49">
        <v>2009.0506536880885</v>
      </c>
      <c r="M237" s="49">
        <v>0.71070356408050916</v>
      </c>
      <c r="N237" s="49">
        <v>0.44842363350484654</v>
      </c>
      <c r="O237" s="205">
        <f t="shared" si="10"/>
        <v>4.720369542014962E-2</v>
      </c>
      <c r="P237" s="5" t="s">
        <v>179</v>
      </c>
    </row>
    <row r="238" spans="1:16" x14ac:dyDescent="0.2">
      <c r="A238" s="27" t="s">
        <v>177</v>
      </c>
      <c r="B238" s="27" t="s">
        <v>178</v>
      </c>
      <c r="C238" s="28" t="s">
        <v>171</v>
      </c>
      <c r="D238" s="29" t="s">
        <v>175</v>
      </c>
      <c r="E238" s="30"/>
      <c r="F238" s="48" t="s">
        <v>181</v>
      </c>
      <c r="G238" s="27"/>
      <c r="H238" s="42"/>
      <c r="I238" s="43"/>
      <c r="J238" s="44"/>
      <c r="K238" s="45"/>
      <c r="L238" s="49">
        <v>2008.886409661249</v>
      </c>
      <c r="M238" s="49">
        <v>0.78273207074174767</v>
      </c>
      <c r="N238" s="49">
        <v>0.49387054879469588</v>
      </c>
      <c r="O238" s="205">
        <f t="shared" si="10"/>
        <v>0.12310332724904313</v>
      </c>
      <c r="P238" s="5" t="s">
        <v>179</v>
      </c>
    </row>
    <row r="239" spans="1:16" x14ac:dyDescent="0.2">
      <c r="A239" s="27" t="s">
        <v>177</v>
      </c>
      <c r="B239" s="27" t="s">
        <v>178</v>
      </c>
      <c r="C239" s="28" t="s">
        <v>171</v>
      </c>
      <c r="D239" s="29" t="s">
        <v>175</v>
      </c>
      <c r="E239" s="30"/>
      <c r="F239" s="48" t="s">
        <v>180</v>
      </c>
      <c r="G239" s="27"/>
      <c r="H239" s="42"/>
      <c r="I239" s="43"/>
      <c r="J239" s="44"/>
      <c r="K239" s="45"/>
      <c r="L239" s="49">
        <v>2008.1810642049345</v>
      </c>
      <c r="M239" s="49">
        <v>1.2097058503973246</v>
      </c>
      <c r="N239" s="49">
        <v>0.76327279096884793</v>
      </c>
      <c r="O239" s="205">
        <f t="shared" si="10"/>
        <v>2.8665366741520287E-2</v>
      </c>
      <c r="P239" s="5" t="s">
        <v>179</v>
      </c>
    </row>
    <row r="240" spans="1:16" x14ac:dyDescent="0.2">
      <c r="A240" s="5"/>
      <c r="B240" s="42"/>
      <c r="C240" s="28"/>
      <c r="D240" s="164"/>
      <c r="E240" s="30"/>
      <c r="F240" s="27"/>
      <c r="G240" s="27"/>
      <c r="H240" s="42"/>
      <c r="I240" s="43"/>
      <c r="J240" s="44"/>
      <c r="K240" s="45"/>
      <c r="L240" s="46"/>
      <c r="M240" s="46"/>
      <c r="N240" s="46"/>
      <c r="O240" s="47"/>
      <c r="P240" s="5"/>
    </row>
    <row r="241" spans="1:16" x14ac:dyDescent="0.2">
      <c r="A241" s="27" t="s">
        <v>283</v>
      </c>
      <c r="B241" s="27" t="s">
        <v>284</v>
      </c>
      <c r="C241" s="28" t="s">
        <v>171</v>
      </c>
      <c r="D241" s="29" t="s">
        <v>175</v>
      </c>
      <c r="E241" s="30"/>
      <c r="F241" s="27" t="s">
        <v>286</v>
      </c>
      <c r="G241" s="27"/>
      <c r="H241" s="27" t="s">
        <v>65</v>
      </c>
      <c r="I241" s="51">
        <f t="shared" ref="I241:I299" si="11">L241/365</f>
        <v>5.3545703354267667E-5</v>
      </c>
      <c r="J241" s="52">
        <f t="shared" ref="J241:J299" si="12">M241/365</f>
        <v>1.7360688465387143E-4</v>
      </c>
      <c r="K241" s="53">
        <f t="shared" ref="K241:K298" si="13">N241/365</f>
        <v>4.0923604821978444E-5</v>
      </c>
      <c r="L241" s="54">
        <v>1.9544181724307698E-2</v>
      </c>
      <c r="M241" s="54">
        <v>6.3366512898663074E-2</v>
      </c>
      <c r="N241" s="54">
        <v>1.4937115760022133E-2</v>
      </c>
      <c r="O241" s="55"/>
      <c r="P241" s="31" t="s">
        <v>285</v>
      </c>
    </row>
    <row r="242" spans="1:16" x14ac:dyDescent="0.2">
      <c r="A242" s="27" t="s">
        <v>283</v>
      </c>
      <c r="B242" s="27" t="s">
        <v>284</v>
      </c>
      <c r="C242" s="28" t="s">
        <v>171</v>
      </c>
      <c r="D242" s="29" t="s">
        <v>175</v>
      </c>
      <c r="E242" s="30"/>
      <c r="F242" s="27" t="s">
        <v>287</v>
      </c>
      <c r="G242" s="27"/>
      <c r="H242" s="27" t="s">
        <v>65</v>
      </c>
      <c r="I242" s="51">
        <f t="shared" si="11"/>
        <v>1.6006901059892301E-4</v>
      </c>
      <c r="J242" s="56">
        <f t="shared" si="12"/>
        <v>5.1554165720587436E-4</v>
      </c>
      <c r="K242" s="57">
        <f t="shared" si="13"/>
        <v>1.2214467136761726E-4</v>
      </c>
      <c r="L242" s="54">
        <v>5.8425188868606898E-2</v>
      </c>
      <c r="M242" s="54">
        <v>0.18817270488014415</v>
      </c>
      <c r="N242" s="54">
        <v>4.4582805049180302E-2</v>
      </c>
      <c r="O242" s="38">
        <f>(1/59)/((L242-L241)/(L$299-L$241))</f>
        <v>203.77898990062781</v>
      </c>
      <c r="P242" s="31" t="s">
        <v>285</v>
      </c>
    </row>
    <row r="243" spans="1:16" x14ac:dyDescent="0.2">
      <c r="A243" s="27" t="s">
        <v>283</v>
      </c>
      <c r="B243" s="27" t="s">
        <v>284</v>
      </c>
      <c r="C243" s="28" t="s">
        <v>171</v>
      </c>
      <c r="D243" s="29" t="s">
        <v>175</v>
      </c>
      <c r="E243" s="30"/>
      <c r="F243" s="27" t="s">
        <v>288</v>
      </c>
      <c r="G243" s="27"/>
      <c r="H243" s="27" t="s">
        <v>65</v>
      </c>
      <c r="I243" s="58">
        <f t="shared" si="11"/>
        <v>6.1731811474953155E-4</v>
      </c>
      <c r="J243" s="56">
        <f t="shared" si="12"/>
        <v>2.0076771372021691E-3</v>
      </c>
      <c r="K243" s="57">
        <f t="shared" si="13"/>
        <v>4.7214388842871087E-4</v>
      </c>
      <c r="L243" s="54">
        <v>0.22532111188357901</v>
      </c>
      <c r="M243" s="54">
        <v>0.73280215507879176</v>
      </c>
      <c r="N243" s="54">
        <v>0.17233251927647947</v>
      </c>
      <c r="O243" s="38">
        <f t="shared" ref="O243:O299" si="14">(1/59)/((L243-L242)/(L$299-L$241))</f>
        <v>47.473492575810887</v>
      </c>
      <c r="P243" s="31" t="s">
        <v>285</v>
      </c>
    </row>
    <row r="244" spans="1:16" x14ac:dyDescent="0.2">
      <c r="A244" s="27" t="s">
        <v>283</v>
      </c>
      <c r="B244" s="27" t="s">
        <v>284</v>
      </c>
      <c r="C244" s="28" t="s">
        <v>171</v>
      </c>
      <c r="D244" s="29" t="s">
        <v>175</v>
      </c>
      <c r="E244" s="30"/>
      <c r="F244" s="27" t="s">
        <v>289</v>
      </c>
      <c r="G244" s="27"/>
      <c r="H244" s="27" t="s">
        <v>65</v>
      </c>
      <c r="I244" s="58">
        <f t="shared" si="11"/>
        <v>1.0453937687431836E-3</v>
      </c>
      <c r="J244" s="56">
        <f t="shared" si="12"/>
        <v>3.6003583155329458E-3</v>
      </c>
      <c r="K244" s="59">
        <f t="shared" si="13"/>
        <v>8.1015776994206436E-4</v>
      </c>
      <c r="L244" s="54">
        <v>0.38156872559126204</v>
      </c>
      <c r="M244" s="60">
        <v>1.3141307851695252</v>
      </c>
      <c r="N244" s="54">
        <v>0.2957075860288535</v>
      </c>
      <c r="O244" s="38">
        <f t="shared" si="14"/>
        <v>50.708821556836277</v>
      </c>
      <c r="P244" s="31" t="s">
        <v>285</v>
      </c>
    </row>
    <row r="245" spans="1:16" x14ac:dyDescent="0.2">
      <c r="A245" s="27" t="s">
        <v>283</v>
      </c>
      <c r="B245" s="27" t="s">
        <v>284</v>
      </c>
      <c r="C245" s="28" t="s">
        <v>171</v>
      </c>
      <c r="D245" s="29" t="s">
        <v>175</v>
      </c>
      <c r="E245" s="30"/>
      <c r="F245" s="27" t="s">
        <v>290</v>
      </c>
      <c r="G245" s="27"/>
      <c r="H245" s="27" t="s">
        <v>65</v>
      </c>
      <c r="I245" s="58">
        <f t="shared" si="11"/>
        <v>2.2215782490304305E-3</v>
      </c>
      <c r="J245" s="56">
        <f t="shared" si="12"/>
        <v>7.1753140680984274E-3</v>
      </c>
      <c r="K245" s="59">
        <f t="shared" si="13"/>
        <v>1.6963610016678379E-3</v>
      </c>
      <c r="L245" s="54">
        <v>0.81087606089610709</v>
      </c>
      <c r="M245" s="60">
        <v>2.6189896348559261</v>
      </c>
      <c r="N245" s="54">
        <v>0.61917176560876086</v>
      </c>
      <c r="O245" s="38">
        <f t="shared" si="14"/>
        <v>18.455618412758497</v>
      </c>
      <c r="P245" s="31" t="s">
        <v>285</v>
      </c>
    </row>
    <row r="246" spans="1:16" x14ac:dyDescent="0.2">
      <c r="A246" s="27" t="s">
        <v>283</v>
      </c>
      <c r="B246" s="27" t="s">
        <v>284</v>
      </c>
      <c r="C246" s="28" t="s">
        <v>171</v>
      </c>
      <c r="D246" s="29" t="s">
        <v>175</v>
      </c>
      <c r="E246" s="30"/>
      <c r="F246" s="27" t="s">
        <v>291</v>
      </c>
      <c r="G246" s="27"/>
      <c r="H246" s="27" t="s">
        <v>65</v>
      </c>
      <c r="I246" s="58">
        <f t="shared" si="11"/>
        <v>2.6346882358893068E-3</v>
      </c>
      <c r="J246" s="56">
        <f t="shared" si="12"/>
        <v>8.3210394153111315E-3</v>
      </c>
      <c r="K246" s="59">
        <f t="shared" si="13"/>
        <v>2.0010852182410078E-3</v>
      </c>
      <c r="L246" s="54">
        <v>0.96166120609959704</v>
      </c>
      <c r="M246" s="60">
        <v>3.037179386588563</v>
      </c>
      <c r="N246" s="54">
        <v>0.73039610465796789</v>
      </c>
      <c r="O246" s="38">
        <f t="shared" si="14"/>
        <v>52.545841644359818</v>
      </c>
      <c r="P246" s="31" t="s">
        <v>285</v>
      </c>
    </row>
    <row r="247" spans="1:16" x14ac:dyDescent="0.2">
      <c r="A247" s="27" t="s">
        <v>283</v>
      </c>
      <c r="B247" s="27" t="s">
        <v>284</v>
      </c>
      <c r="C247" s="28" t="s">
        <v>171</v>
      </c>
      <c r="D247" s="29" t="s">
        <v>175</v>
      </c>
      <c r="E247" s="30"/>
      <c r="F247" s="27" t="s">
        <v>292</v>
      </c>
      <c r="G247" s="27"/>
      <c r="H247" s="27" t="s">
        <v>65</v>
      </c>
      <c r="I247" s="58">
        <f t="shared" si="11"/>
        <v>2.9794468413013421E-3</v>
      </c>
      <c r="J247" s="56">
        <f t="shared" si="12"/>
        <v>9.7591186135465493E-3</v>
      </c>
      <c r="K247" s="59">
        <f t="shared" si="13"/>
        <v>2.2825784606657342E-3</v>
      </c>
      <c r="L247" s="60">
        <v>1.0874980970749899</v>
      </c>
      <c r="M247" s="60">
        <v>3.5620782939444906</v>
      </c>
      <c r="N247" s="54">
        <v>0.83314113814299295</v>
      </c>
      <c r="O247" s="38">
        <f t="shared" si="14"/>
        <v>62.96351015008576</v>
      </c>
      <c r="P247" s="31" t="s">
        <v>285</v>
      </c>
    </row>
    <row r="248" spans="1:16" x14ac:dyDescent="0.2">
      <c r="A248" s="27" t="s">
        <v>283</v>
      </c>
      <c r="B248" s="27" t="s">
        <v>284</v>
      </c>
      <c r="C248" s="28" t="s">
        <v>171</v>
      </c>
      <c r="D248" s="29" t="s">
        <v>175</v>
      </c>
      <c r="E248" s="30"/>
      <c r="F248" s="27" t="s">
        <v>293</v>
      </c>
      <c r="G248" s="27"/>
      <c r="H248" s="27" t="s">
        <v>65</v>
      </c>
      <c r="I248" s="58">
        <f t="shared" si="11"/>
        <v>3.2079788901192875E-3</v>
      </c>
      <c r="J248" s="56">
        <f t="shared" si="12"/>
        <v>1.0346631378525555E-2</v>
      </c>
      <c r="K248" s="59">
        <f t="shared" si="13"/>
        <v>2.4487443304022222E-3</v>
      </c>
      <c r="L248" s="60">
        <v>1.17091229489354</v>
      </c>
      <c r="M248" s="60">
        <v>3.7765204531618277</v>
      </c>
      <c r="N248" s="54">
        <v>0.89379168059681113</v>
      </c>
      <c r="O248" s="38">
        <f t="shared" si="14"/>
        <v>94.985416984042459</v>
      </c>
      <c r="P248" s="31" t="s">
        <v>285</v>
      </c>
    </row>
    <row r="249" spans="1:16" x14ac:dyDescent="0.2">
      <c r="A249" s="27" t="s">
        <v>283</v>
      </c>
      <c r="B249" s="27" t="s">
        <v>284</v>
      </c>
      <c r="C249" s="28" t="s">
        <v>171</v>
      </c>
      <c r="D249" s="29" t="s">
        <v>175</v>
      </c>
      <c r="E249" s="30"/>
      <c r="F249" s="27" t="s">
        <v>294</v>
      </c>
      <c r="G249" s="27"/>
      <c r="H249" s="27" t="s">
        <v>65</v>
      </c>
      <c r="I249" s="58">
        <f t="shared" si="11"/>
        <v>3.2895614635690957E-3</v>
      </c>
      <c r="J249" s="56">
        <f t="shared" si="12"/>
        <v>1.0790404377498872E-2</v>
      </c>
      <c r="K249" s="59">
        <f t="shared" si="13"/>
        <v>2.521007424110001E-3</v>
      </c>
      <c r="L249" s="60">
        <v>1.20068993420272</v>
      </c>
      <c r="M249" s="60">
        <v>3.9384975977870882</v>
      </c>
      <c r="N249" s="54">
        <v>0.92016770980015039</v>
      </c>
      <c r="O249" s="38">
        <f t="shared" si="14"/>
        <v>266.07657779445958</v>
      </c>
      <c r="P249" s="31" t="s">
        <v>285</v>
      </c>
    </row>
    <row r="250" spans="1:16" x14ac:dyDescent="0.2">
      <c r="A250" s="27" t="s">
        <v>283</v>
      </c>
      <c r="B250" s="27" t="s">
        <v>284</v>
      </c>
      <c r="C250" s="28" t="s">
        <v>171</v>
      </c>
      <c r="D250" s="29" t="s">
        <v>175</v>
      </c>
      <c r="E250" s="30"/>
      <c r="F250" s="27" t="s">
        <v>295</v>
      </c>
      <c r="G250" s="27"/>
      <c r="H250" s="27" t="s">
        <v>65</v>
      </c>
      <c r="I250" s="58">
        <f t="shared" si="11"/>
        <v>4.7716563601053153E-3</v>
      </c>
      <c r="J250" s="56">
        <f t="shared" si="12"/>
        <v>1.5333461933285778E-2</v>
      </c>
      <c r="K250" s="59">
        <f t="shared" si="13"/>
        <v>3.6391733731030462E-3</v>
      </c>
      <c r="L250" s="60">
        <v>1.7416545714384402</v>
      </c>
      <c r="M250" s="60">
        <v>5.5967136056493088</v>
      </c>
      <c r="N250" s="60">
        <v>1.3282982811826118</v>
      </c>
      <c r="O250" s="38">
        <f t="shared" si="14"/>
        <v>14.646303689407251</v>
      </c>
      <c r="P250" s="31" t="s">
        <v>285</v>
      </c>
    </row>
    <row r="251" spans="1:16" x14ac:dyDescent="0.2">
      <c r="A251" s="27" t="s">
        <v>283</v>
      </c>
      <c r="B251" s="27" t="s">
        <v>284</v>
      </c>
      <c r="C251" s="28" t="s">
        <v>171</v>
      </c>
      <c r="D251" s="29" t="s">
        <v>175</v>
      </c>
      <c r="E251" s="30"/>
      <c r="F251" s="27" t="s">
        <v>296</v>
      </c>
      <c r="G251" s="27"/>
      <c r="H251" s="27" t="s">
        <v>65</v>
      </c>
      <c r="I251" s="61">
        <f t="shared" si="11"/>
        <v>6.5815479110448499E-3</v>
      </c>
      <c r="J251" s="62">
        <f t="shared" si="12"/>
        <v>2.2400526553521812E-2</v>
      </c>
      <c r="K251" s="63">
        <f t="shared" si="13"/>
        <v>5.0869422382060162E-3</v>
      </c>
      <c r="L251" s="60">
        <v>2.4022649875313702</v>
      </c>
      <c r="M251" s="60">
        <v>8.1761921920354617</v>
      </c>
      <c r="N251" s="60">
        <v>1.856733916945196</v>
      </c>
      <c r="O251" s="38">
        <f t="shared" si="14"/>
        <v>11.993653398692118</v>
      </c>
      <c r="P251" s="31" t="s">
        <v>285</v>
      </c>
    </row>
    <row r="252" spans="1:16" x14ac:dyDescent="0.2">
      <c r="A252" s="27" t="s">
        <v>283</v>
      </c>
      <c r="B252" s="27" t="s">
        <v>284</v>
      </c>
      <c r="C252" s="28" t="s">
        <v>171</v>
      </c>
      <c r="D252" s="29" t="s">
        <v>175</v>
      </c>
      <c r="E252" s="30"/>
      <c r="F252" s="27" t="s">
        <v>297</v>
      </c>
      <c r="G252" s="27"/>
      <c r="H252" s="27" t="s">
        <v>65</v>
      </c>
      <c r="I252" s="61">
        <f t="shared" si="11"/>
        <v>7.4343406399986576E-3</v>
      </c>
      <c r="J252" s="62">
        <f t="shared" si="12"/>
        <v>2.4663561328048613E-2</v>
      </c>
      <c r="K252" s="63">
        <f t="shared" si="13"/>
        <v>5.7124392893572644E-3</v>
      </c>
      <c r="L252" s="60">
        <v>2.7135343335995099</v>
      </c>
      <c r="M252" s="60">
        <v>9.0021998847377436</v>
      </c>
      <c r="N252" s="60">
        <v>2.0850403406154014</v>
      </c>
      <c r="O252" s="38">
        <f t="shared" si="14"/>
        <v>25.454264810419005</v>
      </c>
      <c r="P252" s="31" t="s">
        <v>285</v>
      </c>
    </row>
    <row r="253" spans="1:16" x14ac:dyDescent="0.2">
      <c r="A253" s="27" t="s">
        <v>283</v>
      </c>
      <c r="B253" s="27" t="s">
        <v>284</v>
      </c>
      <c r="C253" s="28" t="s">
        <v>171</v>
      </c>
      <c r="D253" s="29" t="s">
        <v>175</v>
      </c>
      <c r="E253" s="30"/>
      <c r="F253" s="27" t="s">
        <v>298</v>
      </c>
      <c r="G253" s="27"/>
      <c r="H253" s="27" t="s">
        <v>65</v>
      </c>
      <c r="I253" s="61">
        <f t="shared" si="11"/>
        <v>7.6776448016799732E-3</v>
      </c>
      <c r="J253" s="62">
        <f t="shared" si="12"/>
        <v>2.5083525807390601E-2</v>
      </c>
      <c r="K253" s="63">
        <f t="shared" si="13"/>
        <v>5.8783736338651367E-3</v>
      </c>
      <c r="L253" s="60">
        <v>2.8023403526131903</v>
      </c>
      <c r="M253" s="60">
        <v>9.1554869196975694</v>
      </c>
      <c r="N253" s="60">
        <v>2.1456063763607749</v>
      </c>
      <c r="O253" s="38">
        <f t="shared" si="14"/>
        <v>89.218416163479247</v>
      </c>
      <c r="P253" s="31" t="s">
        <v>285</v>
      </c>
    </row>
    <row r="254" spans="1:16" x14ac:dyDescent="0.2">
      <c r="A254" s="27" t="s">
        <v>283</v>
      </c>
      <c r="B254" s="27" t="s">
        <v>284</v>
      </c>
      <c r="C254" s="28" t="s">
        <v>171</v>
      </c>
      <c r="D254" s="29" t="s">
        <v>175</v>
      </c>
      <c r="E254" s="30"/>
      <c r="F254" s="27" t="s">
        <v>299</v>
      </c>
      <c r="G254" s="27"/>
      <c r="H254" s="27" t="s">
        <v>65</v>
      </c>
      <c r="I254" s="61">
        <f t="shared" si="11"/>
        <v>8.5903605106146027E-3</v>
      </c>
      <c r="J254" s="62">
        <f t="shared" si="12"/>
        <v>2.6799999571471337E-2</v>
      </c>
      <c r="K254" s="63">
        <f t="shared" si="13"/>
        <v>6.5052081264296117E-3</v>
      </c>
      <c r="L254" s="60">
        <v>3.1354815863743299</v>
      </c>
      <c r="M254" s="60">
        <v>9.7819998435870374</v>
      </c>
      <c r="N254" s="60">
        <v>2.3744009661468084</v>
      </c>
      <c r="O254" s="38">
        <f t="shared" si="14"/>
        <v>23.783103258437304</v>
      </c>
      <c r="P254" s="31" t="s">
        <v>285</v>
      </c>
    </row>
    <row r="255" spans="1:16" x14ac:dyDescent="0.2">
      <c r="A255" s="27" t="s">
        <v>283</v>
      </c>
      <c r="B255" s="27" t="s">
        <v>284</v>
      </c>
      <c r="C255" s="28" t="s">
        <v>171</v>
      </c>
      <c r="D255" s="29" t="s">
        <v>175</v>
      </c>
      <c r="E255" s="30"/>
      <c r="F255" s="27" t="s">
        <v>300</v>
      </c>
      <c r="G255" s="27"/>
      <c r="H255" s="27" t="s">
        <v>65</v>
      </c>
      <c r="I255" s="61">
        <f t="shared" si="11"/>
        <v>8.9825230398758622E-3</v>
      </c>
      <c r="J255" s="62">
        <f t="shared" si="12"/>
        <v>3.0219579782701032E-2</v>
      </c>
      <c r="K255" s="63">
        <f t="shared" si="13"/>
        <v>6.924324260920745E-3</v>
      </c>
      <c r="L255" s="60">
        <v>3.2786209095546899</v>
      </c>
      <c r="M255" s="64">
        <v>11.030146620685876</v>
      </c>
      <c r="N255" s="60">
        <v>2.5273783552360718</v>
      </c>
      <c r="O255" s="38">
        <f t="shared" si="14"/>
        <v>55.352590651843407</v>
      </c>
      <c r="P255" s="31" t="s">
        <v>285</v>
      </c>
    </row>
    <row r="256" spans="1:16" x14ac:dyDescent="0.2">
      <c r="A256" s="27" t="s">
        <v>283</v>
      </c>
      <c r="B256" s="27" t="s">
        <v>284</v>
      </c>
      <c r="C256" s="28" t="s">
        <v>171</v>
      </c>
      <c r="D256" s="29" t="s">
        <v>175</v>
      </c>
      <c r="E256" s="30"/>
      <c r="F256" s="27" t="s">
        <v>301</v>
      </c>
      <c r="G256" s="27"/>
      <c r="H256" s="27" t="s">
        <v>65</v>
      </c>
      <c r="I256" s="61">
        <f t="shared" si="11"/>
        <v>9.5907715794265481E-3</v>
      </c>
      <c r="J256" s="62">
        <f t="shared" si="12"/>
        <v>3.1077852993673827E-2</v>
      </c>
      <c r="K256" s="63">
        <f t="shared" si="13"/>
        <v>7.3290058950867664E-3</v>
      </c>
      <c r="L256" s="60">
        <v>3.5006316264906898</v>
      </c>
      <c r="M256" s="64">
        <v>11.343416342690947</v>
      </c>
      <c r="N256" s="60">
        <v>2.6750871517066699</v>
      </c>
      <c r="O256" s="38">
        <f t="shared" si="14"/>
        <v>35.688062592349638</v>
      </c>
      <c r="P256" s="31" t="s">
        <v>285</v>
      </c>
    </row>
    <row r="257" spans="1:16" x14ac:dyDescent="0.2">
      <c r="A257" s="27" t="s">
        <v>283</v>
      </c>
      <c r="B257" s="27" t="s">
        <v>284</v>
      </c>
      <c r="C257" s="28" t="s">
        <v>171</v>
      </c>
      <c r="D257" s="29" t="s">
        <v>175</v>
      </c>
      <c r="E257" s="30"/>
      <c r="F257" s="27" t="s">
        <v>302</v>
      </c>
      <c r="G257" s="27"/>
      <c r="H257" s="27" t="s">
        <v>65</v>
      </c>
      <c r="I257" s="61">
        <f t="shared" si="11"/>
        <v>9.874638899346054E-3</v>
      </c>
      <c r="J257" s="62">
        <f t="shared" si="12"/>
        <v>3.1717307508556412E-2</v>
      </c>
      <c r="K257" s="63">
        <f t="shared" si="13"/>
        <v>7.5302308633241671E-3</v>
      </c>
      <c r="L257" s="60">
        <v>3.6042431982613099</v>
      </c>
      <c r="M257" s="64">
        <v>11.57681724062309</v>
      </c>
      <c r="N257" s="60">
        <v>2.7485342651133209</v>
      </c>
      <c r="O257" s="38">
        <f t="shared" si="14"/>
        <v>76.469570210989261</v>
      </c>
      <c r="P257" s="31" t="s">
        <v>285</v>
      </c>
    </row>
    <row r="258" spans="1:16" x14ac:dyDescent="0.2">
      <c r="A258" s="27" t="s">
        <v>283</v>
      </c>
      <c r="B258" s="27" t="s">
        <v>284</v>
      </c>
      <c r="C258" s="28" t="s">
        <v>171</v>
      </c>
      <c r="D258" s="29" t="s">
        <v>175</v>
      </c>
      <c r="E258" s="30"/>
      <c r="F258" s="27" t="s">
        <v>303</v>
      </c>
      <c r="G258" s="27"/>
      <c r="H258" s="27" t="s">
        <v>65</v>
      </c>
      <c r="I258" s="61">
        <f t="shared" si="11"/>
        <v>1.0865990327021234E-2</v>
      </c>
      <c r="J258" s="62">
        <f t="shared" si="12"/>
        <v>3.5442670259952992E-2</v>
      </c>
      <c r="K258" s="63">
        <f t="shared" si="13"/>
        <v>8.3163647431594989E-3</v>
      </c>
      <c r="L258" s="60">
        <v>3.9660864693627502</v>
      </c>
      <c r="M258" s="64">
        <v>12.936574644882842</v>
      </c>
      <c r="N258" s="60">
        <v>3.0354731312532173</v>
      </c>
      <c r="O258" s="38">
        <f t="shared" si="14"/>
        <v>21.896586160263812</v>
      </c>
      <c r="P258" s="31" t="s">
        <v>285</v>
      </c>
    </row>
    <row r="259" spans="1:16" x14ac:dyDescent="0.2">
      <c r="A259" s="27" t="s">
        <v>283</v>
      </c>
      <c r="B259" s="27" t="s">
        <v>284</v>
      </c>
      <c r="C259" s="28" t="s">
        <v>171</v>
      </c>
      <c r="D259" s="29" t="s">
        <v>175</v>
      </c>
      <c r="E259" s="30"/>
      <c r="F259" s="27" t="s">
        <v>304</v>
      </c>
      <c r="G259" s="27"/>
      <c r="H259" s="27" t="s">
        <v>65</v>
      </c>
      <c r="I259" s="61">
        <f t="shared" si="11"/>
        <v>1.1215887216347725E-2</v>
      </c>
      <c r="J259" s="62">
        <f t="shared" si="12"/>
        <v>3.6464752681913973E-2</v>
      </c>
      <c r="K259" s="63">
        <f t="shared" si="13"/>
        <v>8.577581054386621E-3</v>
      </c>
      <c r="L259" s="60">
        <v>4.09379883396692</v>
      </c>
      <c r="M259" s="64">
        <v>13.309634728898599</v>
      </c>
      <c r="N259" s="60">
        <v>3.1308170848511168</v>
      </c>
      <c r="O259" s="38">
        <f t="shared" si="14"/>
        <v>62.038882348950693</v>
      </c>
      <c r="P259" s="31" t="s">
        <v>285</v>
      </c>
    </row>
    <row r="260" spans="1:16" x14ac:dyDescent="0.2">
      <c r="A260" s="27" t="s">
        <v>283</v>
      </c>
      <c r="B260" s="27" t="s">
        <v>284</v>
      </c>
      <c r="C260" s="28" t="s">
        <v>171</v>
      </c>
      <c r="D260" s="29" t="s">
        <v>175</v>
      </c>
      <c r="E260" s="30"/>
      <c r="F260" s="27" t="s">
        <v>305</v>
      </c>
      <c r="G260" s="27"/>
      <c r="H260" s="27" t="s">
        <v>65</v>
      </c>
      <c r="I260" s="61">
        <f t="shared" si="11"/>
        <v>1.1428511072730466E-2</v>
      </c>
      <c r="J260" s="62">
        <f t="shared" si="12"/>
        <v>3.8372173504010863E-2</v>
      </c>
      <c r="K260" s="63">
        <f t="shared" si="13"/>
        <v>8.8058389859992977E-3</v>
      </c>
      <c r="L260" s="60">
        <v>4.1714065415466202</v>
      </c>
      <c r="M260" s="64">
        <v>14.005843328963966</v>
      </c>
      <c r="N260" s="60">
        <v>3.2141312298897438</v>
      </c>
      <c r="O260" s="38">
        <f t="shared" si="14"/>
        <v>102.09208091925186</v>
      </c>
      <c r="P260" s="31" t="s">
        <v>285</v>
      </c>
    </row>
    <row r="261" spans="1:16" x14ac:dyDescent="0.2">
      <c r="A261" s="27" t="s">
        <v>283</v>
      </c>
      <c r="B261" s="27" t="s">
        <v>284</v>
      </c>
      <c r="C261" s="28" t="s">
        <v>171</v>
      </c>
      <c r="D261" s="29" t="s">
        <v>175</v>
      </c>
      <c r="E261" s="30"/>
      <c r="F261" s="27" t="s">
        <v>306</v>
      </c>
      <c r="G261" s="27"/>
      <c r="H261" s="27" t="s">
        <v>65</v>
      </c>
      <c r="I261" s="61">
        <f t="shared" si="11"/>
        <v>1.173956138132074E-2</v>
      </c>
      <c r="J261" s="62">
        <f t="shared" si="12"/>
        <v>3.8501748849229724E-2</v>
      </c>
      <c r="K261" s="63">
        <f t="shared" si="13"/>
        <v>8.9964541495751379E-3</v>
      </c>
      <c r="L261" s="60">
        <v>4.2849399041820702</v>
      </c>
      <c r="M261" s="64">
        <v>14.053138329968849</v>
      </c>
      <c r="N261" s="60">
        <v>3.2837057645949255</v>
      </c>
      <c r="O261" s="38">
        <f t="shared" si="14"/>
        <v>69.786820175714951</v>
      </c>
      <c r="P261" s="31" t="s">
        <v>285</v>
      </c>
    </row>
    <row r="262" spans="1:16" x14ac:dyDescent="0.2">
      <c r="A262" s="27" t="s">
        <v>283</v>
      </c>
      <c r="B262" s="27" t="s">
        <v>284</v>
      </c>
      <c r="C262" s="28" t="s">
        <v>171</v>
      </c>
      <c r="D262" s="29" t="s">
        <v>175</v>
      </c>
      <c r="E262" s="30"/>
      <c r="F262" s="27" t="s">
        <v>307</v>
      </c>
      <c r="G262" s="27"/>
      <c r="H262" s="27" t="s">
        <v>65</v>
      </c>
      <c r="I262" s="61">
        <f t="shared" si="11"/>
        <v>1.3356655319408987E-2</v>
      </c>
      <c r="J262" s="62">
        <f t="shared" si="12"/>
        <v>4.3963994541930708E-2</v>
      </c>
      <c r="K262" s="63">
        <f t="shared" si="13"/>
        <v>1.0244334685343396E-2</v>
      </c>
      <c r="L262" s="60">
        <v>4.8751791915842801</v>
      </c>
      <c r="M262" s="64">
        <v>16.046858007804708</v>
      </c>
      <c r="N262" s="60">
        <v>3.7391821601503397</v>
      </c>
      <c r="O262" s="38">
        <f t="shared" si="14"/>
        <v>13.423593670045351</v>
      </c>
      <c r="P262" s="31" t="s">
        <v>285</v>
      </c>
    </row>
    <row r="263" spans="1:16" x14ac:dyDescent="0.2">
      <c r="A263" s="27" t="s">
        <v>283</v>
      </c>
      <c r="B263" s="27" t="s">
        <v>284</v>
      </c>
      <c r="C263" s="28" t="s">
        <v>171</v>
      </c>
      <c r="D263" s="29" t="s">
        <v>175</v>
      </c>
      <c r="E263" s="30"/>
      <c r="F263" s="27" t="s">
        <v>308</v>
      </c>
      <c r="G263" s="27"/>
      <c r="H263" s="27" t="s">
        <v>65</v>
      </c>
      <c r="I263" s="61">
        <f t="shared" si="11"/>
        <v>1.5611735780759452E-2</v>
      </c>
      <c r="J263" s="62">
        <f t="shared" si="12"/>
        <v>5.2305871833079137E-2</v>
      </c>
      <c r="K263" s="63">
        <f t="shared" si="13"/>
        <v>1.2023177487098587E-2</v>
      </c>
      <c r="L263" s="60">
        <v>5.6982835599771997</v>
      </c>
      <c r="M263" s="64">
        <v>19.091643219073884</v>
      </c>
      <c r="N263" s="60">
        <v>4.3884597827909841</v>
      </c>
      <c r="O263" s="38">
        <f t="shared" si="14"/>
        <v>9.6259146062534011</v>
      </c>
      <c r="P263" s="31" t="s">
        <v>285</v>
      </c>
    </row>
    <row r="264" spans="1:16" x14ac:dyDescent="0.2">
      <c r="A264" s="27" t="s">
        <v>283</v>
      </c>
      <c r="B264" s="27" t="s">
        <v>284</v>
      </c>
      <c r="C264" s="28" t="s">
        <v>171</v>
      </c>
      <c r="D264" s="29" t="s">
        <v>175</v>
      </c>
      <c r="E264" s="30"/>
      <c r="F264" s="27" t="s">
        <v>309</v>
      </c>
      <c r="G264" s="27"/>
      <c r="H264" s="27" t="s">
        <v>65</v>
      </c>
      <c r="I264" s="61">
        <f t="shared" si="11"/>
        <v>1.6175257043382137E-2</v>
      </c>
      <c r="J264" s="62">
        <f t="shared" si="12"/>
        <v>5.1035968903793062E-2</v>
      </c>
      <c r="K264" s="63">
        <f t="shared" si="13"/>
        <v>1.2282470730793235E-2</v>
      </c>
      <c r="L264" s="60">
        <v>5.9039688208344803</v>
      </c>
      <c r="M264" s="64">
        <v>18.628128649884466</v>
      </c>
      <c r="N264" s="60">
        <v>4.4831018167395307</v>
      </c>
      <c r="O264" s="38">
        <f t="shared" si="14"/>
        <v>38.520661758462268</v>
      </c>
      <c r="P264" s="31" t="s">
        <v>285</v>
      </c>
    </row>
    <row r="265" spans="1:16" x14ac:dyDescent="0.2">
      <c r="A265" s="27" t="s">
        <v>283</v>
      </c>
      <c r="B265" s="27" t="s">
        <v>284</v>
      </c>
      <c r="C265" s="28" t="s">
        <v>171</v>
      </c>
      <c r="D265" s="29" t="s">
        <v>175</v>
      </c>
      <c r="E265" s="30"/>
      <c r="F265" s="27" t="s">
        <v>310</v>
      </c>
      <c r="G265" s="27"/>
      <c r="H265" s="27" t="s">
        <v>65</v>
      </c>
      <c r="I265" s="61">
        <f t="shared" si="11"/>
        <v>1.6285491592603972E-2</v>
      </c>
      <c r="J265" s="62">
        <f t="shared" si="12"/>
        <v>5.2297174737022875E-2</v>
      </c>
      <c r="K265" s="63">
        <f t="shared" si="13"/>
        <v>1.2418373986851102E-2</v>
      </c>
      <c r="L265" s="60">
        <v>5.9442044313004496</v>
      </c>
      <c r="M265" s="64">
        <v>19.08846877901335</v>
      </c>
      <c r="N265" s="60">
        <v>4.5327065052006521</v>
      </c>
      <c r="O265" s="38">
        <f t="shared" si="14"/>
        <v>196.91840810730696</v>
      </c>
      <c r="P265" s="31" t="s">
        <v>285</v>
      </c>
    </row>
    <row r="266" spans="1:16" x14ac:dyDescent="0.2">
      <c r="A266" s="27" t="s">
        <v>283</v>
      </c>
      <c r="B266" s="27" t="s">
        <v>284</v>
      </c>
      <c r="C266" s="28" t="s">
        <v>171</v>
      </c>
      <c r="D266" s="29" t="s">
        <v>175</v>
      </c>
      <c r="E266" s="30"/>
      <c r="F266" s="27" t="s">
        <v>311</v>
      </c>
      <c r="G266" s="27"/>
      <c r="H266" s="27" t="s">
        <v>65</v>
      </c>
      <c r="I266" s="61">
        <f t="shared" si="11"/>
        <v>1.6847374833902355E-2</v>
      </c>
      <c r="J266" s="62">
        <f t="shared" si="12"/>
        <v>5.5353984095921432E-2</v>
      </c>
      <c r="K266" s="63">
        <f t="shared" si="13"/>
        <v>1.2916229451031106E-2</v>
      </c>
      <c r="L266" s="60">
        <v>6.1492918143743598</v>
      </c>
      <c r="M266" s="64">
        <v>20.204204195011322</v>
      </c>
      <c r="N266" s="60">
        <v>4.7144237496263539</v>
      </c>
      <c r="O266" s="38">
        <f t="shared" si="14"/>
        <v>38.63295851470793</v>
      </c>
      <c r="P266" s="31" t="s">
        <v>285</v>
      </c>
    </row>
    <row r="267" spans="1:16" x14ac:dyDescent="0.2">
      <c r="A267" s="27" t="s">
        <v>283</v>
      </c>
      <c r="B267" s="27" t="s">
        <v>284</v>
      </c>
      <c r="C267" s="28" t="s">
        <v>171</v>
      </c>
      <c r="D267" s="29" t="s">
        <v>175</v>
      </c>
      <c r="E267" s="30"/>
      <c r="F267" s="27" t="s">
        <v>312</v>
      </c>
      <c r="G267" s="27"/>
      <c r="H267" s="27" t="s">
        <v>65</v>
      </c>
      <c r="I267" s="61">
        <f t="shared" si="11"/>
        <v>1.7308347787375205E-2</v>
      </c>
      <c r="J267" s="62">
        <f t="shared" si="12"/>
        <v>5.564132659551671E-2</v>
      </c>
      <c r="K267" s="63">
        <f t="shared" si="13"/>
        <v>1.3201696103690746E-2</v>
      </c>
      <c r="L267" s="60">
        <v>6.3175469423919504</v>
      </c>
      <c r="M267" s="64">
        <v>20.3090842073636</v>
      </c>
      <c r="N267" s="60">
        <v>4.8186190778471225</v>
      </c>
      <c r="O267" s="38">
        <f t="shared" si="14"/>
        <v>47.089990394563451</v>
      </c>
      <c r="P267" s="31" t="s">
        <v>285</v>
      </c>
    </row>
    <row r="268" spans="1:16" x14ac:dyDescent="0.2">
      <c r="A268" s="27" t="s">
        <v>283</v>
      </c>
      <c r="B268" s="27" t="s">
        <v>284</v>
      </c>
      <c r="C268" s="28" t="s">
        <v>171</v>
      </c>
      <c r="D268" s="29" t="s">
        <v>175</v>
      </c>
      <c r="E268" s="30"/>
      <c r="F268" s="27" t="s">
        <v>313</v>
      </c>
      <c r="G268" s="27"/>
      <c r="H268" s="27" t="s">
        <v>65</v>
      </c>
      <c r="I268" s="61">
        <f t="shared" si="11"/>
        <v>1.8803549288639861E-2</v>
      </c>
      <c r="J268" s="62">
        <f t="shared" si="12"/>
        <v>6.2214417924060197E-2</v>
      </c>
      <c r="K268" s="63">
        <f t="shared" si="13"/>
        <v>1.4439412813553335E-2</v>
      </c>
      <c r="L268" s="60">
        <v>6.8632954903535497</v>
      </c>
      <c r="M268" s="64">
        <v>22.708262542281972</v>
      </c>
      <c r="N268" s="60">
        <v>5.270385676946967</v>
      </c>
      <c r="O268" s="38">
        <f t="shared" si="14"/>
        <v>14.517917439776463</v>
      </c>
      <c r="P268" s="31" t="s">
        <v>285</v>
      </c>
    </row>
    <row r="269" spans="1:16" x14ac:dyDescent="0.2">
      <c r="A269" s="27" t="s">
        <v>283</v>
      </c>
      <c r="B269" s="27" t="s">
        <v>284</v>
      </c>
      <c r="C269" s="28" t="s">
        <v>171</v>
      </c>
      <c r="D269" s="29" t="s">
        <v>175</v>
      </c>
      <c r="E269" s="30"/>
      <c r="F269" s="27" t="s">
        <v>314</v>
      </c>
      <c r="G269" s="27"/>
      <c r="H269" s="27" t="s">
        <v>65</v>
      </c>
      <c r="I269" s="61">
        <f t="shared" si="11"/>
        <v>1.9457953759208165E-2</v>
      </c>
      <c r="J269" s="62">
        <f t="shared" si="12"/>
        <v>6.101405536878849E-2</v>
      </c>
      <c r="K269" s="63">
        <f t="shared" si="13"/>
        <v>1.4753063591829926E-2</v>
      </c>
      <c r="L269" s="60">
        <v>7.1021531221109804</v>
      </c>
      <c r="M269" s="64">
        <v>22.2701302096078</v>
      </c>
      <c r="N269" s="60">
        <v>5.3848682110179231</v>
      </c>
      <c r="O269" s="38">
        <f t="shared" si="14"/>
        <v>33.170940798034188</v>
      </c>
      <c r="P269" s="31" t="s">
        <v>285</v>
      </c>
    </row>
    <row r="270" spans="1:16" x14ac:dyDescent="0.2">
      <c r="A270" s="27" t="s">
        <v>283</v>
      </c>
      <c r="B270" s="27" t="s">
        <v>284</v>
      </c>
      <c r="C270" s="28" t="s">
        <v>171</v>
      </c>
      <c r="D270" s="29" t="s">
        <v>175</v>
      </c>
      <c r="E270" s="30"/>
      <c r="F270" s="27" t="s">
        <v>315</v>
      </c>
      <c r="G270" s="27"/>
      <c r="H270" s="27" t="s">
        <v>65</v>
      </c>
      <c r="I270" s="61">
        <f t="shared" si="11"/>
        <v>1.9670818322451728E-2</v>
      </c>
      <c r="J270" s="62">
        <f t="shared" si="12"/>
        <v>6.7763175759317867E-2</v>
      </c>
      <c r="K270" s="63">
        <f t="shared" si="13"/>
        <v>1.5245295989421519E-2</v>
      </c>
      <c r="L270" s="60">
        <v>7.1798486876948804</v>
      </c>
      <c r="M270" s="64">
        <v>24.733559152151024</v>
      </c>
      <c r="N270" s="60">
        <v>5.5645330361388545</v>
      </c>
      <c r="O270" s="38">
        <f t="shared" si="14"/>
        <v>101.9766353798988</v>
      </c>
      <c r="P270" s="31" t="s">
        <v>285</v>
      </c>
    </row>
    <row r="271" spans="1:16" x14ac:dyDescent="0.2">
      <c r="A271" s="27" t="s">
        <v>283</v>
      </c>
      <c r="B271" s="27" t="s">
        <v>284</v>
      </c>
      <c r="C271" s="28" t="s">
        <v>171</v>
      </c>
      <c r="D271" s="29" t="s">
        <v>175</v>
      </c>
      <c r="E271" s="30"/>
      <c r="F271" s="27" t="s">
        <v>316</v>
      </c>
      <c r="G271" s="27"/>
      <c r="H271" s="27" t="s">
        <v>65</v>
      </c>
      <c r="I271" s="61">
        <f t="shared" si="11"/>
        <v>2.0579751077784685E-2</v>
      </c>
      <c r="J271" s="62">
        <f t="shared" si="12"/>
        <v>6.7892002308360955E-2</v>
      </c>
      <c r="K271" s="63">
        <f t="shared" si="13"/>
        <v>1.5792616899771406E-2</v>
      </c>
      <c r="L271" s="60">
        <v>7.5116091433914098</v>
      </c>
      <c r="M271" s="64">
        <v>24.78058084255175</v>
      </c>
      <c r="N271" s="60">
        <v>5.7643051684165636</v>
      </c>
      <c r="O271" s="38">
        <f t="shared" si="14"/>
        <v>23.882087892451818</v>
      </c>
      <c r="P271" s="31" t="s">
        <v>285</v>
      </c>
    </row>
    <row r="272" spans="1:16" x14ac:dyDescent="0.2">
      <c r="A272" s="27" t="s">
        <v>283</v>
      </c>
      <c r="B272" s="27" t="s">
        <v>284</v>
      </c>
      <c r="C272" s="28" t="s">
        <v>171</v>
      </c>
      <c r="D272" s="29" t="s">
        <v>175</v>
      </c>
      <c r="E272" s="30"/>
      <c r="F272" s="4" t="s">
        <v>317</v>
      </c>
      <c r="G272" s="27"/>
      <c r="H272" s="27" t="s">
        <v>65</v>
      </c>
      <c r="I272" s="61">
        <f t="shared" si="11"/>
        <v>2.3675541176262874E-2</v>
      </c>
      <c r="J272" s="62">
        <f t="shared" si="12"/>
        <v>7.5288857332682438E-2</v>
      </c>
      <c r="K272" s="63">
        <f t="shared" si="13"/>
        <v>1.8011572532647534E-2</v>
      </c>
      <c r="L272" s="60">
        <v>8.6415725293359493</v>
      </c>
      <c r="M272" s="64">
        <v>27.480432926429092</v>
      </c>
      <c r="N272" s="60">
        <v>6.5742239744163502</v>
      </c>
      <c r="O272" s="37">
        <f t="shared" si="14"/>
        <v>7.0118487561093987</v>
      </c>
      <c r="P272" s="31" t="s">
        <v>285</v>
      </c>
    </row>
    <row r="273" spans="1:16" x14ac:dyDescent="0.2">
      <c r="A273" s="27" t="s">
        <v>283</v>
      </c>
      <c r="B273" s="27" t="s">
        <v>284</v>
      </c>
      <c r="C273" s="28" t="s">
        <v>171</v>
      </c>
      <c r="D273" s="29" t="s">
        <v>175</v>
      </c>
      <c r="E273" s="30"/>
      <c r="F273" s="27" t="s">
        <v>318</v>
      </c>
      <c r="G273" s="27"/>
      <c r="H273" s="27" t="s">
        <v>65</v>
      </c>
      <c r="I273" s="61">
        <f t="shared" si="11"/>
        <v>2.5300027037401671E-2</v>
      </c>
      <c r="J273" s="62">
        <f t="shared" si="12"/>
        <v>8.6876853927975159E-2</v>
      </c>
      <c r="K273" s="63">
        <f t="shared" si="13"/>
        <v>1.9593937132024303E-2</v>
      </c>
      <c r="L273" s="60">
        <v>9.2345098686516103</v>
      </c>
      <c r="M273" s="64">
        <v>31.710051683710933</v>
      </c>
      <c r="N273" s="60">
        <v>7.1517870531888708</v>
      </c>
      <c r="O273" s="38">
        <f t="shared" si="14"/>
        <v>13.36251208488383</v>
      </c>
      <c r="P273" s="31" t="s">
        <v>285</v>
      </c>
    </row>
    <row r="274" spans="1:16" x14ac:dyDescent="0.2">
      <c r="A274" s="27" t="s">
        <v>283</v>
      </c>
      <c r="B274" s="27" t="s">
        <v>284</v>
      </c>
      <c r="C274" s="28" t="s">
        <v>171</v>
      </c>
      <c r="D274" s="29" t="s">
        <v>175</v>
      </c>
      <c r="E274" s="30"/>
      <c r="F274" s="27" t="s">
        <v>319</v>
      </c>
      <c r="G274" s="27"/>
      <c r="H274" s="27" t="s">
        <v>65</v>
      </c>
      <c r="I274" s="61">
        <f t="shared" si="11"/>
        <v>2.5505452335203616E-2</v>
      </c>
      <c r="J274" s="62">
        <f t="shared" si="12"/>
        <v>7.9832021025297378E-2</v>
      </c>
      <c r="K274" s="63">
        <f t="shared" si="13"/>
        <v>1.9329795391192697E-2</v>
      </c>
      <c r="L274" s="60">
        <v>9.3094901023493204</v>
      </c>
      <c r="M274" s="64">
        <v>29.138687674233545</v>
      </c>
      <c r="N274" s="60">
        <v>7.0553753177853338</v>
      </c>
      <c r="O274" s="38">
        <f t="shared" si="14"/>
        <v>105.66961412960167</v>
      </c>
      <c r="P274" s="31" t="s">
        <v>285</v>
      </c>
    </row>
    <row r="275" spans="1:16" x14ac:dyDescent="0.2">
      <c r="A275" s="27" t="s">
        <v>283</v>
      </c>
      <c r="B275" s="27" t="s">
        <v>284</v>
      </c>
      <c r="C275" s="28" t="s">
        <v>171</v>
      </c>
      <c r="D275" s="29" t="s">
        <v>175</v>
      </c>
      <c r="E275" s="30"/>
      <c r="F275" s="27" t="s">
        <v>320</v>
      </c>
      <c r="G275" s="27"/>
      <c r="H275" s="27" t="s">
        <v>65</v>
      </c>
      <c r="I275" s="61">
        <f t="shared" si="11"/>
        <v>2.7005058882236494E-2</v>
      </c>
      <c r="J275" s="62">
        <f t="shared" si="12"/>
        <v>8.7552416613579181E-2</v>
      </c>
      <c r="K275" s="63">
        <f t="shared" si="13"/>
        <v>2.0639056121816924E-2</v>
      </c>
      <c r="L275" s="60">
        <v>9.8568464920163201</v>
      </c>
      <c r="M275" s="64">
        <v>31.956632063956402</v>
      </c>
      <c r="N275" s="60">
        <v>7.5332554844631767</v>
      </c>
      <c r="O275" s="38">
        <f t="shared" si="14"/>
        <v>14.475271526481411</v>
      </c>
      <c r="P275" s="31" t="s">
        <v>285</v>
      </c>
    </row>
    <row r="276" spans="1:16" x14ac:dyDescent="0.2">
      <c r="A276" s="27" t="s">
        <v>283</v>
      </c>
      <c r="B276" s="27" t="s">
        <v>284</v>
      </c>
      <c r="C276" s="28" t="s">
        <v>171</v>
      </c>
      <c r="D276" s="29" t="s">
        <v>175</v>
      </c>
      <c r="E276" s="30"/>
      <c r="F276" s="27" t="s">
        <v>321</v>
      </c>
      <c r="G276" s="27"/>
      <c r="H276" s="27" t="s">
        <v>65</v>
      </c>
      <c r="I276" s="61">
        <f t="shared" si="11"/>
        <v>3.202839643660603E-2</v>
      </c>
      <c r="J276" s="62">
        <f t="shared" si="12"/>
        <v>0.10347136843310643</v>
      </c>
      <c r="K276" s="63">
        <f t="shared" si="13"/>
        <v>2.4457769437461363E-2</v>
      </c>
      <c r="L276" s="64">
        <v>11.690364699361201</v>
      </c>
      <c r="M276" s="64">
        <v>37.767049478083848</v>
      </c>
      <c r="N276" s="60">
        <v>8.9270858446733978</v>
      </c>
      <c r="O276" s="37">
        <f t="shared" si="14"/>
        <v>4.3212728024434943</v>
      </c>
      <c r="P276" s="31" t="s">
        <v>285</v>
      </c>
    </row>
    <row r="277" spans="1:16" x14ac:dyDescent="0.2">
      <c r="A277" s="27" t="s">
        <v>283</v>
      </c>
      <c r="B277" s="27" t="s">
        <v>284</v>
      </c>
      <c r="C277" s="28" t="s">
        <v>171</v>
      </c>
      <c r="D277" s="29" t="s">
        <v>175</v>
      </c>
      <c r="E277" s="30"/>
      <c r="F277" s="27" t="s">
        <v>322</v>
      </c>
      <c r="G277" s="27"/>
      <c r="H277" s="27" t="s">
        <v>65</v>
      </c>
      <c r="I277" s="61">
        <f t="shared" si="11"/>
        <v>4.0425900374591782E-2</v>
      </c>
      <c r="J277" s="62">
        <f t="shared" si="12"/>
        <v>0.13394871232947589</v>
      </c>
      <c r="K277" s="63">
        <f t="shared" si="13"/>
        <v>3.1053816928764019E-2</v>
      </c>
      <c r="L277" s="64">
        <v>14.755453636725999</v>
      </c>
      <c r="M277" s="64">
        <v>48.891280000258703</v>
      </c>
      <c r="N277" s="64">
        <v>11.334643178998867</v>
      </c>
      <c r="O277" s="37">
        <f t="shared" si="14"/>
        <v>2.584960020441128</v>
      </c>
      <c r="P277" s="31" t="s">
        <v>285</v>
      </c>
    </row>
    <row r="278" spans="1:16" x14ac:dyDescent="0.2">
      <c r="A278" s="27" t="s">
        <v>283</v>
      </c>
      <c r="B278" s="27" t="s">
        <v>284</v>
      </c>
      <c r="C278" s="28" t="s">
        <v>171</v>
      </c>
      <c r="D278" s="29" t="s">
        <v>175</v>
      </c>
      <c r="E278" s="30"/>
      <c r="F278" s="27" t="s">
        <v>323</v>
      </c>
      <c r="G278" s="27"/>
      <c r="H278" s="27" t="s">
        <v>65</v>
      </c>
      <c r="I278" s="61">
        <f t="shared" si="11"/>
        <v>4.3254075711346027E-2</v>
      </c>
      <c r="J278" s="62">
        <f t="shared" si="12"/>
        <v>0.14227879038276567</v>
      </c>
      <c r="K278" s="63">
        <f t="shared" si="13"/>
        <v>3.3170066850652671E-2</v>
      </c>
      <c r="L278" s="64">
        <v>15.787737634641299</v>
      </c>
      <c r="M278" s="64">
        <v>51.931758489709466</v>
      </c>
      <c r="N278" s="64">
        <v>12.107074400488225</v>
      </c>
      <c r="O278" s="37">
        <f t="shared" si="14"/>
        <v>7.6753416484079651</v>
      </c>
      <c r="P278" s="31" t="s">
        <v>285</v>
      </c>
    </row>
    <row r="279" spans="1:16" x14ac:dyDescent="0.2">
      <c r="A279" s="27" t="s">
        <v>283</v>
      </c>
      <c r="B279" s="27" t="s">
        <v>284</v>
      </c>
      <c r="C279" s="28" t="s">
        <v>171</v>
      </c>
      <c r="D279" s="29" t="s">
        <v>175</v>
      </c>
      <c r="E279" s="30"/>
      <c r="F279" s="27" t="s">
        <v>324</v>
      </c>
      <c r="G279" s="27"/>
      <c r="H279" s="27" t="s">
        <v>65</v>
      </c>
      <c r="I279" s="61">
        <f t="shared" si="11"/>
        <v>4.4192046548091779E-2</v>
      </c>
      <c r="J279" s="62">
        <f t="shared" si="12"/>
        <v>0.14551091220081186</v>
      </c>
      <c r="K279" s="63">
        <f t="shared" si="13"/>
        <v>3.389733638126894E-2</v>
      </c>
      <c r="L279" s="64">
        <v>16.130096990053499</v>
      </c>
      <c r="M279" s="64">
        <v>53.111482953296331</v>
      </c>
      <c r="N279" s="64">
        <v>12.372527779163164</v>
      </c>
      <c r="O279" s="38">
        <f t="shared" si="14"/>
        <v>23.14273653379492</v>
      </c>
      <c r="P279" s="31" t="s">
        <v>285</v>
      </c>
    </row>
    <row r="280" spans="1:16" x14ac:dyDescent="0.2">
      <c r="A280" s="27" t="s">
        <v>283</v>
      </c>
      <c r="B280" s="27" t="s">
        <v>284</v>
      </c>
      <c r="C280" s="28" t="s">
        <v>171</v>
      </c>
      <c r="D280" s="29" t="s">
        <v>175</v>
      </c>
      <c r="E280" s="30"/>
      <c r="F280" s="27" t="s">
        <v>325</v>
      </c>
      <c r="G280" s="27"/>
      <c r="H280" s="27" t="s">
        <v>65</v>
      </c>
      <c r="I280" s="61">
        <f t="shared" si="11"/>
        <v>4.8833616245942464E-2</v>
      </c>
      <c r="J280" s="62">
        <f t="shared" si="12"/>
        <v>0.16815400838557737</v>
      </c>
      <c r="K280" s="63">
        <f t="shared" si="13"/>
        <v>3.784348683323692E-2</v>
      </c>
      <c r="L280" s="64">
        <v>17.824269929768999</v>
      </c>
      <c r="M280" s="64">
        <v>61.376213060735736</v>
      </c>
      <c r="N280" s="64">
        <v>13.812872694131475</v>
      </c>
      <c r="O280" s="37">
        <f t="shared" si="14"/>
        <v>4.6766963256507355</v>
      </c>
      <c r="P280" s="31" t="s">
        <v>285</v>
      </c>
    </row>
    <row r="281" spans="1:16" x14ac:dyDescent="0.2">
      <c r="A281" s="27" t="s">
        <v>283</v>
      </c>
      <c r="B281" s="27" t="s">
        <v>284</v>
      </c>
      <c r="C281" s="28" t="s">
        <v>171</v>
      </c>
      <c r="D281" s="29" t="s">
        <v>175</v>
      </c>
      <c r="E281" s="30"/>
      <c r="F281" s="27" t="s">
        <v>326</v>
      </c>
      <c r="G281" s="27"/>
      <c r="H281" s="27" t="s">
        <v>65</v>
      </c>
      <c r="I281" s="61">
        <f t="shared" si="11"/>
        <v>5.0239273520657532E-2</v>
      </c>
      <c r="J281" s="62">
        <f t="shared" si="12"/>
        <v>0.17213548588093835</v>
      </c>
      <c r="K281" s="63">
        <f t="shared" si="13"/>
        <v>3.8889133735569459E-2</v>
      </c>
      <c r="L281" s="64">
        <v>18.33733483504</v>
      </c>
      <c r="M281" s="64">
        <v>62.829452346542496</v>
      </c>
      <c r="N281" s="64">
        <v>14.194533813482852</v>
      </c>
      <c r="O281" s="38">
        <f t="shared" si="14"/>
        <v>15.442748628459356</v>
      </c>
      <c r="P281" s="31" t="s">
        <v>285</v>
      </c>
    </row>
    <row r="282" spans="1:16" x14ac:dyDescent="0.2">
      <c r="A282" s="27" t="s">
        <v>283</v>
      </c>
      <c r="B282" s="27" t="s">
        <v>284</v>
      </c>
      <c r="C282" s="28" t="s">
        <v>171</v>
      </c>
      <c r="D282" s="29" t="s">
        <v>175</v>
      </c>
      <c r="E282" s="30"/>
      <c r="F282" s="27" t="s">
        <v>327</v>
      </c>
      <c r="G282" s="27"/>
      <c r="H282" s="27" t="s">
        <v>65</v>
      </c>
      <c r="I282" s="61">
        <f t="shared" si="11"/>
        <v>5.541843527682877E-2</v>
      </c>
      <c r="J282" s="62">
        <f t="shared" si="12"/>
        <v>0.18185640101087699</v>
      </c>
      <c r="K282" s="63">
        <f t="shared" si="13"/>
        <v>4.2474783027046603E-2</v>
      </c>
      <c r="L282" s="64">
        <v>20.227728876042502</v>
      </c>
      <c r="M282" s="64">
        <v>66.3775863689701</v>
      </c>
      <c r="N282" s="64">
        <v>15.50329580487201</v>
      </c>
      <c r="O282" s="37">
        <f t="shared" si="14"/>
        <v>4.1912597005345198</v>
      </c>
      <c r="P282" s="31" t="s">
        <v>285</v>
      </c>
    </row>
    <row r="283" spans="1:16" x14ac:dyDescent="0.2">
      <c r="A283" s="27" t="s">
        <v>283</v>
      </c>
      <c r="B283" s="27" t="s">
        <v>284</v>
      </c>
      <c r="C283" s="28" t="s">
        <v>171</v>
      </c>
      <c r="D283" s="29" t="s">
        <v>175</v>
      </c>
      <c r="E283" s="30"/>
      <c r="F283" s="27" t="s">
        <v>328</v>
      </c>
      <c r="G283" s="27"/>
      <c r="H283" s="27" t="s">
        <v>65</v>
      </c>
      <c r="I283" s="61">
        <f t="shared" si="11"/>
        <v>6.3351448246446021E-2</v>
      </c>
      <c r="J283" s="62">
        <f t="shared" si="12"/>
        <v>0.21245720963747772</v>
      </c>
      <c r="K283" s="63">
        <f t="shared" si="13"/>
        <v>4.8800034140326118E-2</v>
      </c>
      <c r="L283" s="64">
        <v>23.123278609952798</v>
      </c>
      <c r="M283" s="64">
        <v>77.546881517679367</v>
      </c>
      <c r="N283" s="64">
        <v>17.812012461219034</v>
      </c>
      <c r="O283" s="37">
        <f t="shared" si="14"/>
        <v>2.7363136848920862</v>
      </c>
      <c r="P283" s="31" t="s">
        <v>285</v>
      </c>
    </row>
    <row r="284" spans="1:16" x14ac:dyDescent="0.2">
      <c r="A284" s="27" t="s">
        <v>283</v>
      </c>
      <c r="B284" s="27" t="s">
        <v>284</v>
      </c>
      <c r="C284" s="28" t="s">
        <v>171</v>
      </c>
      <c r="D284" s="29" t="s">
        <v>175</v>
      </c>
      <c r="E284" s="30"/>
      <c r="F284" s="27" t="s">
        <v>329</v>
      </c>
      <c r="G284" s="27"/>
      <c r="H284" s="27" t="s">
        <v>65</v>
      </c>
      <c r="I284" s="61">
        <f t="shared" si="11"/>
        <v>7.0179010947554799E-2</v>
      </c>
      <c r="J284" s="62">
        <f t="shared" si="12"/>
        <v>0.23586752869887864</v>
      </c>
      <c r="K284" s="63">
        <f t="shared" si="13"/>
        <v>5.408638143027017E-2</v>
      </c>
      <c r="L284" s="64">
        <v>25.615338995857499</v>
      </c>
      <c r="M284" s="64">
        <v>86.091647975090709</v>
      </c>
      <c r="N284" s="64">
        <v>19.741529222048612</v>
      </c>
      <c r="O284" s="37">
        <f t="shared" si="14"/>
        <v>3.1793500699253818</v>
      </c>
      <c r="P284" s="31" t="s">
        <v>285</v>
      </c>
    </row>
    <row r="285" spans="1:16" x14ac:dyDescent="0.2">
      <c r="A285" s="27" t="s">
        <v>283</v>
      </c>
      <c r="B285" s="27" t="s">
        <v>284</v>
      </c>
      <c r="C285" s="28" t="s">
        <v>171</v>
      </c>
      <c r="D285" s="29" t="s">
        <v>175</v>
      </c>
      <c r="E285" s="30"/>
      <c r="F285" s="27" t="s">
        <v>330</v>
      </c>
      <c r="G285" s="27"/>
      <c r="H285" s="27" t="s">
        <v>65</v>
      </c>
      <c r="I285" s="61">
        <f t="shared" si="11"/>
        <v>7.2800950242151233E-2</v>
      </c>
      <c r="J285" s="62">
        <f t="shared" si="12"/>
        <v>0.23519238513160276</v>
      </c>
      <c r="K285" s="63">
        <f t="shared" si="13"/>
        <v>5.5592855950992025E-2</v>
      </c>
      <c r="L285" s="64">
        <v>26.572346838385201</v>
      </c>
      <c r="M285" s="64">
        <v>85.845220573035007</v>
      </c>
      <c r="N285" s="64">
        <v>20.291392422112089</v>
      </c>
      <c r="O285" s="37">
        <f t="shared" si="14"/>
        <v>8.2790673284947918</v>
      </c>
      <c r="P285" s="31" t="s">
        <v>285</v>
      </c>
    </row>
    <row r="286" spans="1:16" x14ac:dyDescent="0.2">
      <c r="A286" s="27" t="s">
        <v>283</v>
      </c>
      <c r="B286" s="27" t="s">
        <v>284</v>
      </c>
      <c r="C286" s="28" t="s">
        <v>171</v>
      </c>
      <c r="D286" s="29" t="s">
        <v>175</v>
      </c>
      <c r="E286" s="30"/>
      <c r="F286" s="27" t="s">
        <v>331</v>
      </c>
      <c r="G286" s="27"/>
      <c r="H286" s="27" t="s">
        <v>65</v>
      </c>
      <c r="I286" s="61">
        <f t="shared" si="11"/>
        <v>8.0628310231850409E-2</v>
      </c>
      <c r="J286" s="62">
        <f t="shared" si="12"/>
        <v>0.25532489709168904</v>
      </c>
      <c r="K286" s="63">
        <f t="shared" si="13"/>
        <v>6.1277626061769508E-2</v>
      </c>
      <c r="L286" s="64">
        <v>29.4293332346254</v>
      </c>
      <c r="M286" s="64">
        <v>93.193587438466508</v>
      </c>
      <c r="N286" s="64">
        <v>22.366333512545872</v>
      </c>
      <c r="O286" s="37">
        <f t="shared" si="14"/>
        <v>2.7732481934850113</v>
      </c>
      <c r="P286" s="31" t="s">
        <v>285</v>
      </c>
    </row>
    <row r="287" spans="1:16" x14ac:dyDescent="0.2">
      <c r="A287" s="27" t="s">
        <v>283</v>
      </c>
      <c r="B287" s="27" t="s">
        <v>284</v>
      </c>
      <c r="C287" s="28" t="s">
        <v>171</v>
      </c>
      <c r="D287" s="29" t="s">
        <v>175</v>
      </c>
      <c r="E287" s="30"/>
      <c r="F287" s="27" t="s">
        <v>332</v>
      </c>
      <c r="G287" s="27"/>
      <c r="H287" s="27" t="s">
        <v>65</v>
      </c>
      <c r="I287" s="61">
        <f t="shared" si="11"/>
        <v>8.154674609181288E-2</v>
      </c>
      <c r="J287" s="62">
        <f t="shared" si="12"/>
        <v>0.2542807706596944</v>
      </c>
      <c r="K287" s="63">
        <f t="shared" si="13"/>
        <v>6.1745296042431987E-2</v>
      </c>
      <c r="L287" s="64">
        <v>29.764562323511701</v>
      </c>
      <c r="M287" s="64">
        <v>92.812481290788455</v>
      </c>
      <c r="N287" s="64">
        <v>22.537033055487676</v>
      </c>
      <c r="O287" s="38">
        <f t="shared" si="14"/>
        <v>23.634978660433784</v>
      </c>
      <c r="P287" s="31" t="s">
        <v>285</v>
      </c>
    </row>
    <row r="288" spans="1:16" x14ac:dyDescent="0.2">
      <c r="A288" s="27" t="s">
        <v>283</v>
      </c>
      <c r="B288" s="27" t="s">
        <v>284</v>
      </c>
      <c r="C288" s="28" t="s">
        <v>171</v>
      </c>
      <c r="D288" s="29" t="s">
        <v>175</v>
      </c>
      <c r="E288" s="30"/>
      <c r="F288" s="27" t="s">
        <v>333</v>
      </c>
      <c r="G288" s="27"/>
      <c r="H288" s="27" t="s">
        <v>65</v>
      </c>
      <c r="I288" s="61">
        <f t="shared" si="11"/>
        <v>8.1827536406968215E-2</v>
      </c>
      <c r="J288" s="62">
        <f t="shared" si="12"/>
        <v>0.26554708768297702</v>
      </c>
      <c r="K288" s="63">
        <f t="shared" si="13"/>
        <v>6.2552249008024571E-2</v>
      </c>
      <c r="L288" s="64">
        <v>29.867050788543398</v>
      </c>
      <c r="M288" s="64">
        <v>96.924687004286611</v>
      </c>
      <c r="N288" s="64">
        <v>22.831570887928969</v>
      </c>
      <c r="O288" s="38">
        <f t="shared" si="14"/>
        <v>77.307552218036534</v>
      </c>
      <c r="P288" s="31" t="s">
        <v>285</v>
      </c>
    </row>
    <row r="289" spans="1:16" x14ac:dyDescent="0.2">
      <c r="A289" s="27" t="s">
        <v>283</v>
      </c>
      <c r="B289" s="27" t="s">
        <v>284</v>
      </c>
      <c r="C289" s="28" t="s">
        <v>171</v>
      </c>
      <c r="D289" s="29" t="s">
        <v>175</v>
      </c>
      <c r="E289" s="30"/>
      <c r="F289" s="27" t="s">
        <v>334</v>
      </c>
      <c r="G289" s="27"/>
      <c r="H289" s="27" t="s">
        <v>65</v>
      </c>
      <c r="I289" s="61">
        <f t="shared" si="11"/>
        <v>0.10271019406850602</v>
      </c>
      <c r="J289" s="62">
        <f t="shared" si="12"/>
        <v>0.33792760295869606</v>
      </c>
      <c r="K289" s="63">
        <f t="shared" si="13"/>
        <v>7.8769025070380069E-2</v>
      </c>
      <c r="L289" s="64">
        <v>37.489220835004701</v>
      </c>
      <c r="M289" s="64">
        <v>123.34357507992407</v>
      </c>
      <c r="N289" s="64">
        <v>28.750694150688723</v>
      </c>
      <c r="O289" s="37">
        <f t="shared" si="14"/>
        <v>1.0394851222012302</v>
      </c>
      <c r="P289" s="31" t="s">
        <v>285</v>
      </c>
    </row>
    <row r="290" spans="1:16" x14ac:dyDescent="0.2">
      <c r="A290" s="27" t="s">
        <v>283</v>
      </c>
      <c r="B290" s="27" t="s">
        <v>284</v>
      </c>
      <c r="C290" s="28" t="s">
        <v>171</v>
      </c>
      <c r="D290" s="29" t="s">
        <v>175</v>
      </c>
      <c r="E290" s="30"/>
      <c r="F290" s="27" t="s">
        <v>335</v>
      </c>
      <c r="G290" s="27"/>
      <c r="H290" s="27" t="s">
        <v>65</v>
      </c>
      <c r="I290" s="61">
        <f t="shared" si="11"/>
        <v>0.11807735160670328</v>
      </c>
      <c r="J290" s="62">
        <f t="shared" si="12"/>
        <v>0.37808901775324699</v>
      </c>
      <c r="K290" s="63">
        <f t="shared" si="13"/>
        <v>8.9977379856424414E-2</v>
      </c>
      <c r="L290" s="64">
        <v>43.098233336446697</v>
      </c>
      <c r="M290" s="64">
        <v>138.00249147993514</v>
      </c>
      <c r="N290" s="64">
        <v>32.84174364759491</v>
      </c>
      <c r="O290" s="37">
        <f t="shared" si="14"/>
        <v>1.4125717067215418</v>
      </c>
      <c r="P290" s="31" t="s">
        <v>285</v>
      </c>
    </row>
    <row r="291" spans="1:16" x14ac:dyDescent="0.2">
      <c r="A291" s="27" t="s">
        <v>283</v>
      </c>
      <c r="B291" s="27" t="s">
        <v>284</v>
      </c>
      <c r="C291" s="28" t="s">
        <v>171</v>
      </c>
      <c r="D291" s="29" t="s">
        <v>175</v>
      </c>
      <c r="E291" s="30"/>
      <c r="F291" s="27" t="s">
        <v>336</v>
      </c>
      <c r="G291" s="27"/>
      <c r="H291" s="27" t="s">
        <v>65</v>
      </c>
      <c r="I291" s="61">
        <f t="shared" si="11"/>
        <v>0.13906331364296848</v>
      </c>
      <c r="J291" s="62">
        <f t="shared" si="12"/>
        <v>0.45494437414844485</v>
      </c>
      <c r="K291" s="63">
        <f t="shared" si="13"/>
        <v>0.10650716058497403</v>
      </c>
      <c r="L291" s="64">
        <v>50.758109479683498</v>
      </c>
      <c r="M291" s="64">
        <v>166.05469656418236</v>
      </c>
      <c r="N291" s="64">
        <v>38.875113613515524</v>
      </c>
      <c r="O291" s="37">
        <f t="shared" si="14"/>
        <v>1.0343682083136583</v>
      </c>
      <c r="P291" s="31" t="s">
        <v>285</v>
      </c>
    </row>
    <row r="292" spans="1:16" x14ac:dyDescent="0.2">
      <c r="A292" s="27" t="s">
        <v>283</v>
      </c>
      <c r="B292" s="27" t="s">
        <v>284</v>
      </c>
      <c r="C292" s="28" t="s">
        <v>171</v>
      </c>
      <c r="D292" s="29" t="s">
        <v>175</v>
      </c>
      <c r="E292" s="30"/>
      <c r="F292" s="27" t="s">
        <v>337</v>
      </c>
      <c r="G292" s="27"/>
      <c r="H292" s="27" t="s">
        <v>65</v>
      </c>
      <c r="I292" s="61">
        <f t="shared" si="11"/>
        <v>0.1691888319157315</v>
      </c>
      <c r="J292" s="62">
        <f t="shared" si="12"/>
        <v>0.54803869632397462</v>
      </c>
      <c r="K292" s="63">
        <f t="shared" si="13"/>
        <v>0.12927839942680602</v>
      </c>
      <c r="L292" s="64">
        <v>61.753923649241997</v>
      </c>
      <c r="M292" s="64">
        <v>200.03412415825073</v>
      </c>
      <c r="N292" s="64">
        <v>47.186615790784195</v>
      </c>
      <c r="O292" s="205">
        <f>(1/59)/((L292-L291)/(L$299-L$241))</f>
        <v>0.7205589545264669</v>
      </c>
      <c r="P292" s="31" t="s">
        <v>285</v>
      </c>
    </row>
    <row r="293" spans="1:16" x14ac:dyDescent="0.2">
      <c r="A293" s="27" t="s">
        <v>283</v>
      </c>
      <c r="B293" s="27" t="s">
        <v>284</v>
      </c>
      <c r="C293" s="28" t="s">
        <v>171</v>
      </c>
      <c r="D293" s="29" t="s">
        <v>175</v>
      </c>
      <c r="E293" s="30"/>
      <c r="F293" s="27" t="s">
        <v>338</v>
      </c>
      <c r="G293" s="27"/>
      <c r="H293" s="27" t="s">
        <v>65</v>
      </c>
      <c r="I293" s="61">
        <f t="shared" si="11"/>
        <v>0.3078303230174137</v>
      </c>
      <c r="J293" s="62">
        <f t="shared" si="12"/>
        <v>0.97351754225601728</v>
      </c>
      <c r="K293" s="63">
        <f t="shared" si="13"/>
        <v>0.23387733153310328</v>
      </c>
      <c r="L293" s="64">
        <v>112.35806790135599</v>
      </c>
      <c r="M293" s="64">
        <v>355.33390292344632</v>
      </c>
      <c r="N293" s="64">
        <v>85.365226009582699</v>
      </c>
      <c r="O293" s="205">
        <f t="shared" si="14"/>
        <v>0.15657082002435788</v>
      </c>
      <c r="P293" s="31" t="s">
        <v>285</v>
      </c>
    </row>
    <row r="294" spans="1:16" x14ac:dyDescent="0.2">
      <c r="A294" s="27" t="s">
        <v>283</v>
      </c>
      <c r="B294" s="27" t="s">
        <v>284</v>
      </c>
      <c r="C294" s="28" t="s">
        <v>171</v>
      </c>
      <c r="D294" s="29" t="s">
        <v>175</v>
      </c>
      <c r="E294" s="30"/>
      <c r="F294" s="27" t="s">
        <v>339</v>
      </c>
      <c r="G294" s="27"/>
      <c r="H294" s="27" t="s">
        <v>65</v>
      </c>
      <c r="I294" s="61">
        <f t="shared" si="11"/>
        <v>0.31852582147115344</v>
      </c>
      <c r="J294" s="62">
        <f t="shared" si="12"/>
        <v>1.048749268115726</v>
      </c>
      <c r="K294" s="63">
        <f t="shared" si="13"/>
        <v>0.24432078422840761</v>
      </c>
      <c r="L294" s="64">
        <v>116.261924836971</v>
      </c>
      <c r="M294" s="64">
        <v>382.79348286223996</v>
      </c>
      <c r="N294" s="64">
        <v>89.177086243368777</v>
      </c>
      <c r="O294" s="205">
        <f t="shared" si="14"/>
        <v>2.0295652460778975</v>
      </c>
      <c r="P294" s="31" t="s">
        <v>285</v>
      </c>
    </row>
    <row r="295" spans="1:16" x14ac:dyDescent="0.2">
      <c r="A295" s="27" t="s">
        <v>283</v>
      </c>
      <c r="B295" s="27" t="s">
        <v>284</v>
      </c>
      <c r="C295" s="28" t="s">
        <v>171</v>
      </c>
      <c r="D295" s="29" t="s">
        <v>175</v>
      </c>
      <c r="E295" s="30"/>
      <c r="F295" s="27" t="s">
        <v>340</v>
      </c>
      <c r="G295" s="27"/>
      <c r="H295" s="27" t="s">
        <v>65</v>
      </c>
      <c r="I295" s="61">
        <f t="shared" si="11"/>
        <v>0.33771287925813698</v>
      </c>
      <c r="J295" s="62">
        <f t="shared" si="12"/>
        <v>1.0624727900883151</v>
      </c>
      <c r="K295" s="63">
        <f t="shared" si="13"/>
        <v>0.25625940397006708</v>
      </c>
      <c r="L295" s="64">
        <v>123.26520092922</v>
      </c>
      <c r="M295" s="64">
        <v>387.80256838223499</v>
      </c>
      <c r="N295" s="64">
        <v>93.534682449074481</v>
      </c>
      <c r="O295" s="205">
        <f t="shared" si="14"/>
        <v>1.1313465666380704</v>
      </c>
      <c r="P295" s="31" t="s">
        <v>285</v>
      </c>
    </row>
    <row r="296" spans="1:16" x14ac:dyDescent="0.2">
      <c r="A296" s="27" t="s">
        <v>283</v>
      </c>
      <c r="B296" s="27" t="s">
        <v>284</v>
      </c>
      <c r="C296" s="28" t="s">
        <v>171</v>
      </c>
      <c r="D296" s="29" t="s">
        <v>175</v>
      </c>
      <c r="E296" s="30"/>
      <c r="F296" s="27" t="s">
        <v>341</v>
      </c>
      <c r="G296" s="27"/>
      <c r="H296" s="27" t="s">
        <v>65</v>
      </c>
      <c r="I296" s="61">
        <f t="shared" si="11"/>
        <v>0.52926423979827397</v>
      </c>
      <c r="J296" s="62">
        <f t="shared" si="12"/>
        <v>1.7416724051237114</v>
      </c>
      <c r="K296" s="63">
        <f t="shared" si="13"/>
        <v>0.40591397542360774</v>
      </c>
      <c r="L296" s="64">
        <v>193.18144752636999</v>
      </c>
      <c r="M296" s="64">
        <v>635.7104278701546</v>
      </c>
      <c r="N296" s="64">
        <v>148.15860102961682</v>
      </c>
      <c r="O296" s="206">
        <f t="shared" si="14"/>
        <v>0.11332319378980157</v>
      </c>
      <c r="P296" s="31" t="s">
        <v>285</v>
      </c>
    </row>
    <row r="297" spans="1:16" x14ac:dyDescent="0.2">
      <c r="A297" s="27" t="s">
        <v>283</v>
      </c>
      <c r="B297" s="27" t="s">
        <v>284</v>
      </c>
      <c r="C297" s="28" t="s">
        <v>171</v>
      </c>
      <c r="D297" s="29" t="s">
        <v>175</v>
      </c>
      <c r="E297" s="30"/>
      <c r="F297" s="27" t="s">
        <v>342</v>
      </c>
      <c r="G297" s="27"/>
      <c r="H297" s="27" t="s">
        <v>65</v>
      </c>
      <c r="I297" s="61">
        <f t="shared" si="11"/>
        <v>0.63346530254881372</v>
      </c>
      <c r="J297" s="62">
        <f t="shared" si="12"/>
        <v>2.022264840135148</v>
      </c>
      <c r="K297" s="63">
        <f t="shared" si="13"/>
        <v>0.4823662570984667</v>
      </c>
      <c r="L297" s="64">
        <v>231.21483543031701</v>
      </c>
      <c r="M297" s="64">
        <v>738.12666664932908</v>
      </c>
      <c r="N297" s="64">
        <v>176.06368384094034</v>
      </c>
      <c r="O297" s="206">
        <f t="shared" si="14"/>
        <v>0.20832044681883674</v>
      </c>
      <c r="P297" s="31" t="s">
        <v>285</v>
      </c>
    </row>
    <row r="298" spans="1:16" x14ac:dyDescent="0.2">
      <c r="A298" s="27" t="s">
        <v>283</v>
      </c>
      <c r="B298" s="27" t="s">
        <v>284</v>
      </c>
      <c r="C298" s="28" t="s">
        <v>171</v>
      </c>
      <c r="D298" s="29" t="s">
        <v>175</v>
      </c>
      <c r="E298" s="30"/>
      <c r="F298" s="27" t="s">
        <v>343</v>
      </c>
      <c r="G298" s="27"/>
      <c r="H298" s="27" t="s">
        <v>65</v>
      </c>
      <c r="I298" s="61">
        <f t="shared" si="11"/>
        <v>0.73877368075875061</v>
      </c>
      <c r="J298" s="62">
        <f t="shared" si="12"/>
        <v>2.3409476074613602</v>
      </c>
      <c r="K298" s="63">
        <f t="shared" si="13"/>
        <v>0.56155421824782203</v>
      </c>
      <c r="L298" s="64">
        <v>269.65239347694398</v>
      </c>
      <c r="M298" s="64">
        <v>854.44587672339651</v>
      </c>
      <c r="N298" s="64">
        <v>204.96728966045504</v>
      </c>
      <c r="O298" s="206">
        <f t="shared" si="14"/>
        <v>0.20612996154888838</v>
      </c>
      <c r="P298" s="31" t="s">
        <v>285</v>
      </c>
    </row>
    <row r="299" spans="1:16" x14ac:dyDescent="0.2">
      <c r="A299" s="27" t="s">
        <v>283</v>
      </c>
      <c r="B299" s="27" t="s">
        <v>284</v>
      </c>
      <c r="C299" s="28" t="s">
        <v>171</v>
      </c>
      <c r="D299" s="29" t="s">
        <v>175</v>
      </c>
      <c r="E299" s="30"/>
      <c r="F299" s="4" t="s">
        <v>344</v>
      </c>
      <c r="G299" s="27"/>
      <c r="H299" s="27" t="s">
        <v>65</v>
      </c>
      <c r="I299" s="32">
        <f t="shared" si="11"/>
        <v>1.2807790508235697</v>
      </c>
      <c r="J299" s="33">
        <f t="shared" si="12"/>
        <v>4.1006160915188792</v>
      </c>
      <c r="K299" s="34">
        <f>N299/365</f>
        <v>0.97595196906527293</v>
      </c>
      <c r="L299" s="64">
        <v>467.48435355060298</v>
      </c>
      <c r="M299" s="64">
        <v>1496.7248734043908</v>
      </c>
      <c r="N299" s="64">
        <v>356.22246870882464</v>
      </c>
      <c r="O299" s="206">
        <f t="shared" si="14"/>
        <v>4.0049809743756042E-2</v>
      </c>
      <c r="P299" s="31" t="s">
        <v>285</v>
      </c>
    </row>
    <row r="300" spans="1:16" x14ac:dyDescent="0.2">
      <c r="A300" s="5"/>
      <c r="B300" s="42"/>
      <c r="C300" s="28"/>
      <c r="D300" s="164"/>
      <c r="E300" s="30"/>
      <c r="F300" s="27"/>
      <c r="G300" s="27"/>
      <c r="H300" s="42"/>
      <c r="I300" s="43"/>
      <c r="J300" s="44"/>
      <c r="K300" s="45"/>
      <c r="L300" s="46"/>
      <c r="M300" s="46"/>
      <c r="N300" s="65"/>
      <c r="O300" s="47"/>
      <c r="P300" s="5"/>
    </row>
    <row r="301" spans="1:16" x14ac:dyDescent="0.2">
      <c r="A301" s="27" t="s">
        <v>345</v>
      </c>
      <c r="B301" s="27" t="s">
        <v>346</v>
      </c>
      <c r="C301" s="28" t="s">
        <v>347</v>
      </c>
      <c r="D301" s="29" t="s">
        <v>348</v>
      </c>
      <c r="E301" s="30"/>
      <c r="F301" s="4" t="s">
        <v>349</v>
      </c>
      <c r="G301" s="27"/>
      <c r="H301" s="27" t="s">
        <v>65</v>
      </c>
      <c r="I301" s="32">
        <v>0.876</v>
      </c>
      <c r="J301" s="41">
        <v>15</v>
      </c>
      <c r="K301" s="34">
        <v>0.5</v>
      </c>
      <c r="L301" s="65">
        <f t="shared" ref="L301:L311" si="15">I301*365</f>
        <v>319.74</v>
      </c>
      <c r="M301" s="65">
        <f t="shared" ref="M301:M311" si="16">J301*365</f>
        <v>5475</v>
      </c>
      <c r="N301" s="65">
        <f t="shared" ref="N301:N311" si="17">K301*365</f>
        <v>182.5</v>
      </c>
      <c r="O301" s="55"/>
      <c r="P301" s="31" t="s">
        <v>358</v>
      </c>
    </row>
    <row r="302" spans="1:16" x14ac:dyDescent="0.2">
      <c r="A302" s="27" t="s">
        <v>345</v>
      </c>
      <c r="B302" s="27" t="s">
        <v>346</v>
      </c>
      <c r="C302" s="28" t="s">
        <v>347</v>
      </c>
      <c r="D302" s="29" t="s">
        <v>348</v>
      </c>
      <c r="E302" s="30"/>
      <c r="F302" s="4" t="s">
        <v>350</v>
      </c>
      <c r="G302" s="27"/>
      <c r="H302" s="27" t="s">
        <v>65</v>
      </c>
      <c r="I302" s="32">
        <v>1.028</v>
      </c>
      <c r="J302" s="33">
        <v>1.6</v>
      </c>
      <c r="K302" s="34">
        <v>0.5</v>
      </c>
      <c r="L302" s="65">
        <f t="shared" si="15"/>
        <v>375.22</v>
      </c>
      <c r="M302" s="65">
        <f t="shared" si="16"/>
        <v>584</v>
      </c>
      <c r="N302" s="65">
        <f t="shared" si="17"/>
        <v>182.5</v>
      </c>
      <c r="O302" s="38">
        <f>(1/11)/((L302-L301)/(L$311-L$301))</f>
        <v>36.138755980861234</v>
      </c>
      <c r="P302" s="31" t="s">
        <v>358</v>
      </c>
    </row>
    <row r="303" spans="1:16" x14ac:dyDescent="0.2">
      <c r="A303" s="27" t="s">
        <v>345</v>
      </c>
      <c r="B303" s="27" t="s">
        <v>346</v>
      </c>
      <c r="C303" s="28" t="s">
        <v>347</v>
      </c>
      <c r="D303" s="29" t="s">
        <v>348</v>
      </c>
      <c r="E303" s="30"/>
      <c r="F303" s="4" t="s">
        <v>351</v>
      </c>
      <c r="G303" s="27"/>
      <c r="H303" s="27" t="s">
        <v>65</v>
      </c>
      <c r="I303" s="32">
        <v>1.0720000000000001</v>
      </c>
      <c r="J303" s="33">
        <v>7</v>
      </c>
      <c r="K303" s="34">
        <v>0.6</v>
      </c>
      <c r="L303" s="65">
        <f t="shared" si="15"/>
        <v>391.28000000000003</v>
      </c>
      <c r="M303" s="65">
        <f t="shared" si="16"/>
        <v>2555</v>
      </c>
      <c r="N303" s="65">
        <f t="shared" si="17"/>
        <v>219</v>
      </c>
      <c r="O303" s="38">
        <f t="shared" ref="O303:O309" si="18">(1/11)/((L303-L302)/(L$311-L$301))</f>
        <v>124.84297520661154</v>
      </c>
      <c r="P303" s="31" t="s">
        <v>358</v>
      </c>
    </row>
    <row r="304" spans="1:16" x14ac:dyDescent="0.2">
      <c r="A304" s="27" t="s">
        <v>345</v>
      </c>
      <c r="B304" s="27" t="s">
        <v>346</v>
      </c>
      <c r="C304" s="28" t="s">
        <v>347</v>
      </c>
      <c r="D304" s="29" t="s">
        <v>348</v>
      </c>
      <c r="E304" s="30"/>
      <c r="F304" s="4" t="s">
        <v>352</v>
      </c>
      <c r="G304" s="27"/>
      <c r="H304" s="27" t="s">
        <v>65</v>
      </c>
      <c r="I304" s="32">
        <v>1.1839999999999999</v>
      </c>
      <c r="J304" s="33">
        <v>2</v>
      </c>
      <c r="K304" s="34">
        <v>0.6</v>
      </c>
      <c r="L304" s="65">
        <f t="shared" si="15"/>
        <v>432.15999999999997</v>
      </c>
      <c r="M304" s="65">
        <f t="shared" si="16"/>
        <v>730</v>
      </c>
      <c r="N304" s="65">
        <f t="shared" si="17"/>
        <v>219</v>
      </c>
      <c r="O304" s="38">
        <f t="shared" si="18"/>
        <v>49.045454545454618</v>
      </c>
      <c r="P304" s="31" t="s">
        <v>358</v>
      </c>
    </row>
    <row r="305" spans="1:16" x14ac:dyDescent="0.2">
      <c r="A305" s="27" t="s">
        <v>345</v>
      </c>
      <c r="B305" s="27" t="s">
        <v>346</v>
      </c>
      <c r="C305" s="28" t="s">
        <v>347</v>
      </c>
      <c r="D305" s="29" t="s">
        <v>348</v>
      </c>
      <c r="E305" s="30"/>
      <c r="F305" s="4" t="s">
        <v>353</v>
      </c>
      <c r="G305" s="27"/>
      <c r="H305" s="27" t="s">
        <v>65</v>
      </c>
      <c r="I305" s="32">
        <v>1.2</v>
      </c>
      <c r="J305" s="33">
        <v>6.1</v>
      </c>
      <c r="K305" s="34">
        <v>0.7</v>
      </c>
      <c r="L305" s="65">
        <f t="shared" si="15"/>
        <v>438</v>
      </c>
      <c r="M305" s="65">
        <f t="shared" si="16"/>
        <v>2226.5</v>
      </c>
      <c r="N305" s="65">
        <f t="shared" si="17"/>
        <v>255.49999999999997</v>
      </c>
      <c r="O305" s="38">
        <f t="shared" si="18"/>
        <v>343.31818181817994</v>
      </c>
      <c r="P305" s="31" t="s">
        <v>358</v>
      </c>
    </row>
    <row r="306" spans="1:16" ht="19.5" x14ac:dyDescent="0.35">
      <c r="A306" s="27" t="s">
        <v>345</v>
      </c>
      <c r="B306" s="27" t="s">
        <v>346</v>
      </c>
      <c r="C306" s="28" t="s">
        <v>347</v>
      </c>
      <c r="D306" s="29" t="s">
        <v>348</v>
      </c>
      <c r="E306" s="30"/>
      <c r="F306" s="4" t="s">
        <v>445</v>
      </c>
      <c r="G306" s="27"/>
      <c r="H306" s="27" t="s">
        <v>65</v>
      </c>
      <c r="I306" s="32">
        <v>3.1920000000000002</v>
      </c>
      <c r="J306" s="41">
        <v>14.5</v>
      </c>
      <c r="K306" s="34">
        <v>1.8</v>
      </c>
      <c r="L306" s="65">
        <f t="shared" si="15"/>
        <v>1165.0800000000002</v>
      </c>
      <c r="M306" s="65">
        <f t="shared" si="16"/>
        <v>5292.5</v>
      </c>
      <c r="N306" s="65">
        <f t="shared" si="17"/>
        <v>657</v>
      </c>
      <c r="O306" s="37">
        <f t="shared" si="18"/>
        <v>2.7575757575757569</v>
      </c>
      <c r="P306" s="31" t="s">
        <v>358</v>
      </c>
    </row>
    <row r="307" spans="1:16" x14ac:dyDescent="0.2">
      <c r="A307" s="27" t="s">
        <v>345</v>
      </c>
      <c r="B307" s="27" t="s">
        <v>346</v>
      </c>
      <c r="C307" s="28" t="s">
        <v>347</v>
      </c>
      <c r="D307" s="29" t="s">
        <v>348</v>
      </c>
      <c r="E307" s="30"/>
      <c r="F307" s="4" t="s">
        <v>354</v>
      </c>
      <c r="G307" s="27"/>
      <c r="H307" s="27" t="s">
        <v>65</v>
      </c>
      <c r="I307" s="32">
        <v>3.2839999999999998</v>
      </c>
      <c r="J307" s="41">
        <v>10.199999999999999</v>
      </c>
      <c r="K307" s="34">
        <v>1.8</v>
      </c>
      <c r="L307" s="65">
        <f t="shared" si="15"/>
        <v>1198.6599999999999</v>
      </c>
      <c r="M307" s="65">
        <f t="shared" si="16"/>
        <v>3722.9999999999995</v>
      </c>
      <c r="N307" s="65">
        <f t="shared" si="17"/>
        <v>657</v>
      </c>
      <c r="O307" s="38">
        <f t="shared" si="18"/>
        <v>59.707509881423455</v>
      </c>
      <c r="P307" s="31" t="s">
        <v>358</v>
      </c>
    </row>
    <row r="308" spans="1:16" ht="19.5" x14ac:dyDescent="0.35">
      <c r="A308" s="27" t="s">
        <v>345</v>
      </c>
      <c r="B308" s="27" t="s">
        <v>346</v>
      </c>
      <c r="C308" s="28" t="s">
        <v>347</v>
      </c>
      <c r="D308" s="29" t="s">
        <v>348</v>
      </c>
      <c r="E308" s="30"/>
      <c r="F308" s="4" t="s">
        <v>446</v>
      </c>
      <c r="G308" s="27"/>
      <c r="H308" s="27" t="s">
        <v>65</v>
      </c>
      <c r="I308" s="32">
        <v>3.8079999999999998</v>
      </c>
      <c r="J308" s="33">
        <v>5.8</v>
      </c>
      <c r="K308" s="34">
        <v>1.8</v>
      </c>
      <c r="L308" s="65">
        <f t="shared" si="15"/>
        <v>1389.9199999999998</v>
      </c>
      <c r="M308" s="65">
        <f t="shared" si="16"/>
        <v>2117</v>
      </c>
      <c r="N308" s="65">
        <f t="shared" si="17"/>
        <v>657</v>
      </c>
      <c r="O308" s="38">
        <f t="shared" si="18"/>
        <v>10.482997918112421</v>
      </c>
      <c r="P308" s="31" t="s">
        <v>358</v>
      </c>
    </row>
    <row r="309" spans="1:16" x14ac:dyDescent="0.2">
      <c r="A309" s="27" t="s">
        <v>345</v>
      </c>
      <c r="B309" s="27" t="s">
        <v>346</v>
      </c>
      <c r="C309" s="28" t="s">
        <v>347</v>
      </c>
      <c r="D309" s="29" t="s">
        <v>348</v>
      </c>
      <c r="E309" s="30"/>
      <c r="F309" s="4" t="s">
        <v>355</v>
      </c>
      <c r="G309" s="27"/>
      <c r="H309" s="27" t="s">
        <v>65</v>
      </c>
      <c r="I309" s="32">
        <v>7.024</v>
      </c>
      <c r="J309" s="41">
        <v>13</v>
      </c>
      <c r="K309" s="34">
        <v>3.4</v>
      </c>
      <c r="L309" s="65">
        <f t="shared" si="15"/>
        <v>2563.7600000000002</v>
      </c>
      <c r="M309" s="65">
        <f t="shared" si="16"/>
        <v>4745</v>
      </c>
      <c r="N309" s="65">
        <f t="shared" si="17"/>
        <v>1241</v>
      </c>
      <c r="O309" s="37">
        <f t="shared" si="18"/>
        <v>1.7080506558118493</v>
      </c>
      <c r="P309" s="31" t="s">
        <v>358</v>
      </c>
    </row>
    <row r="310" spans="1:16" x14ac:dyDescent="0.2">
      <c r="A310" s="27" t="s">
        <v>345</v>
      </c>
      <c r="B310" s="27" t="s">
        <v>346</v>
      </c>
      <c r="C310" s="28" t="s">
        <v>347</v>
      </c>
      <c r="D310" s="29" t="s">
        <v>348</v>
      </c>
      <c r="E310" s="30"/>
      <c r="F310" s="4" t="s">
        <v>356</v>
      </c>
      <c r="G310" s="27"/>
      <c r="H310" s="27" t="s">
        <v>65</v>
      </c>
      <c r="I310" s="32">
        <v>7.3959999999999999</v>
      </c>
      <c r="J310" s="41">
        <v>16.8</v>
      </c>
      <c r="K310" s="34">
        <v>3.8</v>
      </c>
      <c r="L310" s="65">
        <f t="shared" si="15"/>
        <v>2699.54</v>
      </c>
      <c r="M310" s="65">
        <f t="shared" si="16"/>
        <v>6132</v>
      </c>
      <c r="N310" s="65">
        <f t="shared" si="17"/>
        <v>1387</v>
      </c>
      <c r="O310" s="38">
        <f>(1/11)/((L310-L309)/(L$311-L$301))</f>
        <v>14.766373411534728</v>
      </c>
      <c r="P310" s="31" t="s">
        <v>358</v>
      </c>
    </row>
    <row r="311" spans="1:16" x14ac:dyDescent="0.2">
      <c r="A311" s="27" t="s">
        <v>345</v>
      </c>
      <c r="B311" s="27" t="s">
        <v>346</v>
      </c>
      <c r="C311" s="28" t="s">
        <v>347</v>
      </c>
      <c r="D311" s="29" t="s">
        <v>348</v>
      </c>
      <c r="E311" s="30"/>
      <c r="F311" s="4" t="s">
        <v>357</v>
      </c>
      <c r="G311" s="27"/>
      <c r="H311" s="27" t="s">
        <v>65</v>
      </c>
      <c r="I311" s="32">
        <v>61.3</v>
      </c>
      <c r="J311" s="33">
        <v>90.9</v>
      </c>
      <c r="K311" s="34">
        <v>28</v>
      </c>
      <c r="L311" s="65">
        <f t="shared" si="15"/>
        <v>22374.5</v>
      </c>
      <c r="M311" s="65">
        <f t="shared" si="16"/>
        <v>33178.5</v>
      </c>
      <c r="N311" s="65">
        <f t="shared" si="17"/>
        <v>10220</v>
      </c>
      <c r="O311" s="206">
        <f>(1/11)/((L311-L310)/(L$311-L$301))</f>
        <v>0.10190507029331605</v>
      </c>
      <c r="P311" s="31" t="s">
        <v>358</v>
      </c>
    </row>
    <row r="312" spans="1:16" x14ac:dyDescent="0.2">
      <c r="A312" s="5"/>
      <c r="B312" s="42"/>
      <c r="C312" s="28"/>
      <c r="D312" s="164"/>
      <c r="E312" s="30"/>
      <c r="F312" s="27"/>
      <c r="G312" s="27"/>
      <c r="H312" s="42"/>
      <c r="I312" s="43"/>
      <c r="J312" s="44"/>
      <c r="K312" s="45"/>
      <c r="L312" s="46"/>
      <c r="M312" s="46"/>
      <c r="N312" s="46"/>
      <c r="O312" s="66"/>
    </row>
    <row r="313" spans="1:16" x14ac:dyDescent="0.2">
      <c r="A313" s="5" t="s">
        <v>379</v>
      </c>
      <c r="B313" s="42" t="s">
        <v>380</v>
      </c>
      <c r="C313" s="28" t="s">
        <v>360</v>
      </c>
      <c r="D313" s="29" t="s">
        <v>361</v>
      </c>
      <c r="E313" s="30" t="s">
        <v>381</v>
      </c>
      <c r="F313" s="27" t="s">
        <v>390</v>
      </c>
      <c r="G313" s="27" t="s">
        <v>383</v>
      </c>
      <c r="H313" s="42" t="s">
        <v>401</v>
      </c>
      <c r="I313" s="58">
        <v>1E-3</v>
      </c>
      <c r="J313" s="44">
        <v>1E-3</v>
      </c>
      <c r="K313" s="45">
        <v>1E-3</v>
      </c>
      <c r="L313" s="68">
        <f t="shared" ref="L313:L327" si="19">I313*365</f>
        <v>0.36499999999999999</v>
      </c>
      <c r="M313" s="68">
        <f t="shared" ref="M313:M327" si="20">J313*365</f>
        <v>0.36499999999999999</v>
      </c>
      <c r="N313" s="68">
        <f>K313*365</f>
        <v>0.36499999999999999</v>
      </c>
      <c r="O313" s="55"/>
      <c r="P313" s="31" t="s">
        <v>382</v>
      </c>
    </row>
    <row r="314" spans="1:16" x14ac:dyDescent="0.2">
      <c r="A314" s="5" t="s">
        <v>379</v>
      </c>
      <c r="B314" s="42" t="s">
        <v>380</v>
      </c>
      <c r="C314" s="28" t="s">
        <v>360</v>
      </c>
      <c r="D314" s="29" t="s">
        <v>361</v>
      </c>
      <c r="E314" s="30" t="s">
        <v>381</v>
      </c>
      <c r="F314" s="27" t="s">
        <v>391</v>
      </c>
      <c r="G314" s="27" t="s">
        <v>383</v>
      </c>
      <c r="H314" s="42" t="s">
        <v>401</v>
      </c>
      <c r="I314" s="58">
        <v>2E-3</v>
      </c>
      <c r="J314" s="44">
        <v>2E-3</v>
      </c>
      <c r="K314" s="45">
        <v>2E-3</v>
      </c>
      <c r="L314" s="68">
        <f t="shared" si="19"/>
        <v>0.73</v>
      </c>
      <c r="M314" s="68">
        <f t="shared" si="20"/>
        <v>0.73</v>
      </c>
      <c r="N314" s="68">
        <f t="shared" ref="N314:N327" si="21">K314*365</f>
        <v>0.73</v>
      </c>
      <c r="O314" s="38">
        <f>(1/15)/((L314-L313)/(L$327-L$313))</f>
        <v>2866.6</v>
      </c>
      <c r="P314" s="31" t="s">
        <v>382</v>
      </c>
    </row>
    <row r="315" spans="1:16" x14ac:dyDescent="0.2">
      <c r="A315" s="5" t="s">
        <v>379</v>
      </c>
      <c r="B315" s="42" t="s">
        <v>380</v>
      </c>
      <c r="C315" s="28" t="s">
        <v>360</v>
      </c>
      <c r="D315" s="29" t="s">
        <v>361</v>
      </c>
      <c r="E315" s="30" t="s">
        <v>381</v>
      </c>
      <c r="F315" s="27" t="s">
        <v>393</v>
      </c>
      <c r="G315" s="27" t="s">
        <v>384</v>
      </c>
      <c r="H315" s="42" t="s">
        <v>401</v>
      </c>
      <c r="I315" s="58">
        <v>3.0000000000000001E-3</v>
      </c>
      <c r="J315" s="44">
        <v>2E-3</v>
      </c>
      <c r="K315" s="45">
        <v>2E-3</v>
      </c>
      <c r="L315" s="68">
        <f t="shared" si="19"/>
        <v>1.095</v>
      </c>
      <c r="M315" s="68">
        <f t="shared" si="20"/>
        <v>0.73</v>
      </c>
      <c r="N315" s="68">
        <f t="shared" si="21"/>
        <v>0.73</v>
      </c>
      <c r="O315" s="38">
        <f t="shared" ref="O315:O327" si="22">(1/15)/((L315-L314)/(L$327-L$313))</f>
        <v>2866.6</v>
      </c>
      <c r="P315" s="31" t="s">
        <v>382</v>
      </c>
    </row>
    <row r="316" spans="1:16" x14ac:dyDescent="0.2">
      <c r="A316" s="5" t="s">
        <v>379</v>
      </c>
      <c r="B316" s="42" t="s">
        <v>380</v>
      </c>
      <c r="C316" s="28" t="s">
        <v>360</v>
      </c>
      <c r="D316" s="29" t="s">
        <v>361</v>
      </c>
      <c r="E316" s="30" t="s">
        <v>381</v>
      </c>
      <c r="F316" s="27" t="s">
        <v>392</v>
      </c>
      <c r="G316" s="27" t="s">
        <v>383</v>
      </c>
      <c r="H316" s="42" t="s">
        <v>401</v>
      </c>
      <c r="I316" s="58">
        <v>3.0000000000000001E-3</v>
      </c>
      <c r="J316" s="44">
        <v>2E-3</v>
      </c>
      <c r="K316" s="45">
        <v>2E-3</v>
      </c>
      <c r="L316" s="68">
        <f t="shared" si="19"/>
        <v>1.095</v>
      </c>
      <c r="M316" s="68">
        <f t="shared" si="20"/>
        <v>0.73</v>
      </c>
      <c r="N316" s="68">
        <f t="shared" si="21"/>
        <v>0.73</v>
      </c>
      <c r="O316" s="38" t="s">
        <v>173</v>
      </c>
      <c r="P316" s="31" t="s">
        <v>382</v>
      </c>
    </row>
    <row r="317" spans="1:16" x14ac:dyDescent="0.2">
      <c r="A317" s="5" t="s">
        <v>379</v>
      </c>
      <c r="B317" s="42" t="s">
        <v>380</v>
      </c>
      <c r="C317" s="28" t="s">
        <v>360</v>
      </c>
      <c r="D317" s="29" t="s">
        <v>361</v>
      </c>
      <c r="E317" s="30" t="s">
        <v>381</v>
      </c>
      <c r="F317" s="27" t="s">
        <v>394</v>
      </c>
      <c r="G317" s="27" t="s">
        <v>383</v>
      </c>
      <c r="H317" s="42" t="s">
        <v>401</v>
      </c>
      <c r="I317" s="58">
        <v>5.0000000000000001E-3</v>
      </c>
      <c r="J317" s="44">
        <v>2E-3</v>
      </c>
      <c r="K317" s="45">
        <v>2E-3</v>
      </c>
      <c r="L317" s="68">
        <f t="shared" si="19"/>
        <v>1.825</v>
      </c>
      <c r="M317" s="68">
        <f t="shared" si="20"/>
        <v>0.73</v>
      </c>
      <c r="N317" s="68">
        <f t="shared" si="21"/>
        <v>0.73</v>
      </c>
      <c r="O317" s="38">
        <f t="shared" si="22"/>
        <v>1433.3</v>
      </c>
      <c r="P317" s="31" t="s">
        <v>382</v>
      </c>
    </row>
    <row r="318" spans="1:16" x14ac:dyDescent="0.2">
      <c r="A318" s="5" t="s">
        <v>379</v>
      </c>
      <c r="B318" s="42" t="s">
        <v>380</v>
      </c>
      <c r="C318" s="28" t="s">
        <v>360</v>
      </c>
      <c r="D318" s="29" t="s">
        <v>361</v>
      </c>
      <c r="E318" s="30" t="s">
        <v>381</v>
      </c>
      <c r="F318" s="27" t="s">
        <v>395</v>
      </c>
      <c r="G318" s="27" t="s">
        <v>384</v>
      </c>
      <c r="H318" s="42" t="s">
        <v>401</v>
      </c>
      <c r="I318" s="58">
        <v>5.0000000000000001E-3</v>
      </c>
      <c r="J318" s="44">
        <v>7.0000000000000001E-3</v>
      </c>
      <c r="K318" s="45">
        <v>7.0000000000000001E-3</v>
      </c>
      <c r="L318" s="68">
        <f t="shared" si="19"/>
        <v>1.825</v>
      </c>
      <c r="M318" s="68">
        <f t="shared" si="20"/>
        <v>2.5550000000000002</v>
      </c>
      <c r="N318" s="68">
        <f t="shared" si="21"/>
        <v>2.5550000000000002</v>
      </c>
      <c r="O318" s="38" t="s">
        <v>173</v>
      </c>
      <c r="P318" s="31" t="s">
        <v>382</v>
      </c>
    </row>
    <row r="319" spans="1:16" x14ac:dyDescent="0.2">
      <c r="A319" s="5" t="s">
        <v>379</v>
      </c>
      <c r="B319" s="42" t="s">
        <v>380</v>
      </c>
      <c r="C319" s="28" t="s">
        <v>360</v>
      </c>
      <c r="D319" s="29" t="s">
        <v>361</v>
      </c>
      <c r="E319" s="30" t="s">
        <v>381</v>
      </c>
      <c r="F319" s="27" t="s">
        <v>389</v>
      </c>
      <c r="G319" s="27" t="s">
        <v>383</v>
      </c>
      <c r="H319" s="42" t="s">
        <v>401</v>
      </c>
      <c r="I319" s="58">
        <v>7.0000000000000001E-3</v>
      </c>
      <c r="J319" s="44">
        <v>4.0000000000000001E-3</v>
      </c>
      <c r="K319" s="45">
        <v>4.0000000000000001E-3</v>
      </c>
      <c r="L319" s="68">
        <f t="shared" si="19"/>
        <v>2.5550000000000002</v>
      </c>
      <c r="M319" s="68">
        <f t="shared" si="20"/>
        <v>1.46</v>
      </c>
      <c r="N319" s="68">
        <f t="shared" si="21"/>
        <v>1.46</v>
      </c>
      <c r="O319" s="38">
        <f t="shared" si="22"/>
        <v>1433.2999999999995</v>
      </c>
      <c r="P319" s="31" t="s">
        <v>382</v>
      </c>
    </row>
    <row r="320" spans="1:16" x14ac:dyDescent="0.2">
      <c r="A320" s="5" t="s">
        <v>379</v>
      </c>
      <c r="B320" s="42" t="s">
        <v>380</v>
      </c>
      <c r="C320" s="28" t="s">
        <v>360</v>
      </c>
      <c r="D320" s="29" t="s">
        <v>361</v>
      </c>
      <c r="E320" s="30" t="s">
        <v>381</v>
      </c>
      <c r="F320" s="27" t="s">
        <v>397</v>
      </c>
      <c r="G320" s="27" t="s">
        <v>384</v>
      </c>
      <c r="H320" s="42" t="s">
        <v>402</v>
      </c>
      <c r="I320" s="32">
        <v>0.15</v>
      </c>
      <c r="J320" s="44">
        <v>0.06</v>
      </c>
      <c r="K320" s="45">
        <v>0.06</v>
      </c>
      <c r="L320" s="65">
        <f t="shared" si="19"/>
        <v>54.75</v>
      </c>
      <c r="M320" s="65">
        <f t="shared" si="20"/>
        <v>21.9</v>
      </c>
      <c r="N320" s="65">
        <f t="shared" si="21"/>
        <v>21.9</v>
      </c>
      <c r="O320" s="38">
        <f t="shared" si="22"/>
        <v>20.046153846153846</v>
      </c>
      <c r="P320" s="31" t="s">
        <v>382</v>
      </c>
    </row>
    <row r="321" spans="1:16" x14ac:dyDescent="0.2">
      <c r="A321" s="5" t="s">
        <v>379</v>
      </c>
      <c r="B321" s="42" t="s">
        <v>380</v>
      </c>
      <c r="C321" s="28" t="s">
        <v>360</v>
      </c>
      <c r="D321" s="29" t="s">
        <v>361</v>
      </c>
      <c r="E321" s="30" t="s">
        <v>381</v>
      </c>
      <c r="F321" s="27" t="s">
        <v>396</v>
      </c>
      <c r="G321" s="27" t="s">
        <v>384</v>
      </c>
      <c r="H321" s="42" t="s">
        <v>401</v>
      </c>
      <c r="I321" s="32">
        <v>0.22</v>
      </c>
      <c r="J321" s="44">
        <v>7.0000000000000007E-2</v>
      </c>
      <c r="K321" s="45">
        <v>7.0000000000000007E-2</v>
      </c>
      <c r="L321" s="65">
        <f t="shared" si="19"/>
        <v>80.3</v>
      </c>
      <c r="M321" s="65">
        <f t="shared" si="20"/>
        <v>25.55</v>
      </c>
      <c r="N321" s="65">
        <f t="shared" si="21"/>
        <v>25.55</v>
      </c>
      <c r="O321" s="38">
        <f t="shared" si="22"/>
        <v>40.951428571428572</v>
      </c>
      <c r="P321" s="31" t="s">
        <v>382</v>
      </c>
    </row>
    <row r="322" spans="1:16" x14ac:dyDescent="0.2">
      <c r="A322" s="5" t="s">
        <v>379</v>
      </c>
      <c r="B322" s="42" t="s">
        <v>380</v>
      </c>
      <c r="C322" s="28" t="s">
        <v>360</v>
      </c>
      <c r="D322" s="29" t="s">
        <v>361</v>
      </c>
      <c r="E322" s="30" t="s">
        <v>381</v>
      </c>
      <c r="F322" s="27" t="s">
        <v>389</v>
      </c>
      <c r="G322" s="27" t="s">
        <v>385</v>
      </c>
      <c r="H322" s="42" t="s">
        <v>398</v>
      </c>
      <c r="I322" s="32">
        <v>0.76700000000000002</v>
      </c>
      <c r="J322" s="54">
        <v>0.46283474372609495</v>
      </c>
      <c r="K322" s="69">
        <v>0.46283474372609495</v>
      </c>
      <c r="L322" s="65">
        <f t="shared" si="19"/>
        <v>279.95499999999998</v>
      </c>
      <c r="M322" s="65">
        <f t="shared" si="20"/>
        <v>168.93468146002465</v>
      </c>
      <c r="N322" s="65">
        <f t="shared" si="21"/>
        <v>168.93468146002465</v>
      </c>
      <c r="O322" s="37">
        <f t="shared" si="22"/>
        <v>5.2405850091407684</v>
      </c>
      <c r="P322" s="31" t="s">
        <v>382</v>
      </c>
    </row>
    <row r="323" spans="1:16" x14ac:dyDescent="0.2">
      <c r="A323" s="5" t="s">
        <v>379</v>
      </c>
      <c r="B323" s="42" t="s">
        <v>380</v>
      </c>
      <c r="C323" s="28" t="s">
        <v>360</v>
      </c>
      <c r="D323" s="29" t="s">
        <v>361</v>
      </c>
      <c r="E323" s="30" t="s">
        <v>381</v>
      </c>
      <c r="F323" s="27" t="s">
        <v>388</v>
      </c>
      <c r="G323" s="27" t="s">
        <v>383</v>
      </c>
      <c r="H323" s="42" t="s">
        <v>399</v>
      </c>
      <c r="I323" s="32">
        <v>1.26</v>
      </c>
      <c r="J323" s="54">
        <v>0.69</v>
      </c>
      <c r="K323" s="69">
        <v>0.69</v>
      </c>
      <c r="L323" s="65">
        <f t="shared" si="19"/>
        <v>459.9</v>
      </c>
      <c r="M323" s="65">
        <f t="shared" si="20"/>
        <v>251.85</v>
      </c>
      <c r="N323" s="65">
        <f t="shared" si="21"/>
        <v>251.85</v>
      </c>
      <c r="O323" s="37">
        <f t="shared" si="22"/>
        <v>5.8146044624746454</v>
      </c>
      <c r="P323" s="31" t="s">
        <v>382</v>
      </c>
    </row>
    <row r="324" spans="1:16" x14ac:dyDescent="0.2">
      <c r="A324" s="5" t="s">
        <v>379</v>
      </c>
      <c r="B324" s="42" t="s">
        <v>380</v>
      </c>
      <c r="C324" s="28" t="s">
        <v>360</v>
      </c>
      <c r="D324" s="29" t="s">
        <v>361</v>
      </c>
      <c r="E324" s="30" t="s">
        <v>381</v>
      </c>
      <c r="F324" s="27" t="s">
        <v>388</v>
      </c>
      <c r="G324" s="27" t="s">
        <v>385</v>
      </c>
      <c r="H324" s="42" t="s">
        <v>398</v>
      </c>
      <c r="I324" s="32">
        <v>1.28</v>
      </c>
      <c r="J324" s="54">
        <v>0.69041219572078816</v>
      </c>
      <c r="K324" s="69">
        <v>0.69041219572078816</v>
      </c>
      <c r="L324" s="65">
        <f t="shared" si="19"/>
        <v>467.2</v>
      </c>
      <c r="M324" s="65">
        <f t="shared" si="20"/>
        <v>252.00045143808768</v>
      </c>
      <c r="N324" s="65">
        <f t="shared" si="21"/>
        <v>252.00045143808768</v>
      </c>
      <c r="O324" s="38">
        <f t="shared" si="22"/>
        <v>143.32999999999979</v>
      </c>
      <c r="P324" s="31" t="s">
        <v>382</v>
      </c>
    </row>
    <row r="325" spans="1:16" x14ac:dyDescent="0.2">
      <c r="A325" s="5" t="s">
        <v>379</v>
      </c>
      <c r="B325" s="42" t="s">
        <v>380</v>
      </c>
      <c r="C325" s="28" t="s">
        <v>360</v>
      </c>
      <c r="D325" s="29" t="s">
        <v>361</v>
      </c>
      <c r="E325" s="30" t="s">
        <v>381</v>
      </c>
      <c r="F325" s="27" t="s">
        <v>387</v>
      </c>
      <c r="G325" s="27" t="s">
        <v>383</v>
      </c>
      <c r="H325" s="42" t="s">
        <v>400</v>
      </c>
      <c r="I325" s="32">
        <v>13.3</v>
      </c>
      <c r="J325" s="60">
        <v>4.3</v>
      </c>
      <c r="K325" s="70">
        <v>4.3</v>
      </c>
      <c r="L325" s="65">
        <f t="shared" si="19"/>
        <v>4854.5</v>
      </c>
      <c r="M325" s="65">
        <f t="shared" si="20"/>
        <v>1569.5</v>
      </c>
      <c r="N325" s="65">
        <f t="shared" si="21"/>
        <v>1569.5</v>
      </c>
      <c r="O325" s="206">
        <f t="shared" si="22"/>
        <v>0.23848585690515806</v>
      </c>
      <c r="P325" s="31" t="s">
        <v>382</v>
      </c>
    </row>
    <row r="326" spans="1:16" x14ac:dyDescent="0.2">
      <c r="A326" s="5" t="s">
        <v>379</v>
      </c>
      <c r="B326" s="42" t="s">
        <v>380</v>
      </c>
      <c r="C326" s="28" t="s">
        <v>360</v>
      </c>
      <c r="D326" s="29" t="s">
        <v>361</v>
      </c>
      <c r="E326" s="30" t="s">
        <v>381</v>
      </c>
      <c r="F326" s="27" t="s">
        <v>386</v>
      </c>
      <c r="G326" s="27" t="s">
        <v>383</v>
      </c>
      <c r="H326" s="42" t="s">
        <v>399</v>
      </c>
      <c r="I326" s="32">
        <v>19.8</v>
      </c>
      <c r="J326" s="60">
        <v>9.1999999999999993</v>
      </c>
      <c r="K326" s="70">
        <v>9.1999999999999993</v>
      </c>
      <c r="L326" s="65">
        <f t="shared" si="19"/>
        <v>7227</v>
      </c>
      <c r="M326" s="65">
        <f t="shared" si="20"/>
        <v>3357.9999999999995</v>
      </c>
      <c r="N326" s="65">
        <f t="shared" si="21"/>
        <v>3357.9999999999995</v>
      </c>
      <c r="O326" s="206">
        <f t="shared" si="22"/>
        <v>0.44101538461538459</v>
      </c>
      <c r="P326" s="31" t="s">
        <v>382</v>
      </c>
    </row>
    <row r="327" spans="1:16" x14ac:dyDescent="0.2">
      <c r="A327" s="5" t="s">
        <v>379</v>
      </c>
      <c r="B327" s="42" t="s">
        <v>380</v>
      </c>
      <c r="C327" s="28" t="s">
        <v>360</v>
      </c>
      <c r="D327" s="29" t="s">
        <v>361</v>
      </c>
      <c r="E327" s="30" t="s">
        <v>381</v>
      </c>
      <c r="F327" s="27" t="s">
        <v>387</v>
      </c>
      <c r="G327" s="27" t="s">
        <v>385</v>
      </c>
      <c r="H327" s="42" t="s">
        <v>398</v>
      </c>
      <c r="I327" s="32">
        <v>43</v>
      </c>
      <c r="J327" s="60">
        <v>14.352003344481217</v>
      </c>
      <c r="K327" s="70">
        <v>14.352003344481217</v>
      </c>
      <c r="L327" s="65">
        <f t="shared" si="19"/>
        <v>15695</v>
      </c>
      <c r="M327" s="65">
        <f t="shared" si="20"/>
        <v>5238.4812207356445</v>
      </c>
      <c r="N327" s="65">
        <f t="shared" si="21"/>
        <v>5238.4812207356445</v>
      </c>
      <c r="O327" s="206">
        <f t="shared" si="22"/>
        <v>0.12356034482758621</v>
      </c>
      <c r="P327" s="31" t="s">
        <v>382</v>
      </c>
    </row>
    <row r="328" spans="1:16" x14ac:dyDescent="0.2">
      <c r="A328" s="5"/>
      <c r="B328" s="42"/>
      <c r="C328" s="28"/>
      <c r="D328" s="164"/>
      <c r="E328" s="30"/>
      <c r="F328" s="27"/>
      <c r="G328" s="27"/>
      <c r="H328" s="42"/>
      <c r="I328" s="43"/>
      <c r="J328" s="44"/>
      <c r="K328" s="45"/>
      <c r="L328" s="46"/>
      <c r="M328" s="46"/>
      <c r="N328" s="46"/>
      <c r="O328" s="66"/>
    </row>
    <row r="329" spans="1:16" x14ac:dyDescent="0.2">
      <c r="A329" s="27" t="s">
        <v>359</v>
      </c>
      <c r="B329" s="42">
        <v>1944</v>
      </c>
      <c r="C329" s="28" t="s">
        <v>360</v>
      </c>
      <c r="D329" s="29" t="s">
        <v>361</v>
      </c>
      <c r="E329" s="30"/>
      <c r="F329" s="71" t="s">
        <v>362</v>
      </c>
      <c r="G329" s="27"/>
      <c r="H329" s="27" t="s">
        <v>65</v>
      </c>
      <c r="I329" s="72">
        <v>0.4</v>
      </c>
      <c r="J329" s="73">
        <v>0.27</v>
      </c>
      <c r="K329" s="74">
        <v>0.18</v>
      </c>
      <c r="L329" s="65">
        <f t="shared" ref="L329:L344" si="23">I329*365</f>
        <v>146</v>
      </c>
      <c r="M329" s="65">
        <f t="shared" ref="M329:M344" si="24">J329*365</f>
        <v>98.550000000000011</v>
      </c>
      <c r="N329" s="65">
        <f t="shared" ref="N329:N344" si="25">K329*365</f>
        <v>65.7</v>
      </c>
      <c r="O329" s="55"/>
      <c r="P329" s="31" t="s">
        <v>378</v>
      </c>
    </row>
    <row r="330" spans="1:16" x14ac:dyDescent="0.2">
      <c r="A330" s="27" t="s">
        <v>359</v>
      </c>
      <c r="B330" s="42">
        <v>1944</v>
      </c>
      <c r="C330" s="28" t="s">
        <v>360</v>
      </c>
      <c r="D330" s="29" t="s">
        <v>361</v>
      </c>
      <c r="E330" s="30"/>
      <c r="F330" s="71" t="s">
        <v>363</v>
      </c>
      <c r="G330" s="27"/>
      <c r="H330" s="27" t="s">
        <v>65</v>
      </c>
      <c r="I330" s="72">
        <v>0.51</v>
      </c>
      <c r="J330" s="73">
        <v>0.35</v>
      </c>
      <c r="K330" s="74">
        <v>0.23</v>
      </c>
      <c r="L330" s="65">
        <f t="shared" si="23"/>
        <v>186.15</v>
      </c>
      <c r="M330" s="65">
        <f t="shared" si="24"/>
        <v>127.74999999999999</v>
      </c>
      <c r="N330" s="65">
        <f t="shared" si="25"/>
        <v>83.95</v>
      </c>
      <c r="O330" s="37">
        <f>(1/16)/((L330-L329)/(L$344-L$329))</f>
        <v>4.8579545454545441</v>
      </c>
      <c r="P330" s="31" t="s">
        <v>378</v>
      </c>
    </row>
    <row r="331" spans="1:16" x14ac:dyDescent="0.2">
      <c r="A331" s="27" t="s">
        <v>359</v>
      </c>
      <c r="B331" s="42">
        <v>1944</v>
      </c>
      <c r="C331" s="28" t="s">
        <v>360</v>
      </c>
      <c r="D331" s="29" t="s">
        <v>361</v>
      </c>
      <c r="E331" s="30"/>
      <c r="F331" s="71" t="s">
        <v>364</v>
      </c>
      <c r="G331" s="27"/>
      <c r="H331" s="27" t="s">
        <v>65</v>
      </c>
      <c r="I331" s="72">
        <v>0.59</v>
      </c>
      <c r="J331" s="73">
        <v>0.4</v>
      </c>
      <c r="K331" s="74">
        <v>0.27</v>
      </c>
      <c r="L331" s="65">
        <f t="shared" si="23"/>
        <v>215.35</v>
      </c>
      <c r="M331" s="65">
        <f t="shared" si="24"/>
        <v>146</v>
      </c>
      <c r="N331" s="65">
        <f t="shared" si="25"/>
        <v>98.550000000000011</v>
      </c>
      <c r="O331" s="37">
        <f>(1/16)/((L331-L330)/(L$344-L$329))</f>
        <v>6.6796875000000009</v>
      </c>
      <c r="P331" s="31" t="s">
        <v>378</v>
      </c>
    </row>
    <row r="332" spans="1:16" x14ac:dyDescent="0.2">
      <c r="A332" s="27" t="s">
        <v>359</v>
      </c>
      <c r="B332" s="42">
        <v>1944</v>
      </c>
      <c r="C332" s="28" t="s">
        <v>360</v>
      </c>
      <c r="D332" s="29" t="s">
        <v>361</v>
      </c>
      <c r="E332" s="30"/>
      <c r="F332" s="71" t="s">
        <v>365</v>
      </c>
      <c r="G332" s="27"/>
      <c r="H332" s="27" t="s">
        <v>65</v>
      </c>
      <c r="I332" s="72">
        <v>0.59</v>
      </c>
      <c r="J332" s="73">
        <v>0.41</v>
      </c>
      <c r="K332" s="74">
        <v>0.27</v>
      </c>
      <c r="L332" s="65">
        <f t="shared" si="23"/>
        <v>215.35</v>
      </c>
      <c r="M332" s="65">
        <f t="shared" si="24"/>
        <v>149.64999999999998</v>
      </c>
      <c r="N332" s="65">
        <f t="shared" si="25"/>
        <v>98.550000000000011</v>
      </c>
      <c r="O332" s="38" t="s">
        <v>173</v>
      </c>
      <c r="P332" s="31" t="s">
        <v>378</v>
      </c>
    </row>
    <row r="333" spans="1:16" x14ac:dyDescent="0.2">
      <c r="A333" s="27" t="s">
        <v>359</v>
      </c>
      <c r="B333" s="42">
        <v>1944</v>
      </c>
      <c r="C333" s="28" t="s">
        <v>360</v>
      </c>
      <c r="D333" s="29" t="s">
        <v>361</v>
      </c>
      <c r="E333" s="30"/>
      <c r="F333" s="71" t="s">
        <v>366</v>
      </c>
      <c r="G333" s="27"/>
      <c r="H333" s="27" t="s">
        <v>65</v>
      </c>
      <c r="I333" s="72">
        <v>0.6</v>
      </c>
      <c r="J333" s="73">
        <v>0.41</v>
      </c>
      <c r="K333" s="74">
        <v>0.27</v>
      </c>
      <c r="L333" s="65">
        <f t="shared" si="23"/>
        <v>219</v>
      </c>
      <c r="M333" s="65">
        <f t="shared" si="24"/>
        <v>149.64999999999998</v>
      </c>
      <c r="N333" s="65">
        <f t="shared" si="25"/>
        <v>98.550000000000011</v>
      </c>
      <c r="O333" s="37">
        <f t="shared" ref="O333:O344" si="26">(1/16)/((L333-L332)/(L$344-L$329))</f>
        <v>53.437499999999908</v>
      </c>
      <c r="P333" s="31" t="s">
        <v>378</v>
      </c>
    </row>
    <row r="334" spans="1:16" x14ac:dyDescent="0.2">
      <c r="A334" s="27" t="s">
        <v>359</v>
      </c>
      <c r="B334" s="42">
        <v>1944</v>
      </c>
      <c r="C334" s="28" t="s">
        <v>360</v>
      </c>
      <c r="D334" s="29" t="s">
        <v>361</v>
      </c>
      <c r="E334" s="30"/>
      <c r="F334" s="71" t="s">
        <v>367</v>
      </c>
      <c r="G334" s="27"/>
      <c r="H334" s="27" t="s">
        <v>65</v>
      </c>
      <c r="I334" s="72">
        <v>0.73</v>
      </c>
      <c r="J334" s="73">
        <v>0.5</v>
      </c>
      <c r="K334" s="74">
        <v>0.33</v>
      </c>
      <c r="L334" s="65">
        <f t="shared" si="23"/>
        <v>266.45</v>
      </c>
      <c r="M334" s="65">
        <f t="shared" si="24"/>
        <v>182.5</v>
      </c>
      <c r="N334" s="65">
        <f t="shared" si="25"/>
        <v>120.45</v>
      </c>
      <c r="O334" s="37">
        <f t="shared" si="26"/>
        <v>4.1105769230769234</v>
      </c>
      <c r="P334" s="31" t="s">
        <v>378</v>
      </c>
    </row>
    <row r="335" spans="1:16" x14ac:dyDescent="0.2">
      <c r="A335" s="27" t="s">
        <v>359</v>
      </c>
      <c r="B335" s="42">
        <v>1944</v>
      </c>
      <c r="C335" s="28" t="s">
        <v>360</v>
      </c>
      <c r="D335" s="29" t="s">
        <v>361</v>
      </c>
      <c r="E335" s="30"/>
      <c r="F335" s="71" t="s">
        <v>368</v>
      </c>
      <c r="G335" s="27"/>
      <c r="H335" s="27" t="s">
        <v>65</v>
      </c>
      <c r="I335" s="72">
        <v>0.75</v>
      </c>
      <c r="J335" s="73">
        <v>0.52</v>
      </c>
      <c r="K335" s="74">
        <v>0.34</v>
      </c>
      <c r="L335" s="65">
        <f t="shared" si="23"/>
        <v>273.75</v>
      </c>
      <c r="M335" s="65">
        <f t="shared" si="24"/>
        <v>189.8</v>
      </c>
      <c r="N335" s="65">
        <f t="shared" si="25"/>
        <v>124.10000000000001</v>
      </c>
      <c r="O335" s="37">
        <f t="shared" si="26"/>
        <v>26.718749999999954</v>
      </c>
      <c r="P335" s="31" t="s">
        <v>378</v>
      </c>
    </row>
    <row r="336" spans="1:16" x14ac:dyDescent="0.2">
      <c r="A336" s="27" t="s">
        <v>359</v>
      </c>
      <c r="B336" s="42">
        <v>1944</v>
      </c>
      <c r="C336" s="28" t="s">
        <v>360</v>
      </c>
      <c r="D336" s="29" t="s">
        <v>361</v>
      </c>
      <c r="E336" s="30"/>
      <c r="F336" s="71" t="s">
        <v>369</v>
      </c>
      <c r="G336" s="27"/>
      <c r="H336" s="27" t="s">
        <v>65</v>
      </c>
      <c r="I336" s="75">
        <v>1.02</v>
      </c>
      <c r="J336" s="73">
        <v>0.7</v>
      </c>
      <c r="K336" s="74">
        <v>0.47</v>
      </c>
      <c r="L336" s="65">
        <f t="shared" si="23"/>
        <v>372.3</v>
      </c>
      <c r="M336" s="65">
        <f t="shared" si="24"/>
        <v>255.49999999999997</v>
      </c>
      <c r="N336" s="65">
        <f t="shared" si="25"/>
        <v>171.54999999999998</v>
      </c>
      <c r="O336" s="37">
        <f t="shared" si="26"/>
        <v>1.9791666666666661</v>
      </c>
      <c r="P336" s="31" t="s">
        <v>378</v>
      </c>
    </row>
    <row r="337" spans="1:16" x14ac:dyDescent="0.2">
      <c r="A337" s="27" t="s">
        <v>359</v>
      </c>
      <c r="B337" s="42">
        <v>1944</v>
      </c>
      <c r="C337" s="28" t="s">
        <v>360</v>
      </c>
      <c r="D337" s="29" t="s">
        <v>361</v>
      </c>
      <c r="E337" s="30"/>
      <c r="F337" s="71" t="s">
        <v>370</v>
      </c>
      <c r="G337" s="27"/>
      <c r="H337" s="27" t="s">
        <v>65</v>
      </c>
      <c r="I337" s="75">
        <v>1.1200000000000001</v>
      </c>
      <c r="J337" s="73">
        <v>0.77</v>
      </c>
      <c r="K337" s="74">
        <v>0.51</v>
      </c>
      <c r="L337" s="65">
        <f t="shared" si="23"/>
        <v>408.8</v>
      </c>
      <c r="M337" s="65">
        <f t="shared" si="24"/>
        <v>281.05</v>
      </c>
      <c r="N337" s="65">
        <f t="shared" si="25"/>
        <v>186.15</v>
      </c>
      <c r="O337" s="37">
        <f t="shared" si="26"/>
        <v>5.3437499999999991</v>
      </c>
      <c r="P337" s="31" t="s">
        <v>378</v>
      </c>
    </row>
    <row r="338" spans="1:16" x14ac:dyDescent="0.2">
      <c r="A338" s="27" t="s">
        <v>359</v>
      </c>
      <c r="B338" s="42">
        <v>1944</v>
      </c>
      <c r="C338" s="28" t="s">
        <v>360</v>
      </c>
      <c r="D338" s="29" t="s">
        <v>361</v>
      </c>
      <c r="E338" s="30"/>
      <c r="F338" s="71" t="s">
        <v>371</v>
      </c>
      <c r="G338" s="27"/>
      <c r="H338" s="27" t="s">
        <v>65</v>
      </c>
      <c r="I338" s="75">
        <v>1.68</v>
      </c>
      <c r="J338" s="76">
        <v>1.1499999999999999</v>
      </c>
      <c r="K338" s="74">
        <v>0.76</v>
      </c>
      <c r="L338" s="65">
        <f t="shared" si="23"/>
        <v>613.19999999999993</v>
      </c>
      <c r="M338" s="65">
        <f t="shared" si="24"/>
        <v>419.74999999999994</v>
      </c>
      <c r="N338" s="65">
        <f t="shared" si="25"/>
        <v>277.39999999999998</v>
      </c>
      <c r="O338" s="37">
        <f t="shared" si="26"/>
        <v>0.95424107142857151</v>
      </c>
      <c r="P338" s="31" t="s">
        <v>378</v>
      </c>
    </row>
    <row r="339" spans="1:16" x14ac:dyDescent="0.2">
      <c r="A339" s="27" t="s">
        <v>359</v>
      </c>
      <c r="B339" s="42">
        <v>1944</v>
      </c>
      <c r="C339" s="28" t="s">
        <v>360</v>
      </c>
      <c r="D339" s="29" t="s">
        <v>361</v>
      </c>
      <c r="E339" s="30"/>
      <c r="F339" s="71" t="s">
        <v>372</v>
      </c>
      <c r="G339" s="27"/>
      <c r="H339" s="27" t="s">
        <v>65</v>
      </c>
      <c r="I339" s="75">
        <v>1.99</v>
      </c>
      <c r="J339" s="76">
        <v>1.36</v>
      </c>
      <c r="K339" s="74">
        <v>0.9</v>
      </c>
      <c r="L339" s="65">
        <f t="shared" si="23"/>
        <v>726.35</v>
      </c>
      <c r="M339" s="65">
        <f t="shared" si="24"/>
        <v>496.40000000000003</v>
      </c>
      <c r="N339" s="65">
        <f t="shared" si="25"/>
        <v>328.5</v>
      </c>
      <c r="O339" s="37">
        <f t="shared" si="26"/>
        <v>1.7237903225806435</v>
      </c>
      <c r="P339" s="31" t="s">
        <v>378</v>
      </c>
    </row>
    <row r="340" spans="1:16" x14ac:dyDescent="0.2">
      <c r="A340" s="27" t="s">
        <v>359</v>
      </c>
      <c r="B340" s="42">
        <v>1944</v>
      </c>
      <c r="C340" s="28" t="s">
        <v>360</v>
      </c>
      <c r="D340" s="29" t="s">
        <v>361</v>
      </c>
      <c r="E340" s="30"/>
      <c r="F340" s="71" t="s">
        <v>373</v>
      </c>
      <c r="G340" s="27"/>
      <c r="H340" s="27" t="s">
        <v>65</v>
      </c>
      <c r="I340" s="75">
        <v>2.09</v>
      </c>
      <c r="J340" s="76">
        <v>1.43</v>
      </c>
      <c r="K340" s="74">
        <v>0.95</v>
      </c>
      <c r="L340" s="65">
        <f t="shared" si="23"/>
        <v>762.84999999999991</v>
      </c>
      <c r="M340" s="65">
        <f t="shared" si="24"/>
        <v>521.94999999999993</v>
      </c>
      <c r="N340" s="65">
        <f t="shared" si="25"/>
        <v>346.75</v>
      </c>
      <c r="O340" s="37">
        <f t="shared" si="26"/>
        <v>5.343750000000016</v>
      </c>
      <c r="P340" s="31" t="s">
        <v>378</v>
      </c>
    </row>
    <row r="341" spans="1:16" x14ac:dyDescent="0.2">
      <c r="A341" s="27" t="s">
        <v>359</v>
      </c>
      <c r="B341" s="42">
        <v>1944</v>
      </c>
      <c r="C341" s="28" t="s">
        <v>360</v>
      </c>
      <c r="D341" s="29" t="s">
        <v>361</v>
      </c>
      <c r="E341" s="30"/>
      <c r="F341" s="71" t="s">
        <v>374</v>
      </c>
      <c r="G341" s="27"/>
      <c r="H341" s="27" t="s">
        <v>65</v>
      </c>
      <c r="I341" s="75">
        <v>2.4700000000000002</v>
      </c>
      <c r="J341" s="76">
        <v>1.69</v>
      </c>
      <c r="K341" s="77">
        <v>1.1200000000000001</v>
      </c>
      <c r="L341" s="65">
        <f t="shared" si="23"/>
        <v>901.55000000000007</v>
      </c>
      <c r="M341" s="65">
        <f t="shared" si="24"/>
        <v>616.85</v>
      </c>
      <c r="N341" s="65">
        <f t="shared" si="25"/>
        <v>408.8</v>
      </c>
      <c r="O341" s="37">
        <f t="shared" si="26"/>
        <v>1.4062499999999982</v>
      </c>
      <c r="P341" s="31" t="s">
        <v>378</v>
      </c>
    </row>
    <row r="342" spans="1:16" x14ac:dyDescent="0.2">
      <c r="A342" s="27" t="s">
        <v>359</v>
      </c>
      <c r="B342" s="42">
        <v>1944</v>
      </c>
      <c r="C342" s="28" t="s">
        <v>360</v>
      </c>
      <c r="D342" s="29" t="s">
        <v>361</v>
      </c>
      <c r="E342" s="30"/>
      <c r="F342" s="71" t="s">
        <v>375</v>
      </c>
      <c r="G342" s="27"/>
      <c r="H342" s="27" t="s">
        <v>65</v>
      </c>
      <c r="I342" s="75">
        <v>4.07</v>
      </c>
      <c r="J342" s="76">
        <v>2.79</v>
      </c>
      <c r="K342" s="77">
        <v>1.85</v>
      </c>
      <c r="L342" s="65">
        <f t="shared" si="23"/>
        <v>1485.5500000000002</v>
      </c>
      <c r="M342" s="65">
        <f t="shared" si="24"/>
        <v>1018.35</v>
      </c>
      <c r="N342" s="65">
        <f t="shared" si="25"/>
        <v>675.25</v>
      </c>
      <c r="O342" s="205">
        <f>(1/16)/((L342-L341)/(L$344-L$329))</f>
        <v>0.33398437499999989</v>
      </c>
      <c r="P342" s="31" t="s">
        <v>378</v>
      </c>
    </row>
    <row r="343" spans="1:16" x14ac:dyDescent="0.2">
      <c r="A343" s="27" t="s">
        <v>359</v>
      </c>
      <c r="B343" s="42">
        <v>1944</v>
      </c>
      <c r="C343" s="28" t="s">
        <v>360</v>
      </c>
      <c r="D343" s="29" t="s">
        <v>361</v>
      </c>
      <c r="E343" s="30"/>
      <c r="F343" s="71" t="s">
        <v>376</v>
      </c>
      <c r="G343" s="27"/>
      <c r="H343" s="27" t="s">
        <v>65</v>
      </c>
      <c r="I343" s="75">
        <v>4.58</v>
      </c>
      <c r="J343" s="76">
        <v>3.14</v>
      </c>
      <c r="K343" s="77">
        <v>2.08</v>
      </c>
      <c r="L343" s="65">
        <f t="shared" si="23"/>
        <v>1671.7</v>
      </c>
      <c r="M343" s="65">
        <f t="shared" si="24"/>
        <v>1146.1000000000001</v>
      </c>
      <c r="N343" s="65">
        <f t="shared" si="25"/>
        <v>759.2</v>
      </c>
      <c r="O343" s="205">
        <f t="shared" si="26"/>
        <v>1.0477941176470595</v>
      </c>
      <c r="P343" s="31" t="s">
        <v>378</v>
      </c>
    </row>
    <row r="344" spans="1:16" x14ac:dyDescent="0.2">
      <c r="A344" s="27" t="s">
        <v>359</v>
      </c>
      <c r="B344" s="42">
        <v>1944</v>
      </c>
      <c r="C344" s="28" t="s">
        <v>360</v>
      </c>
      <c r="D344" s="29" t="s">
        <v>361</v>
      </c>
      <c r="E344" s="30"/>
      <c r="F344" s="71" t="s">
        <v>377</v>
      </c>
      <c r="G344" s="27"/>
      <c r="H344" s="27" t="s">
        <v>65</v>
      </c>
      <c r="I344" s="75">
        <v>8.9499999999999993</v>
      </c>
      <c r="J344" s="76">
        <v>6.14</v>
      </c>
      <c r="K344" s="77">
        <v>4.07</v>
      </c>
      <c r="L344" s="65">
        <f t="shared" si="23"/>
        <v>3266.7499999999995</v>
      </c>
      <c r="M344" s="65">
        <f t="shared" si="24"/>
        <v>2241.1</v>
      </c>
      <c r="N344" s="65">
        <f t="shared" si="25"/>
        <v>1485.5500000000002</v>
      </c>
      <c r="O344" s="205">
        <f t="shared" si="26"/>
        <v>0.12228260869565219</v>
      </c>
      <c r="P344" s="31" t="s">
        <v>378</v>
      </c>
    </row>
    <row r="345" spans="1:16" x14ac:dyDescent="0.2">
      <c r="A345" s="5"/>
      <c r="B345" s="42"/>
      <c r="C345" s="28"/>
      <c r="D345" s="164"/>
      <c r="E345" s="30"/>
      <c r="F345" s="27"/>
      <c r="G345" s="27"/>
      <c r="H345" s="42"/>
      <c r="I345" s="43"/>
      <c r="J345" s="44"/>
      <c r="K345" s="45"/>
      <c r="L345" s="46"/>
      <c r="M345" s="46"/>
      <c r="N345" s="46"/>
      <c r="O345" s="47"/>
      <c r="P345" s="5"/>
    </row>
    <row r="346" spans="1:16" ht="16.5" customHeight="1" x14ac:dyDescent="0.2">
      <c r="A346" s="31" t="s">
        <v>404</v>
      </c>
      <c r="B346" s="27" t="s">
        <v>403</v>
      </c>
      <c r="C346" s="28" t="s">
        <v>176</v>
      </c>
      <c r="D346" s="29" t="s">
        <v>490</v>
      </c>
      <c r="E346" s="30" t="s">
        <v>405</v>
      </c>
      <c r="F346" s="27"/>
      <c r="G346" s="27" t="s">
        <v>414</v>
      </c>
      <c r="H346" s="42" t="s">
        <v>65</v>
      </c>
      <c r="I346" s="85">
        <v>22.496024960513637</v>
      </c>
      <c r="J346" s="60">
        <v>22.496024960513637</v>
      </c>
      <c r="K346" s="70">
        <v>11.248012480256818</v>
      </c>
      <c r="L346" s="46"/>
      <c r="M346" s="46"/>
      <c r="N346" s="46"/>
      <c r="O346" s="55"/>
      <c r="P346" s="5" t="s">
        <v>443</v>
      </c>
    </row>
    <row r="347" spans="1:16" ht="16.5" customHeight="1" x14ac:dyDescent="0.2">
      <c r="A347" s="31" t="s">
        <v>404</v>
      </c>
      <c r="B347" s="27" t="s">
        <v>403</v>
      </c>
      <c r="C347" s="28" t="s">
        <v>176</v>
      </c>
      <c r="D347" s="29" t="s">
        <v>490</v>
      </c>
      <c r="E347" s="30" t="s">
        <v>405</v>
      </c>
      <c r="F347" s="27"/>
      <c r="G347" s="27" t="s">
        <v>415</v>
      </c>
      <c r="H347" s="42" t="s">
        <v>65</v>
      </c>
      <c r="I347" s="85">
        <v>33.668758324992702</v>
      </c>
      <c r="J347" s="60">
        <v>33.668758324992702</v>
      </c>
      <c r="K347" s="70">
        <v>16.834379162496351</v>
      </c>
      <c r="L347" s="46"/>
      <c r="M347" s="46"/>
      <c r="N347" s="46"/>
      <c r="O347" s="37">
        <f>(1/36)/((I347-I346)/(I$381-I$346))</f>
        <v>7.806255569708207</v>
      </c>
      <c r="P347" s="5" t="s">
        <v>443</v>
      </c>
    </row>
    <row r="348" spans="1:16" ht="16.5" customHeight="1" x14ac:dyDescent="0.2">
      <c r="A348" s="31" t="s">
        <v>404</v>
      </c>
      <c r="B348" s="27" t="s">
        <v>403</v>
      </c>
      <c r="C348" s="28" t="s">
        <v>176</v>
      </c>
      <c r="D348" s="29" t="s">
        <v>490</v>
      </c>
      <c r="E348" s="30" t="s">
        <v>405</v>
      </c>
      <c r="F348" s="27"/>
      <c r="G348" s="27" t="s">
        <v>416</v>
      </c>
      <c r="H348" s="42" t="s">
        <v>65</v>
      </c>
      <c r="I348" s="85">
        <v>39.045535963521175</v>
      </c>
      <c r="J348" s="60">
        <v>39.045535963521175</v>
      </c>
      <c r="K348" s="70">
        <v>19.522767981760587</v>
      </c>
      <c r="L348" s="46"/>
      <c r="M348" s="46"/>
      <c r="N348" s="46"/>
      <c r="O348" s="38">
        <f t="shared" ref="O348:O381" si="27">(1/36)/((I348-I347)/(I$381-I$346))</f>
        <v>16.221093360892489</v>
      </c>
      <c r="P348" s="5" t="s">
        <v>443</v>
      </c>
    </row>
    <row r="349" spans="1:16" ht="16.5" customHeight="1" x14ac:dyDescent="0.2">
      <c r="A349" s="31" t="s">
        <v>404</v>
      </c>
      <c r="B349" s="27" t="s">
        <v>403</v>
      </c>
      <c r="C349" s="28" t="s">
        <v>176</v>
      </c>
      <c r="D349" s="29" t="s">
        <v>490</v>
      </c>
      <c r="E349" s="30" t="s">
        <v>405</v>
      </c>
      <c r="F349" s="27"/>
      <c r="G349" s="27" t="s">
        <v>417</v>
      </c>
      <c r="H349" s="42" t="s">
        <v>65</v>
      </c>
      <c r="I349" s="85">
        <v>44.231198412634008</v>
      </c>
      <c r="J349" s="60">
        <v>44.231198412634008</v>
      </c>
      <c r="K349" s="70">
        <v>22.115599206317004</v>
      </c>
      <c r="L349" s="46"/>
      <c r="M349" s="46"/>
      <c r="N349" s="46"/>
      <c r="O349" s="38">
        <f t="shared" si="27"/>
        <v>16.81891424889227</v>
      </c>
      <c r="P349" s="5" t="s">
        <v>443</v>
      </c>
    </row>
    <row r="350" spans="1:16" ht="16.5" customHeight="1" x14ac:dyDescent="0.2">
      <c r="A350" s="31" t="s">
        <v>404</v>
      </c>
      <c r="B350" s="27" t="s">
        <v>403</v>
      </c>
      <c r="C350" s="28" t="s">
        <v>176</v>
      </c>
      <c r="D350" s="29" t="s">
        <v>490</v>
      </c>
      <c r="E350" s="30" t="s">
        <v>406</v>
      </c>
      <c r="F350" s="27"/>
      <c r="G350" s="27" t="s">
        <v>418</v>
      </c>
      <c r="H350" s="42" t="s">
        <v>65</v>
      </c>
      <c r="I350" s="85">
        <v>78.609044353161764</v>
      </c>
      <c r="J350" s="60">
        <v>78.609044353161764</v>
      </c>
      <c r="K350" s="70">
        <v>39.304522176580882</v>
      </c>
      <c r="L350" s="46"/>
      <c r="M350" s="46"/>
      <c r="N350" s="46"/>
      <c r="O350" s="37">
        <f t="shared" si="27"/>
        <v>2.5370179448186359</v>
      </c>
      <c r="P350" s="5" t="s">
        <v>443</v>
      </c>
    </row>
    <row r="351" spans="1:16" ht="16.5" customHeight="1" x14ac:dyDescent="0.2">
      <c r="A351" s="31" t="s">
        <v>404</v>
      </c>
      <c r="B351" s="27" t="s">
        <v>403</v>
      </c>
      <c r="C351" s="28" t="s">
        <v>176</v>
      </c>
      <c r="D351" s="29" t="s">
        <v>490</v>
      </c>
      <c r="E351" s="30" t="s">
        <v>406</v>
      </c>
      <c r="F351" s="27"/>
      <c r="G351" s="27" t="s">
        <v>419</v>
      </c>
      <c r="H351" s="42" t="s">
        <v>65</v>
      </c>
      <c r="I351" s="85">
        <v>98.425599111635151</v>
      </c>
      <c r="J351" s="60">
        <v>98.425599111635151</v>
      </c>
      <c r="K351" s="70">
        <v>49.212799555817575</v>
      </c>
      <c r="L351" s="46"/>
      <c r="M351" s="46"/>
      <c r="N351" s="46"/>
      <c r="O351" s="37">
        <f t="shared" si="27"/>
        <v>4.401229836283024</v>
      </c>
      <c r="P351" s="5" t="s">
        <v>443</v>
      </c>
    </row>
    <row r="352" spans="1:16" ht="16.5" customHeight="1" x14ac:dyDescent="0.2">
      <c r="A352" s="31" t="s">
        <v>404</v>
      </c>
      <c r="B352" s="27" t="s">
        <v>403</v>
      </c>
      <c r="C352" s="28" t="s">
        <v>176</v>
      </c>
      <c r="D352" s="29" t="s">
        <v>490</v>
      </c>
      <c r="E352" s="30" t="s">
        <v>407</v>
      </c>
      <c r="F352" s="27"/>
      <c r="G352" s="27" t="s">
        <v>420</v>
      </c>
      <c r="H352" s="42" t="s">
        <v>65</v>
      </c>
      <c r="I352" s="86">
        <v>126.76997352868774</v>
      </c>
      <c r="J352" s="64">
        <v>126.76997352868774</v>
      </c>
      <c r="K352" s="87">
        <v>63.384986764343871</v>
      </c>
      <c r="L352" s="46"/>
      <c r="M352" s="46"/>
      <c r="N352" s="46"/>
      <c r="O352" s="37">
        <f t="shared" si="27"/>
        <v>3.0770554598254827</v>
      </c>
      <c r="P352" s="5" t="s">
        <v>443</v>
      </c>
    </row>
    <row r="353" spans="1:16" ht="16.5" customHeight="1" x14ac:dyDescent="0.2">
      <c r="A353" s="31" t="s">
        <v>404</v>
      </c>
      <c r="B353" s="27" t="s">
        <v>403</v>
      </c>
      <c r="C353" s="28" t="s">
        <v>176</v>
      </c>
      <c r="D353" s="29" t="s">
        <v>490</v>
      </c>
      <c r="E353" s="30" t="s">
        <v>408</v>
      </c>
      <c r="F353" s="27"/>
      <c r="G353" s="27" t="s">
        <v>421</v>
      </c>
      <c r="H353" s="42" t="s">
        <v>65</v>
      </c>
      <c r="I353" s="86">
        <v>127.15678559450369</v>
      </c>
      <c r="J353" s="64">
        <v>127.15678559450369</v>
      </c>
      <c r="K353" s="87">
        <v>63.578392797251844</v>
      </c>
      <c r="L353" s="46"/>
      <c r="M353" s="46"/>
      <c r="N353" s="46"/>
      <c r="O353" s="38">
        <f t="shared" si="27"/>
        <v>225.4769686962905</v>
      </c>
      <c r="P353" s="5" t="s">
        <v>443</v>
      </c>
    </row>
    <row r="354" spans="1:16" ht="16.5" customHeight="1" x14ac:dyDescent="0.2">
      <c r="A354" s="31" t="s">
        <v>404</v>
      </c>
      <c r="B354" s="27" t="s">
        <v>403</v>
      </c>
      <c r="C354" s="28" t="s">
        <v>176</v>
      </c>
      <c r="D354" s="29" t="s">
        <v>490</v>
      </c>
      <c r="E354" s="30" t="s">
        <v>408</v>
      </c>
      <c r="F354" s="27"/>
      <c r="G354" s="27" t="s">
        <v>422</v>
      </c>
      <c r="H354" s="42" t="s">
        <v>65</v>
      </c>
      <c r="I354" s="86">
        <v>182.42696058493567</v>
      </c>
      <c r="J354" s="64">
        <v>182.42696058493567</v>
      </c>
      <c r="K354" s="87">
        <v>91.213480292467835</v>
      </c>
      <c r="L354" s="46"/>
      <c r="M354" s="46"/>
      <c r="N354" s="46"/>
      <c r="O354" s="37">
        <f t="shared" si="27"/>
        <v>1.5780158479763797</v>
      </c>
      <c r="P354" s="5" t="s">
        <v>443</v>
      </c>
    </row>
    <row r="355" spans="1:16" ht="16.5" customHeight="1" x14ac:dyDescent="0.2">
      <c r="A355" s="31" t="s">
        <v>404</v>
      </c>
      <c r="B355" s="27" t="s">
        <v>403</v>
      </c>
      <c r="C355" s="28" t="s">
        <v>176</v>
      </c>
      <c r="D355" s="29" t="s">
        <v>490</v>
      </c>
      <c r="E355" s="30" t="s">
        <v>409</v>
      </c>
      <c r="F355" s="27"/>
      <c r="G355" s="27" t="s">
        <v>423</v>
      </c>
      <c r="H355" s="42" t="s">
        <v>65</v>
      </c>
      <c r="I355" s="86">
        <v>207.02800844333373</v>
      </c>
      <c r="J355" s="64">
        <v>207.02800844333373</v>
      </c>
      <c r="K355" s="87">
        <v>103.51400422166687</v>
      </c>
      <c r="L355" s="46"/>
      <c r="M355" s="46"/>
      <c r="N355" s="46"/>
      <c r="O355" s="37">
        <f t="shared" si="27"/>
        <v>3.5452641105917801</v>
      </c>
      <c r="P355" s="5" t="s">
        <v>443</v>
      </c>
    </row>
    <row r="356" spans="1:16" ht="16.5" customHeight="1" x14ac:dyDescent="0.2">
      <c r="A356" s="31" t="s">
        <v>404</v>
      </c>
      <c r="B356" s="27" t="s">
        <v>403</v>
      </c>
      <c r="C356" s="28" t="s">
        <v>176</v>
      </c>
      <c r="D356" s="29" t="s">
        <v>490</v>
      </c>
      <c r="E356" s="30" t="s">
        <v>410</v>
      </c>
      <c r="F356" s="27"/>
      <c r="G356" s="27" t="s">
        <v>424</v>
      </c>
      <c r="H356" s="42" t="s">
        <v>65</v>
      </c>
      <c r="I356" s="86">
        <v>208.50608985919388</v>
      </c>
      <c r="J356" s="64">
        <v>208.50608985919388</v>
      </c>
      <c r="K356" s="87">
        <v>104.25304492959694</v>
      </c>
      <c r="L356" s="46"/>
      <c r="M356" s="46"/>
      <c r="N356" s="46"/>
      <c r="O356" s="38">
        <f t="shared" si="27"/>
        <v>59.007041912217502</v>
      </c>
      <c r="P356" s="5" t="s">
        <v>443</v>
      </c>
    </row>
    <row r="357" spans="1:16" ht="16.5" customHeight="1" x14ac:dyDescent="0.2">
      <c r="A357" s="31" t="s">
        <v>404</v>
      </c>
      <c r="B357" s="27" t="s">
        <v>403</v>
      </c>
      <c r="C357" s="28" t="s">
        <v>176</v>
      </c>
      <c r="D357" s="29" t="s">
        <v>490</v>
      </c>
      <c r="E357" s="30" t="s">
        <v>410</v>
      </c>
      <c r="F357" s="27"/>
      <c r="G357" s="27" t="s">
        <v>425</v>
      </c>
      <c r="H357" s="42" t="s">
        <v>65</v>
      </c>
      <c r="I357" s="86">
        <v>240.66999517371002</v>
      </c>
      <c r="J357" s="64">
        <v>240.66999517371002</v>
      </c>
      <c r="K357" s="87">
        <v>120.33499758685501</v>
      </c>
      <c r="L357" s="46"/>
      <c r="M357" s="46"/>
      <c r="N357" s="46"/>
      <c r="O357" s="37">
        <f t="shared" si="27"/>
        <v>2.711648700693281</v>
      </c>
      <c r="P357" s="5" t="s">
        <v>443</v>
      </c>
    </row>
    <row r="358" spans="1:16" ht="16.5" customHeight="1" x14ac:dyDescent="0.2">
      <c r="A358" s="31" t="s">
        <v>404</v>
      </c>
      <c r="B358" s="27" t="s">
        <v>403</v>
      </c>
      <c r="C358" s="28" t="s">
        <v>176</v>
      </c>
      <c r="D358" s="29" t="s">
        <v>490</v>
      </c>
      <c r="E358" s="30" t="s">
        <v>406</v>
      </c>
      <c r="F358" s="27"/>
      <c r="G358" s="27" t="s">
        <v>426</v>
      </c>
      <c r="H358" s="42" t="s">
        <v>65</v>
      </c>
      <c r="I358" s="86">
        <v>308.76576131839425</v>
      </c>
      <c r="J358" s="64">
        <v>308.76576131839425</v>
      </c>
      <c r="K358" s="87">
        <v>154.38288065919713</v>
      </c>
      <c r="L358" s="46"/>
      <c r="M358" s="46"/>
      <c r="N358" s="46"/>
      <c r="O358" s="37">
        <f t="shared" si="27"/>
        <v>1.2808022729345245</v>
      </c>
      <c r="P358" s="5" t="s">
        <v>443</v>
      </c>
    </row>
    <row r="359" spans="1:16" ht="16.5" customHeight="1" x14ac:dyDescent="0.2">
      <c r="A359" s="31" t="s">
        <v>404</v>
      </c>
      <c r="B359" s="27" t="s">
        <v>403</v>
      </c>
      <c r="C359" s="28" t="s">
        <v>176</v>
      </c>
      <c r="D359" s="29" t="s">
        <v>490</v>
      </c>
      <c r="E359" s="30" t="s">
        <v>409</v>
      </c>
      <c r="F359" s="27"/>
      <c r="G359" s="27" t="s">
        <v>419</v>
      </c>
      <c r="H359" s="42" t="s">
        <v>65</v>
      </c>
      <c r="I359" s="86">
        <v>392.0828158342398</v>
      </c>
      <c r="J359" s="64">
        <v>392.08281583423985</v>
      </c>
      <c r="K359" s="87">
        <v>196.04140791711993</v>
      </c>
      <c r="L359" s="46"/>
      <c r="M359" s="46"/>
      <c r="N359" s="46"/>
      <c r="O359" s="37">
        <f t="shared" si="27"/>
        <v>1.0468110348133122</v>
      </c>
      <c r="P359" s="5" t="s">
        <v>443</v>
      </c>
    </row>
    <row r="360" spans="1:16" ht="16.5" customHeight="1" x14ac:dyDescent="0.2">
      <c r="A360" s="31" t="s">
        <v>404</v>
      </c>
      <c r="B360" s="27" t="s">
        <v>403</v>
      </c>
      <c r="C360" s="28" t="s">
        <v>176</v>
      </c>
      <c r="D360" s="29" t="s">
        <v>490</v>
      </c>
      <c r="E360" s="30" t="s">
        <v>407</v>
      </c>
      <c r="F360" s="27"/>
      <c r="G360" s="27" t="s">
        <v>427</v>
      </c>
      <c r="H360" s="42" t="s">
        <v>65</v>
      </c>
      <c r="I360" s="86">
        <v>440.91606484723843</v>
      </c>
      <c r="J360" s="64">
        <v>440.91606484723849</v>
      </c>
      <c r="K360" s="87">
        <v>220.45803242361924</v>
      </c>
      <c r="L360" s="46"/>
      <c r="M360" s="46"/>
      <c r="N360" s="46"/>
      <c r="O360" s="37">
        <f t="shared" si="27"/>
        <v>1.7860210782230275</v>
      </c>
      <c r="P360" s="5" t="s">
        <v>443</v>
      </c>
    </row>
    <row r="361" spans="1:16" ht="16.5" customHeight="1" x14ac:dyDescent="0.2">
      <c r="A361" s="31" t="s">
        <v>404</v>
      </c>
      <c r="B361" s="27" t="s">
        <v>403</v>
      </c>
      <c r="C361" s="28" t="s">
        <v>176</v>
      </c>
      <c r="D361" s="29" t="s">
        <v>490</v>
      </c>
      <c r="E361" s="30" t="s">
        <v>407</v>
      </c>
      <c r="F361" s="27"/>
      <c r="G361" s="27" t="s">
        <v>428</v>
      </c>
      <c r="H361" s="42" t="s">
        <v>65</v>
      </c>
      <c r="I361" s="86">
        <v>485.63821692886251</v>
      </c>
      <c r="J361" s="64">
        <v>485.63821692886251</v>
      </c>
      <c r="K361" s="87">
        <v>242.81910846443125</v>
      </c>
      <c r="L361" s="46"/>
      <c r="M361" s="46"/>
      <c r="N361" s="46"/>
      <c r="O361" s="37">
        <f t="shared" si="27"/>
        <v>1.950201589050232</v>
      </c>
      <c r="P361" s="5" t="s">
        <v>443</v>
      </c>
    </row>
    <row r="362" spans="1:16" ht="16.5" customHeight="1" x14ac:dyDescent="0.2">
      <c r="A362" s="31" t="s">
        <v>404</v>
      </c>
      <c r="B362" s="27" t="s">
        <v>403</v>
      </c>
      <c r="C362" s="28" t="s">
        <v>176</v>
      </c>
      <c r="D362" s="29" t="s">
        <v>490</v>
      </c>
      <c r="E362" s="30" t="s">
        <v>411</v>
      </c>
      <c r="F362" s="27"/>
      <c r="G362" s="27" t="s">
        <v>429</v>
      </c>
      <c r="H362" s="42" t="s">
        <v>65</v>
      </c>
      <c r="I362" s="86">
        <v>494.05956883735706</v>
      </c>
      <c r="J362" s="64">
        <v>494.05956883735706</v>
      </c>
      <c r="K362" s="87">
        <v>247.02978441867853</v>
      </c>
      <c r="L362" s="46"/>
      <c r="M362" s="46"/>
      <c r="N362" s="46"/>
      <c r="O362" s="38">
        <f t="shared" si="27"/>
        <v>10.356675864281844</v>
      </c>
      <c r="P362" s="5" t="s">
        <v>443</v>
      </c>
    </row>
    <row r="363" spans="1:16" ht="16.5" customHeight="1" x14ac:dyDescent="0.2">
      <c r="A363" s="31" t="s">
        <v>404</v>
      </c>
      <c r="B363" s="27" t="s">
        <v>403</v>
      </c>
      <c r="C363" s="28" t="s">
        <v>176</v>
      </c>
      <c r="D363" s="29" t="s">
        <v>490</v>
      </c>
      <c r="E363" s="30" t="s">
        <v>411</v>
      </c>
      <c r="F363" s="27"/>
      <c r="G363" s="27" t="s">
        <v>430</v>
      </c>
      <c r="H363" s="42" t="s">
        <v>65</v>
      </c>
      <c r="I363" s="86">
        <v>495.34838687697078</v>
      </c>
      <c r="J363" s="64">
        <v>495.34838687697078</v>
      </c>
      <c r="K363" s="87">
        <v>247.67419343848539</v>
      </c>
      <c r="L363" s="46"/>
      <c r="M363" s="46"/>
      <c r="N363" s="46"/>
      <c r="O363" s="38">
        <f t="shared" si="27"/>
        <v>67.672246488317413</v>
      </c>
      <c r="P363" s="5" t="s">
        <v>443</v>
      </c>
    </row>
    <row r="364" spans="1:16" ht="16.5" customHeight="1" x14ac:dyDescent="0.2">
      <c r="A364" s="31" t="s">
        <v>404</v>
      </c>
      <c r="B364" s="27" t="s">
        <v>403</v>
      </c>
      <c r="C364" s="28" t="s">
        <v>176</v>
      </c>
      <c r="D364" s="29" t="s">
        <v>490</v>
      </c>
      <c r="E364" s="30" t="s">
        <v>406</v>
      </c>
      <c r="F364" s="27"/>
      <c r="G364" s="27" t="s">
        <v>424</v>
      </c>
      <c r="H364" s="42" t="s">
        <v>65</v>
      </c>
      <c r="I364" s="86">
        <v>507.21912736363271</v>
      </c>
      <c r="J364" s="64">
        <v>507.21912736363271</v>
      </c>
      <c r="K364" s="87">
        <v>253.60956368181635</v>
      </c>
      <c r="L364" s="46"/>
      <c r="M364" s="46"/>
      <c r="N364" s="46"/>
      <c r="O364" s="37">
        <f t="shared" si="27"/>
        <v>7.3472427565346452</v>
      </c>
      <c r="P364" s="5" t="s">
        <v>443</v>
      </c>
    </row>
    <row r="365" spans="1:16" ht="16.5" customHeight="1" x14ac:dyDescent="0.2">
      <c r="A365" s="31" t="s">
        <v>404</v>
      </c>
      <c r="B365" s="27" t="s">
        <v>403</v>
      </c>
      <c r="C365" s="28" t="s">
        <v>176</v>
      </c>
      <c r="D365" s="29" t="s">
        <v>490</v>
      </c>
      <c r="E365" s="30" t="s">
        <v>408</v>
      </c>
      <c r="F365" s="27"/>
      <c r="G365" s="27" t="s">
        <v>431</v>
      </c>
      <c r="H365" s="42" t="s">
        <v>65</v>
      </c>
      <c r="I365" s="86">
        <v>531.19141714664931</v>
      </c>
      <c r="J365" s="64">
        <v>531.19141714664931</v>
      </c>
      <c r="K365" s="87">
        <v>265.59570857332466</v>
      </c>
      <c r="L365" s="46"/>
      <c r="M365" s="46"/>
      <c r="N365" s="46"/>
      <c r="O365" s="37">
        <f t="shared" si="27"/>
        <v>3.638251199396032</v>
      </c>
      <c r="P365" s="5" t="s">
        <v>443</v>
      </c>
    </row>
    <row r="366" spans="1:16" ht="16.5" customHeight="1" x14ac:dyDescent="0.2">
      <c r="A366" s="31" t="s">
        <v>404</v>
      </c>
      <c r="B366" s="27" t="s">
        <v>403</v>
      </c>
      <c r="C366" s="28" t="s">
        <v>176</v>
      </c>
      <c r="D366" s="29" t="s">
        <v>490</v>
      </c>
      <c r="E366" s="30" t="s">
        <v>411</v>
      </c>
      <c r="F366" s="27"/>
      <c r="G366" s="27" t="s">
        <v>431</v>
      </c>
      <c r="H366" s="42" t="s">
        <v>65</v>
      </c>
      <c r="I366" s="86">
        <v>560.70756860151732</v>
      </c>
      <c r="J366" s="64">
        <v>560.70756860151732</v>
      </c>
      <c r="K366" s="87">
        <v>280.35378430075866</v>
      </c>
      <c r="L366" s="46"/>
      <c r="M366" s="46"/>
      <c r="N366" s="46"/>
      <c r="O366" s="37">
        <f t="shared" si="27"/>
        <v>2.9548978358066034</v>
      </c>
      <c r="P366" s="5" t="s">
        <v>443</v>
      </c>
    </row>
    <row r="367" spans="1:16" ht="16.5" customHeight="1" x14ac:dyDescent="0.2">
      <c r="A367" s="31" t="s">
        <v>404</v>
      </c>
      <c r="B367" s="27" t="s">
        <v>403</v>
      </c>
      <c r="C367" s="28" t="s">
        <v>176</v>
      </c>
      <c r="D367" s="29" t="s">
        <v>490</v>
      </c>
      <c r="E367" s="30" t="s">
        <v>411</v>
      </c>
      <c r="F367" s="27"/>
      <c r="G367" s="27" t="s">
        <v>432</v>
      </c>
      <c r="H367" s="42" t="s">
        <v>65</v>
      </c>
      <c r="I367" s="86">
        <v>566.30538828172598</v>
      </c>
      <c r="J367" s="64">
        <v>566.30538828172598</v>
      </c>
      <c r="K367" s="87">
        <v>283.15269414086299</v>
      </c>
      <c r="L367" s="46"/>
      <c r="M367" s="46"/>
      <c r="N367" s="46"/>
      <c r="O367" s="38">
        <f t="shared" si="27"/>
        <v>15.580568335148371</v>
      </c>
      <c r="P367" s="5" t="s">
        <v>443</v>
      </c>
    </row>
    <row r="368" spans="1:16" ht="16.5" customHeight="1" x14ac:dyDescent="0.2">
      <c r="A368" s="31" t="s">
        <v>404</v>
      </c>
      <c r="B368" s="27" t="s">
        <v>403</v>
      </c>
      <c r="C368" s="28" t="s">
        <v>176</v>
      </c>
      <c r="D368" s="29" t="s">
        <v>490</v>
      </c>
      <c r="E368" s="30" t="s">
        <v>407</v>
      </c>
      <c r="F368" s="27"/>
      <c r="G368" s="27" t="s">
        <v>433</v>
      </c>
      <c r="H368" s="42" t="s">
        <v>65</v>
      </c>
      <c r="I368" s="86">
        <v>629.7863805942477</v>
      </c>
      <c r="J368" s="64">
        <v>629.7863805942477</v>
      </c>
      <c r="K368" s="87">
        <v>314.89319029712385</v>
      </c>
      <c r="L368" s="46"/>
      <c r="M368" s="46"/>
      <c r="N368" s="46"/>
      <c r="O368" s="37">
        <f t="shared" si="27"/>
        <v>1.3739106601540267</v>
      </c>
      <c r="P368" s="5" t="s">
        <v>443</v>
      </c>
    </row>
    <row r="369" spans="1:16" ht="16.5" customHeight="1" x14ac:dyDescent="0.2">
      <c r="A369" s="31" t="s">
        <v>404</v>
      </c>
      <c r="B369" s="27" t="s">
        <v>403</v>
      </c>
      <c r="C369" s="28" t="s">
        <v>176</v>
      </c>
      <c r="D369" s="29" t="s">
        <v>490</v>
      </c>
      <c r="E369" s="30" t="s">
        <v>407</v>
      </c>
      <c r="F369" s="27"/>
      <c r="G369" s="27" t="s">
        <v>434</v>
      </c>
      <c r="H369" s="42" t="s">
        <v>65</v>
      </c>
      <c r="I369" s="86">
        <v>644.44464321271141</v>
      </c>
      <c r="J369" s="64">
        <v>644.44464321271141</v>
      </c>
      <c r="K369" s="87">
        <v>322.22232160635571</v>
      </c>
      <c r="L369" s="46"/>
      <c r="M369" s="46"/>
      <c r="N369" s="46"/>
      <c r="O369" s="37">
        <f t="shared" si="27"/>
        <v>5.9500374857160532</v>
      </c>
      <c r="P369" s="5" t="s">
        <v>443</v>
      </c>
    </row>
    <row r="370" spans="1:16" ht="16.5" customHeight="1" x14ac:dyDescent="0.2">
      <c r="A370" s="31" t="s">
        <v>404</v>
      </c>
      <c r="B370" s="27" t="s">
        <v>403</v>
      </c>
      <c r="C370" s="28" t="s">
        <v>176</v>
      </c>
      <c r="D370" s="29" t="s">
        <v>490</v>
      </c>
      <c r="E370" s="30" t="s">
        <v>410</v>
      </c>
      <c r="F370" s="27"/>
      <c r="G370" s="27" t="s">
        <v>435</v>
      </c>
      <c r="H370" s="42" t="s">
        <v>65</v>
      </c>
      <c r="I370" s="86">
        <v>786.21818447786075</v>
      </c>
      <c r="J370" s="64">
        <v>786.21818447786086</v>
      </c>
      <c r="K370" s="87">
        <v>393.10909223893043</v>
      </c>
      <c r="L370" s="46"/>
      <c r="M370" s="46"/>
      <c r="N370" s="46"/>
      <c r="O370" s="37">
        <f t="shared" si="27"/>
        <v>0.6151868062053486</v>
      </c>
      <c r="P370" s="5" t="s">
        <v>443</v>
      </c>
    </row>
    <row r="371" spans="1:16" ht="16.5" customHeight="1" x14ac:dyDescent="0.2">
      <c r="A371" s="31" t="s">
        <v>404</v>
      </c>
      <c r="B371" s="27" t="s">
        <v>403</v>
      </c>
      <c r="C371" s="28" t="s">
        <v>176</v>
      </c>
      <c r="D371" s="29" t="s">
        <v>490</v>
      </c>
      <c r="E371" s="30" t="s">
        <v>408</v>
      </c>
      <c r="F371" s="27"/>
      <c r="G371" s="27" t="s">
        <v>436</v>
      </c>
      <c r="H371" s="42" t="s">
        <v>65</v>
      </c>
      <c r="I371" s="86">
        <v>850.42701084401335</v>
      </c>
      <c r="J371" s="64">
        <v>850.42701084401324</v>
      </c>
      <c r="K371" s="87">
        <v>425.21350542200662</v>
      </c>
      <c r="L371" s="46"/>
      <c r="M371" s="46"/>
      <c r="N371" s="46"/>
      <c r="O371" s="37">
        <f t="shared" si="27"/>
        <v>1.3583368049428415</v>
      </c>
      <c r="P371" s="5" t="s">
        <v>443</v>
      </c>
    </row>
    <row r="372" spans="1:16" ht="16.5" customHeight="1" x14ac:dyDescent="0.2">
      <c r="A372" s="31" t="s">
        <v>404</v>
      </c>
      <c r="B372" s="27" t="s">
        <v>403</v>
      </c>
      <c r="C372" s="28" t="s">
        <v>176</v>
      </c>
      <c r="D372" s="29" t="s">
        <v>490</v>
      </c>
      <c r="E372" s="30" t="s">
        <v>406</v>
      </c>
      <c r="F372" s="27"/>
      <c r="G372" s="27" t="s">
        <v>437</v>
      </c>
      <c r="H372" s="42" t="s">
        <v>65</v>
      </c>
      <c r="I372" s="86">
        <v>872.55797379139995</v>
      </c>
      <c r="J372" s="64">
        <v>872.55797379139995</v>
      </c>
      <c r="K372" s="87">
        <v>436.27898689569997</v>
      </c>
      <c r="L372" s="46"/>
      <c r="M372" s="46"/>
      <c r="N372" s="46"/>
      <c r="O372" s="37">
        <f t="shared" si="27"/>
        <v>3.9409587491821609</v>
      </c>
      <c r="P372" s="5" t="s">
        <v>443</v>
      </c>
    </row>
    <row r="373" spans="1:16" ht="16.5" customHeight="1" x14ac:dyDescent="0.2">
      <c r="A373" s="31" t="s">
        <v>404</v>
      </c>
      <c r="B373" s="27" t="s">
        <v>403</v>
      </c>
      <c r="C373" s="28" t="s">
        <v>176</v>
      </c>
      <c r="D373" s="29" t="s">
        <v>490</v>
      </c>
      <c r="E373" s="30" t="s">
        <v>412</v>
      </c>
      <c r="F373" s="27"/>
      <c r="G373" s="27" t="s">
        <v>438</v>
      </c>
      <c r="H373" s="42" t="s">
        <v>65</v>
      </c>
      <c r="I373" s="86">
        <v>993.4188775309658</v>
      </c>
      <c r="J373" s="64">
        <v>993.4188775309658</v>
      </c>
      <c r="K373" s="87">
        <v>496.7094387654829</v>
      </c>
      <c r="L373" s="46"/>
      <c r="M373" s="46"/>
      <c r="N373" s="46"/>
      <c r="O373" s="88">
        <f t="shared" si="27"/>
        <v>0.72163296282532585</v>
      </c>
      <c r="P373" s="5" t="s">
        <v>443</v>
      </c>
    </row>
    <row r="374" spans="1:16" ht="16.5" customHeight="1" x14ac:dyDescent="0.2">
      <c r="A374" s="31" t="s">
        <v>404</v>
      </c>
      <c r="B374" s="27" t="s">
        <v>403</v>
      </c>
      <c r="C374" s="28" t="s">
        <v>176</v>
      </c>
      <c r="D374" s="29" t="s">
        <v>490</v>
      </c>
      <c r="E374" s="30" t="s">
        <v>410</v>
      </c>
      <c r="F374" s="27"/>
      <c r="G374" s="27" t="s">
        <v>439</v>
      </c>
      <c r="H374" s="42" t="s">
        <v>65</v>
      </c>
      <c r="I374" s="86">
        <v>1042.7424825697244</v>
      </c>
      <c r="J374" s="64">
        <v>1042.7424825697244</v>
      </c>
      <c r="K374" s="87">
        <v>521.37124128486221</v>
      </c>
      <c r="L374" s="46"/>
      <c r="M374" s="46"/>
      <c r="N374" s="46"/>
      <c r="O374" s="37">
        <f t="shared" si="27"/>
        <v>1.7682651539114773</v>
      </c>
      <c r="P374" s="5" t="s">
        <v>443</v>
      </c>
    </row>
    <row r="375" spans="1:16" ht="16.5" customHeight="1" x14ac:dyDescent="0.2">
      <c r="A375" s="31" t="s">
        <v>404</v>
      </c>
      <c r="B375" s="27" t="s">
        <v>403</v>
      </c>
      <c r="C375" s="28" t="s">
        <v>176</v>
      </c>
      <c r="D375" s="29" t="s">
        <v>490</v>
      </c>
      <c r="E375" s="30" t="s">
        <v>405</v>
      </c>
      <c r="F375" s="27"/>
      <c r="G375" s="27" t="s">
        <v>440</v>
      </c>
      <c r="H375" s="42" t="s">
        <v>65</v>
      </c>
      <c r="I375" s="86">
        <v>1096.0381942128629</v>
      </c>
      <c r="J375" s="64">
        <v>1096.0381942128629</v>
      </c>
      <c r="K375" s="87">
        <v>548.01909710643145</v>
      </c>
      <c r="L375" s="46"/>
      <c r="M375" s="46"/>
      <c r="N375" s="46"/>
      <c r="O375" s="37">
        <f t="shared" si="27"/>
        <v>1.6364771079392866</v>
      </c>
      <c r="P375" s="5" t="s">
        <v>443</v>
      </c>
    </row>
    <row r="376" spans="1:16" ht="16.5" customHeight="1" x14ac:dyDescent="0.2">
      <c r="A376" s="31" t="s">
        <v>404</v>
      </c>
      <c r="B376" s="27" t="s">
        <v>403</v>
      </c>
      <c r="C376" s="28" t="s">
        <v>176</v>
      </c>
      <c r="D376" s="29" t="s">
        <v>490</v>
      </c>
      <c r="E376" s="30" t="s">
        <v>411</v>
      </c>
      <c r="F376" s="27"/>
      <c r="G376" s="27" t="s">
        <v>434</v>
      </c>
      <c r="H376" s="42" t="s">
        <v>65</v>
      </c>
      <c r="I376" s="86">
        <v>1137.8688610329764</v>
      </c>
      <c r="J376" s="64">
        <v>1137.8688610329764</v>
      </c>
      <c r="K376" s="87">
        <v>568.93443051648819</v>
      </c>
      <c r="L376" s="46"/>
      <c r="M376" s="46"/>
      <c r="N376" s="46"/>
      <c r="O376" s="37">
        <f t="shared" si="27"/>
        <v>2.0850064960808288</v>
      </c>
      <c r="P376" s="5" t="s">
        <v>443</v>
      </c>
    </row>
    <row r="377" spans="1:16" ht="16.5" customHeight="1" x14ac:dyDescent="0.2">
      <c r="A377" s="31" t="s">
        <v>404</v>
      </c>
      <c r="B377" s="27" t="s">
        <v>403</v>
      </c>
      <c r="C377" s="28" t="s">
        <v>176</v>
      </c>
      <c r="D377" s="29" t="s">
        <v>490</v>
      </c>
      <c r="E377" s="30" t="s">
        <v>406</v>
      </c>
      <c r="F377" s="27"/>
      <c r="G377" s="27" t="s">
        <v>441</v>
      </c>
      <c r="H377" s="42" t="s">
        <v>65</v>
      </c>
      <c r="I377" s="86">
        <v>1391.2722622406018</v>
      </c>
      <c r="J377" s="64">
        <v>1391.2722622406018</v>
      </c>
      <c r="K377" s="87">
        <v>695.63613112030089</v>
      </c>
      <c r="L377" s="46"/>
      <c r="M377" s="46"/>
      <c r="N377" s="46"/>
      <c r="O377" s="206">
        <f t="shared" si="27"/>
        <v>0.34418327315136638</v>
      </c>
      <c r="P377" s="5" t="s">
        <v>443</v>
      </c>
    </row>
    <row r="378" spans="1:16" ht="16.5" customHeight="1" x14ac:dyDescent="0.2">
      <c r="A378" s="31" t="s">
        <v>404</v>
      </c>
      <c r="B378" s="27" t="s">
        <v>403</v>
      </c>
      <c r="C378" s="28" t="s">
        <v>176</v>
      </c>
      <c r="D378" s="29" t="s">
        <v>490</v>
      </c>
      <c r="E378" s="30" t="s">
        <v>413</v>
      </c>
      <c r="F378" s="27"/>
      <c r="G378" s="27" t="s">
        <v>429</v>
      </c>
      <c r="H378" s="42" t="s">
        <v>65</v>
      </c>
      <c r="I378" s="86">
        <v>1454.6914027506307</v>
      </c>
      <c r="J378" s="64">
        <v>1454.6914027506307</v>
      </c>
      <c r="K378" s="87">
        <v>727.34570137531534</v>
      </c>
      <c r="L378" s="46"/>
      <c r="M378" s="46"/>
      <c r="N378" s="46"/>
      <c r="O378" s="205">
        <f t="shared" si="27"/>
        <v>1.3752506160429145</v>
      </c>
      <c r="P378" s="5" t="s">
        <v>443</v>
      </c>
    </row>
    <row r="379" spans="1:16" ht="16.5" customHeight="1" x14ac:dyDescent="0.2">
      <c r="A379" s="31" t="s">
        <v>404</v>
      </c>
      <c r="B379" s="27" t="s">
        <v>403</v>
      </c>
      <c r="C379" s="28" t="s">
        <v>176</v>
      </c>
      <c r="D379" s="29" t="s">
        <v>490</v>
      </c>
      <c r="E379" s="30" t="s">
        <v>412</v>
      </c>
      <c r="F379" s="27"/>
      <c r="G379" s="27" t="s">
        <v>434</v>
      </c>
      <c r="H379" s="42" t="s">
        <v>65</v>
      </c>
      <c r="I379" s="86">
        <v>1959.3887842408021</v>
      </c>
      <c r="J379" s="64">
        <v>1959.3887842408021</v>
      </c>
      <c r="K379" s="87">
        <v>979.69439212040106</v>
      </c>
      <c r="L379" s="46"/>
      <c r="M379" s="46"/>
      <c r="N379" s="46"/>
      <c r="O379" s="206">
        <f t="shared" si="27"/>
        <v>0.1728109066027082</v>
      </c>
      <c r="P379" s="5" t="s">
        <v>443</v>
      </c>
    </row>
    <row r="380" spans="1:16" ht="16.5" customHeight="1" x14ac:dyDescent="0.2">
      <c r="A380" s="31" t="s">
        <v>404</v>
      </c>
      <c r="B380" s="27" t="s">
        <v>403</v>
      </c>
      <c r="C380" s="28" t="s">
        <v>176</v>
      </c>
      <c r="D380" s="29" t="s">
        <v>490</v>
      </c>
      <c r="E380" s="30" t="s">
        <v>412</v>
      </c>
      <c r="F380" s="27"/>
      <c r="G380" s="27" t="s">
        <v>431</v>
      </c>
      <c r="H380" s="42" t="s">
        <v>65</v>
      </c>
      <c r="I380" s="86">
        <v>1985.2379916994228</v>
      </c>
      <c r="J380" s="64">
        <v>1985.2379916994228</v>
      </c>
      <c r="K380" s="87">
        <v>992.61899584971138</v>
      </c>
      <c r="L380" s="46"/>
      <c r="M380" s="46"/>
      <c r="N380" s="46"/>
      <c r="O380" s="205">
        <f t="shared" si="27"/>
        <v>3.3740768336880946</v>
      </c>
      <c r="P380" s="5" t="s">
        <v>443</v>
      </c>
    </row>
    <row r="381" spans="1:16" ht="16.5" customHeight="1" x14ac:dyDescent="0.2">
      <c r="A381" s="31" t="s">
        <v>404</v>
      </c>
      <c r="B381" s="27" t="s">
        <v>403</v>
      </c>
      <c r="C381" s="28" t="s">
        <v>176</v>
      </c>
      <c r="D381" s="29" t="s">
        <v>490</v>
      </c>
      <c r="E381" s="30" t="s">
        <v>406</v>
      </c>
      <c r="F381" s="27"/>
      <c r="G381" s="27" t="s">
        <v>442</v>
      </c>
      <c r="H381" s="42" t="s">
        <v>65</v>
      </c>
      <c r="I381" s="86">
        <v>3162.3156589523728</v>
      </c>
      <c r="J381" s="64">
        <v>3162.3156589523728</v>
      </c>
      <c r="K381" s="87">
        <v>1581.1578294761864</v>
      </c>
      <c r="L381" s="46"/>
      <c r="M381" s="46"/>
      <c r="N381" s="46"/>
      <c r="O381" s="206">
        <f t="shared" si="27"/>
        <v>7.4096395235223447E-2</v>
      </c>
      <c r="P381" s="5" t="s">
        <v>443</v>
      </c>
    </row>
    <row r="382" spans="1:16" ht="6.95" customHeight="1" x14ac:dyDescent="0.2">
      <c r="A382" s="5"/>
      <c r="B382" s="42"/>
      <c r="C382" s="5"/>
      <c r="D382" s="42"/>
      <c r="E382" s="42"/>
      <c r="F382" s="42"/>
      <c r="G382" s="42"/>
      <c r="H382" s="42"/>
      <c r="I382" s="46"/>
      <c r="J382" s="46"/>
      <c r="K382" s="46"/>
      <c r="L382" s="46"/>
      <c r="M382" s="46"/>
      <c r="N382" s="46"/>
      <c r="O382" s="46"/>
      <c r="P382" s="5"/>
    </row>
    <row r="383" spans="1:16" x14ac:dyDescent="0.2">
      <c r="A383" s="89" t="s">
        <v>504</v>
      </c>
      <c r="B383" s="90"/>
      <c r="C383" s="89"/>
      <c r="D383" s="90"/>
      <c r="E383" s="90"/>
      <c r="F383" s="90"/>
      <c r="G383" s="90"/>
      <c r="H383" s="90"/>
      <c r="I383" s="91"/>
      <c r="J383" s="91"/>
      <c r="K383" s="91"/>
      <c r="L383" s="91"/>
      <c r="M383" s="91"/>
      <c r="N383" s="91"/>
      <c r="O383" s="91"/>
      <c r="P383" s="89"/>
    </row>
    <row r="384" spans="1:16" ht="18" x14ac:dyDescent="0.2">
      <c r="A384" s="31" t="s">
        <v>498</v>
      </c>
      <c r="B384" s="27"/>
      <c r="C384" s="31"/>
      <c r="D384" s="27"/>
      <c r="E384" s="27"/>
      <c r="F384" s="27"/>
      <c r="G384" s="27"/>
      <c r="H384" s="27"/>
      <c r="I384" s="44"/>
      <c r="J384" s="44"/>
      <c r="K384" s="44"/>
      <c r="L384" s="44"/>
      <c r="M384" s="44"/>
      <c r="N384" s="44"/>
      <c r="O384" s="44"/>
      <c r="P384" s="31"/>
    </row>
    <row r="385" spans="1:16" ht="18" x14ac:dyDescent="0.2">
      <c r="A385" s="211" t="s">
        <v>499</v>
      </c>
      <c r="B385" s="27"/>
      <c r="C385" s="31"/>
      <c r="D385" s="27"/>
      <c r="E385" s="27"/>
      <c r="F385" s="27"/>
      <c r="G385" s="27"/>
      <c r="H385" s="27"/>
      <c r="I385" s="44"/>
      <c r="J385" s="44"/>
      <c r="K385" s="44"/>
      <c r="L385" s="44"/>
      <c r="M385" s="44"/>
      <c r="N385" s="44"/>
      <c r="O385" s="44"/>
      <c r="P385" s="31"/>
    </row>
    <row r="386" spans="1:16" ht="20.25" x14ac:dyDescent="0.35">
      <c r="A386" s="10" t="s">
        <v>500</v>
      </c>
    </row>
  </sheetData>
  <sortState xmlns:xlrd2="http://schemas.microsoft.com/office/spreadsheetml/2017/richdata2" ref="F171:O273">
    <sortCondition descending="1" ref="L171:L273"/>
  </sortState>
  <mergeCells count="1">
    <mergeCell ref="A1:P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DB0D-3AFD-4757-AAD3-335ACC41B3A9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S1 - Popo timescales</vt:lpstr>
      <vt:lpstr>Table S2 - Fe-Ti oxides</vt:lpstr>
      <vt:lpstr>Table S3 - Global timescales</vt:lpstr>
      <vt:lpstr>G49365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wfdp92</dc:creator>
  <cp:lastModifiedBy>Jennifer Olivarez</cp:lastModifiedBy>
  <dcterms:created xsi:type="dcterms:W3CDTF">2020-12-09T11:27:04Z</dcterms:created>
  <dcterms:modified xsi:type="dcterms:W3CDTF">2021-11-18T22:24:20Z</dcterms:modified>
</cp:coreProperties>
</file>