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/>
  <mc:AlternateContent xmlns:mc="http://schemas.openxmlformats.org/markup-compatibility/2006">
    <mc:Choice Requires="x15">
      <x15ac:absPath xmlns:x15ac="http://schemas.microsoft.com/office/spreadsheetml/2010/11/ac" url="/Users/shansimac/Desktop/"/>
    </mc:Choice>
  </mc:AlternateContent>
  <xr:revisionPtr revIDLastSave="0" documentId="8_{372705FA-8288-C949-A6B5-AFDC6AFE8F64}" xr6:coauthVersionLast="47" xr6:coauthVersionMax="47" xr10:uidLastSave="{00000000-0000-0000-0000-000000000000}"/>
  <bookViews>
    <workbookView xWindow="0" yWindow="500" windowWidth="33600" windowHeight="20500" tabRatio="500" activeTab="7" xr2:uid="{00000000-000D-0000-FFFF-FFFF00000000}"/>
  </bookViews>
  <sheets>
    <sheet name="Table S2. CB_WR_All data" sheetId="1" r:id="rId1"/>
    <sheet name="Table S3. matrix glass" sheetId="2" r:id="rId2"/>
    <sheet name="Table S4. Radiogenic Isotopes" sheetId="3" r:id="rId3"/>
    <sheet name="Table S5. O-isotopes" sheetId="4" r:id="rId4"/>
    <sheet name="Table S6. Least Squares Models" sheetId="5" r:id="rId5"/>
    <sheet name="Table S7 Norms" sheetId="6" r:id="rId6"/>
    <sheet name="Table S8 Kd's" sheetId="7" r:id="rId7"/>
    <sheet name="Table S9 Bulk D's" sheetId="8" r:id="rId8"/>
    <sheet name="Sheet8" sheetId="9" r:id="rId9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2" i="7" l="1"/>
  <c r="R12" i="7"/>
  <c r="K12" i="7"/>
  <c r="J12" i="7"/>
  <c r="AH51" i="5"/>
  <c r="AP7" i="5"/>
  <c r="AP8" i="5"/>
  <c r="AP9" i="5"/>
  <c r="AP10" i="5"/>
  <c r="AP17" i="5" s="1"/>
  <c r="AP11" i="5"/>
  <c r="AP12" i="5"/>
  <c r="AP13" i="5"/>
  <c r="AP14" i="5"/>
  <c r="AP15" i="5"/>
  <c r="AP16" i="5"/>
  <c r="AO17" i="5"/>
  <c r="AN17" i="5"/>
  <c r="AM7" i="5"/>
  <c r="AM17" i="5" s="1"/>
  <c r="AM8" i="5"/>
  <c r="AM9" i="5"/>
  <c r="AM10" i="5"/>
  <c r="AM11" i="5"/>
  <c r="AM12" i="5"/>
  <c r="AM13" i="5"/>
  <c r="AM14" i="5"/>
  <c r="AM15" i="5"/>
  <c r="AM16" i="5"/>
  <c r="AL17" i="5"/>
  <c r="AK17" i="5"/>
  <c r="AJ17" i="5"/>
  <c r="AI17" i="5"/>
  <c r="AH17" i="5"/>
  <c r="AG17" i="5"/>
  <c r="AF17" i="5"/>
  <c r="E52" i="5"/>
  <c r="N7" i="5"/>
  <c r="N8" i="5"/>
  <c r="N9" i="5"/>
  <c r="N10" i="5"/>
  <c r="N11" i="5"/>
  <c r="N12" i="5"/>
  <c r="N13" i="5"/>
  <c r="N14" i="5"/>
  <c r="N15" i="5"/>
  <c r="N16" i="5"/>
  <c r="N17" i="5"/>
  <c r="M17" i="5"/>
  <c r="L17" i="5"/>
  <c r="K7" i="5"/>
  <c r="K8" i="5"/>
  <c r="K9" i="5"/>
  <c r="K10" i="5"/>
  <c r="K11" i="5"/>
  <c r="K12" i="5"/>
  <c r="K17" i="5" s="1"/>
  <c r="K13" i="5"/>
  <c r="K14" i="5"/>
  <c r="K15" i="5"/>
  <c r="K16" i="5"/>
  <c r="J17" i="5"/>
  <c r="I17" i="5"/>
  <c r="H17" i="5"/>
  <c r="G17" i="5"/>
  <c r="F17" i="5"/>
  <c r="E17" i="5"/>
  <c r="D17" i="5"/>
  <c r="C17" i="5"/>
  <c r="B17" i="5"/>
  <c r="T51" i="5"/>
  <c r="U23" i="5"/>
  <c r="U33" i="5" s="1"/>
  <c r="U24" i="5"/>
  <c r="U25" i="5"/>
  <c r="U26" i="5"/>
  <c r="U27" i="5"/>
  <c r="U28" i="5"/>
  <c r="U29" i="5"/>
  <c r="U30" i="5"/>
  <c r="U31" i="5"/>
  <c r="U32" i="5"/>
  <c r="Y7" i="5"/>
  <c r="AA7" i="5" s="1"/>
  <c r="Y8" i="5"/>
  <c r="AA8" i="5"/>
  <c r="AB8" i="5"/>
  <c r="Y9" i="5"/>
  <c r="AA9" i="5"/>
  <c r="AB9" i="5" s="1"/>
  <c r="Y10" i="5"/>
  <c r="AA10" i="5"/>
  <c r="AB10" i="5" s="1"/>
  <c r="Y11" i="5"/>
  <c r="AA11" i="5"/>
  <c r="AB11" i="5" s="1"/>
  <c r="Y12" i="5"/>
  <c r="AA12" i="5"/>
  <c r="AB12" i="5" s="1"/>
  <c r="Y13" i="5"/>
  <c r="Y17" i="5" s="1"/>
  <c r="Y14" i="5"/>
  <c r="AA14" i="5" s="1"/>
  <c r="AB14" i="5" s="1"/>
  <c r="Y15" i="5"/>
  <c r="AA15" i="5" s="1"/>
  <c r="AB15" i="5" s="1"/>
  <c r="Y16" i="5"/>
  <c r="AA16" i="5"/>
  <c r="AB16" i="5"/>
  <c r="AY168" i="2"/>
  <c r="AZ168" i="2"/>
  <c r="BB168" i="2" s="1"/>
  <c r="BA168" i="2"/>
  <c r="AY167" i="2"/>
  <c r="BB167" i="2" s="1"/>
  <c r="AZ167" i="2"/>
  <c r="BA167" i="2"/>
  <c r="AY166" i="2"/>
  <c r="AZ166" i="2"/>
  <c r="BB166" i="2" s="1"/>
  <c r="BA166" i="2"/>
  <c r="AY165" i="2"/>
  <c r="BB165" i="2" s="1"/>
  <c r="AZ165" i="2"/>
  <c r="BA165" i="2"/>
  <c r="AY164" i="2"/>
  <c r="AZ164" i="2"/>
  <c r="BB164" i="2" s="1"/>
  <c r="BA164" i="2"/>
  <c r="AY163" i="2"/>
  <c r="BB163" i="2" s="1"/>
  <c r="AZ163" i="2"/>
  <c r="BA163" i="2"/>
  <c r="AY162" i="2"/>
  <c r="AZ162" i="2"/>
  <c r="BB162" i="2" s="1"/>
  <c r="BA162" i="2"/>
  <c r="AY161" i="2"/>
  <c r="BB161" i="2" s="1"/>
  <c r="AZ161" i="2"/>
  <c r="BA161" i="2"/>
  <c r="AY160" i="2"/>
  <c r="AZ160" i="2"/>
  <c r="BB160" i="2" s="1"/>
  <c r="BA160" i="2"/>
  <c r="AY159" i="2"/>
  <c r="BB159" i="2" s="1"/>
  <c r="AZ159" i="2"/>
  <c r="BA159" i="2"/>
  <c r="AY158" i="2"/>
  <c r="AZ158" i="2"/>
  <c r="BB158" i="2" s="1"/>
  <c r="BA158" i="2"/>
  <c r="AY149" i="2"/>
  <c r="BB149" i="2" s="1"/>
  <c r="AZ149" i="2"/>
  <c r="BA149" i="2"/>
  <c r="AY148" i="2"/>
  <c r="AZ148" i="2"/>
  <c r="BB148" i="2" s="1"/>
  <c r="BA148" i="2"/>
  <c r="AY147" i="2"/>
  <c r="BB147" i="2" s="1"/>
  <c r="AZ147" i="2"/>
  <c r="BA147" i="2"/>
  <c r="AY146" i="2"/>
  <c r="AZ146" i="2"/>
  <c r="BB146" i="2" s="1"/>
  <c r="BA146" i="2"/>
  <c r="AY145" i="2"/>
  <c r="BB145" i="2" s="1"/>
  <c r="AZ145" i="2"/>
  <c r="BA145" i="2"/>
  <c r="AY144" i="2"/>
  <c r="AZ144" i="2"/>
  <c r="BB144" i="2" s="1"/>
  <c r="BA144" i="2"/>
  <c r="AY143" i="2"/>
  <c r="BB143" i="2" s="1"/>
  <c r="AZ143" i="2"/>
  <c r="BA143" i="2"/>
  <c r="AY134" i="2"/>
  <c r="AZ134" i="2"/>
  <c r="BB134" i="2" s="1"/>
  <c r="BA134" i="2"/>
  <c r="AY133" i="2"/>
  <c r="BB133" i="2" s="1"/>
  <c r="AZ133" i="2"/>
  <c r="BA133" i="2"/>
  <c r="AY132" i="2"/>
  <c r="AZ132" i="2"/>
  <c r="BB132" i="2" s="1"/>
  <c r="BA132" i="2"/>
  <c r="AY131" i="2"/>
  <c r="BB131" i="2" s="1"/>
  <c r="AZ131" i="2"/>
  <c r="BA131" i="2"/>
  <c r="AY130" i="2"/>
  <c r="AZ130" i="2"/>
  <c r="BB130" i="2" s="1"/>
  <c r="BA130" i="2"/>
  <c r="AY129" i="2"/>
  <c r="BB129" i="2" s="1"/>
  <c r="AZ129" i="2"/>
  <c r="BA129" i="2"/>
  <c r="AY115" i="2"/>
  <c r="AZ115" i="2"/>
  <c r="BB115" i="2" s="1"/>
  <c r="BA115" i="2"/>
  <c r="AY114" i="2"/>
  <c r="BB114" i="2" s="1"/>
  <c r="AZ114" i="2"/>
  <c r="BA114" i="2"/>
  <c r="AY113" i="2"/>
  <c r="AZ113" i="2"/>
  <c r="BB113" i="2" s="1"/>
  <c r="BA113" i="2"/>
  <c r="AY112" i="2"/>
  <c r="BB112" i="2" s="1"/>
  <c r="AZ112" i="2"/>
  <c r="BA112" i="2"/>
  <c r="AY111" i="2"/>
  <c r="AZ111" i="2"/>
  <c r="BB111" i="2" s="1"/>
  <c r="BA111" i="2"/>
  <c r="AY110" i="2"/>
  <c r="BB110" i="2" s="1"/>
  <c r="AZ110" i="2"/>
  <c r="BA110" i="2"/>
  <c r="AY109" i="2"/>
  <c r="AZ109" i="2"/>
  <c r="BB109" i="2" s="1"/>
  <c r="BA109" i="2"/>
  <c r="AY108" i="2"/>
  <c r="BB108" i="2" s="1"/>
  <c r="AZ108" i="2"/>
  <c r="BA108" i="2"/>
  <c r="AY107" i="2"/>
  <c r="AZ107" i="2"/>
  <c r="BB107" i="2" s="1"/>
  <c r="BA107" i="2"/>
  <c r="AY106" i="2"/>
  <c r="BB106" i="2" s="1"/>
  <c r="AZ106" i="2"/>
  <c r="BA106" i="2"/>
  <c r="AY105" i="2"/>
  <c r="AZ105" i="2"/>
  <c r="BB105" i="2" s="1"/>
  <c r="BA105" i="2"/>
  <c r="AY104" i="2"/>
  <c r="BB104" i="2" s="1"/>
  <c r="AZ104" i="2"/>
  <c r="BA104" i="2"/>
  <c r="AY103" i="2"/>
  <c r="AZ103" i="2"/>
  <c r="BB103" i="2" s="1"/>
  <c r="BA103" i="2"/>
  <c r="AY102" i="2"/>
  <c r="BB102" i="2" s="1"/>
  <c r="AZ102" i="2"/>
  <c r="BA102" i="2"/>
  <c r="AY101" i="2"/>
  <c r="AZ101" i="2"/>
  <c r="BB101" i="2" s="1"/>
  <c r="BA101" i="2"/>
  <c r="AY100" i="2"/>
  <c r="BB100" i="2" s="1"/>
  <c r="AZ100" i="2"/>
  <c r="BA100" i="2"/>
  <c r="AY99" i="2"/>
  <c r="AZ99" i="2"/>
  <c r="BB99" i="2" s="1"/>
  <c r="BA99" i="2"/>
  <c r="AY98" i="2"/>
  <c r="BB98" i="2" s="1"/>
  <c r="AZ98" i="2"/>
  <c r="BA98" i="2"/>
  <c r="AY97" i="2"/>
  <c r="AZ97" i="2"/>
  <c r="BB97" i="2" s="1"/>
  <c r="BA97" i="2"/>
  <c r="AY77" i="2"/>
  <c r="BB77" i="2" s="1"/>
  <c r="AZ77" i="2"/>
  <c r="BA77" i="2"/>
  <c r="AY76" i="2"/>
  <c r="AZ76" i="2"/>
  <c r="BB76" i="2" s="1"/>
  <c r="BA76" i="2"/>
  <c r="AY75" i="2"/>
  <c r="BB75" i="2" s="1"/>
  <c r="AZ75" i="2"/>
  <c r="BA75" i="2"/>
  <c r="AY74" i="2"/>
  <c r="AZ74" i="2"/>
  <c r="BB74" i="2" s="1"/>
  <c r="BA74" i="2"/>
  <c r="AY73" i="2"/>
  <c r="BB73" i="2" s="1"/>
  <c r="AZ73" i="2"/>
  <c r="BA73" i="2"/>
  <c r="AY72" i="2"/>
  <c r="AZ72" i="2"/>
  <c r="BB72" i="2" s="1"/>
  <c r="BA72" i="2"/>
  <c r="AY71" i="2"/>
  <c r="BB71" i="2" s="1"/>
  <c r="AZ71" i="2"/>
  <c r="BA71" i="2"/>
  <c r="AY54" i="2"/>
  <c r="AZ54" i="2"/>
  <c r="BB54" i="2" s="1"/>
  <c r="BA54" i="2"/>
  <c r="AY53" i="2"/>
  <c r="BB53" i="2" s="1"/>
  <c r="AZ53" i="2"/>
  <c r="BA53" i="2"/>
  <c r="AY52" i="2"/>
  <c r="AZ52" i="2"/>
  <c r="BB52" i="2" s="1"/>
  <c r="BA52" i="2"/>
  <c r="AY51" i="2"/>
  <c r="BB51" i="2" s="1"/>
  <c r="AZ51" i="2"/>
  <c r="BA51" i="2"/>
  <c r="AY50" i="2"/>
  <c r="AZ50" i="2"/>
  <c r="BB50" i="2" s="1"/>
  <c r="BA50" i="2"/>
  <c r="AY41" i="2"/>
  <c r="BB41" i="2" s="1"/>
  <c r="AZ41" i="2"/>
  <c r="BA41" i="2"/>
  <c r="AY40" i="2"/>
  <c r="AZ40" i="2"/>
  <c r="BB40" i="2" s="1"/>
  <c r="BA40" i="2"/>
  <c r="AY39" i="2"/>
  <c r="BB39" i="2" s="1"/>
  <c r="AZ39" i="2"/>
  <c r="BA39" i="2"/>
  <c r="AY38" i="2"/>
  <c r="AZ38" i="2"/>
  <c r="BB38" i="2" s="1"/>
  <c r="BA38" i="2"/>
  <c r="AY37" i="2"/>
  <c r="BB37" i="2" s="1"/>
  <c r="AZ37" i="2"/>
  <c r="BA37" i="2"/>
  <c r="AY36" i="2"/>
  <c r="AZ36" i="2"/>
  <c r="BB36" i="2" s="1"/>
  <c r="BA36" i="2"/>
  <c r="AY35" i="2"/>
  <c r="BB35" i="2" s="1"/>
  <c r="AZ35" i="2"/>
  <c r="BA35" i="2"/>
  <c r="AY14" i="2"/>
  <c r="AZ14" i="2"/>
  <c r="BB14" i="2" s="1"/>
  <c r="BA14" i="2"/>
  <c r="BC95" i="1"/>
  <c r="AX95" i="1"/>
  <c r="BA95" i="1" s="1"/>
  <c r="AY95" i="1"/>
  <c r="AZ95" i="1"/>
  <c r="BC102" i="1"/>
  <c r="BC91" i="1"/>
  <c r="BC59" i="1"/>
  <c r="BC58" i="1"/>
  <c r="BC56" i="1"/>
  <c r="BC31" i="1"/>
  <c r="BC29" i="1"/>
  <c r="BC13" i="1"/>
  <c r="BC7" i="1"/>
  <c r="BC4" i="1"/>
  <c r="G130" i="1"/>
  <c r="G129" i="1"/>
  <c r="BB131" i="1"/>
  <c r="AX131" i="1"/>
  <c r="BA131" i="1" s="1"/>
  <c r="AY131" i="1"/>
  <c r="AZ131" i="1"/>
  <c r="M131" i="1"/>
  <c r="P130" i="1"/>
  <c r="BB130" i="1" s="1"/>
  <c r="Q130" i="1"/>
  <c r="AM130" i="1"/>
  <c r="AX130" i="1" s="1"/>
  <c r="AE130" i="1"/>
  <c r="AY130" i="1" s="1"/>
  <c r="AQ130" i="1"/>
  <c r="AZ130" i="1"/>
  <c r="AS130" i="1"/>
  <c r="AR130" i="1"/>
  <c r="AP130" i="1"/>
  <c r="AO130" i="1"/>
  <c r="AN130" i="1"/>
  <c r="AL130" i="1"/>
  <c r="AK130" i="1"/>
  <c r="AJ130" i="1"/>
  <c r="AI130" i="1"/>
  <c r="AH130" i="1"/>
  <c r="AG130" i="1"/>
  <c r="AF130" i="1"/>
  <c r="AC130" i="1"/>
  <c r="Y130" i="1"/>
  <c r="X130" i="1"/>
  <c r="W130" i="1"/>
  <c r="V130" i="1"/>
  <c r="T130" i="1"/>
  <c r="S130" i="1"/>
  <c r="R130" i="1"/>
  <c r="O130" i="1"/>
  <c r="M130" i="1"/>
  <c r="L130" i="1"/>
  <c r="K130" i="1"/>
  <c r="J130" i="1"/>
  <c r="I130" i="1"/>
  <c r="H130" i="1"/>
  <c r="F130" i="1"/>
  <c r="E130" i="1"/>
  <c r="D130" i="1"/>
  <c r="C130" i="1"/>
  <c r="P129" i="1"/>
  <c r="Q129" i="1"/>
  <c r="BB129" i="1"/>
  <c r="AM129" i="1"/>
  <c r="AX129" i="1"/>
  <c r="AE129" i="1"/>
  <c r="AY129" i="1" s="1"/>
  <c r="AQ129" i="1"/>
  <c r="AZ129" i="1" s="1"/>
  <c r="AS129" i="1"/>
  <c r="AR129" i="1"/>
  <c r="AP129" i="1"/>
  <c r="AO129" i="1"/>
  <c r="AN129" i="1"/>
  <c r="AL129" i="1"/>
  <c r="AK129" i="1"/>
  <c r="AJ129" i="1"/>
  <c r="AI129" i="1"/>
  <c r="AH129" i="1"/>
  <c r="AG129" i="1"/>
  <c r="AF129" i="1"/>
  <c r="AC129" i="1"/>
  <c r="Y129" i="1"/>
  <c r="X129" i="1"/>
  <c r="W129" i="1"/>
  <c r="V129" i="1"/>
  <c r="T129" i="1"/>
  <c r="S129" i="1"/>
  <c r="R129" i="1"/>
  <c r="O129" i="1"/>
  <c r="M129" i="1"/>
  <c r="L129" i="1"/>
  <c r="K129" i="1"/>
  <c r="J129" i="1"/>
  <c r="I129" i="1"/>
  <c r="H129" i="1"/>
  <c r="F129" i="1"/>
  <c r="E129" i="1"/>
  <c r="D129" i="1"/>
  <c r="C129" i="1"/>
  <c r="BB128" i="1"/>
  <c r="AX128" i="1"/>
  <c r="BA128" i="1" s="1"/>
  <c r="AY128" i="1"/>
  <c r="AZ128" i="1"/>
  <c r="BB127" i="1"/>
  <c r="AX127" i="1"/>
  <c r="AY127" i="1"/>
  <c r="AZ127" i="1"/>
  <c r="BA127" i="1"/>
  <c r="BB126" i="1"/>
  <c r="AX126" i="1"/>
  <c r="AY126" i="1"/>
  <c r="BA126" i="1" s="1"/>
  <c r="AZ126" i="1"/>
  <c r="BB125" i="1"/>
  <c r="AX125" i="1"/>
  <c r="AY125" i="1"/>
  <c r="BA125" i="1" s="1"/>
  <c r="AZ125" i="1"/>
  <c r="BB124" i="1"/>
  <c r="AX124" i="1"/>
  <c r="BA124" i="1" s="1"/>
  <c r="AY124" i="1"/>
  <c r="AZ124" i="1"/>
  <c r="BB123" i="1"/>
  <c r="AX123" i="1"/>
  <c r="AY123" i="1"/>
  <c r="AZ123" i="1"/>
  <c r="BA123" i="1" s="1"/>
  <c r="BB120" i="1"/>
  <c r="AX120" i="1"/>
  <c r="BA120" i="1" s="1"/>
  <c r="AY120" i="1"/>
  <c r="AZ120" i="1"/>
  <c r="BB119" i="1"/>
  <c r="AX119" i="1"/>
  <c r="BA119" i="1" s="1"/>
  <c r="AY119" i="1"/>
  <c r="AZ119" i="1"/>
  <c r="BB118" i="1"/>
  <c r="AX118" i="1"/>
  <c r="BA118" i="1" s="1"/>
  <c r="AY118" i="1"/>
  <c r="AZ118" i="1"/>
  <c r="BB117" i="1"/>
  <c r="AX117" i="1"/>
  <c r="AY117" i="1"/>
  <c r="AZ117" i="1"/>
  <c r="BA117" i="1"/>
  <c r="BB116" i="1"/>
  <c r="AX116" i="1"/>
  <c r="AY116" i="1"/>
  <c r="BA116" i="1" s="1"/>
  <c r="AZ116" i="1"/>
  <c r="BB115" i="1"/>
  <c r="AX115" i="1"/>
  <c r="AY115" i="1"/>
  <c r="BA115" i="1" s="1"/>
  <c r="AZ115" i="1"/>
  <c r="BB114" i="1"/>
  <c r="AX114" i="1"/>
  <c r="BA114" i="1" s="1"/>
  <c r="AY114" i="1"/>
  <c r="AZ114" i="1"/>
  <c r="BB113" i="1"/>
  <c r="AX113" i="1"/>
  <c r="AY113" i="1"/>
  <c r="AZ113" i="1"/>
  <c r="BA113" i="1" s="1"/>
  <c r="BB112" i="1"/>
  <c r="AX112" i="1"/>
  <c r="BA112" i="1" s="1"/>
  <c r="AY112" i="1"/>
  <c r="AZ112" i="1"/>
  <c r="BB109" i="1"/>
  <c r="AX109" i="1"/>
  <c r="BA109" i="1" s="1"/>
  <c r="AY109" i="1"/>
  <c r="AZ109" i="1"/>
  <c r="M109" i="1"/>
  <c r="BB108" i="1"/>
  <c r="AX108" i="1"/>
  <c r="AY108" i="1"/>
  <c r="AZ108" i="1"/>
  <c r="BA108" i="1" s="1"/>
  <c r="M108" i="1"/>
  <c r="BB107" i="1"/>
  <c r="AX107" i="1"/>
  <c r="AY107" i="1"/>
  <c r="BA107" i="1" s="1"/>
  <c r="AZ107" i="1"/>
  <c r="M107" i="1"/>
  <c r="BB106" i="1"/>
  <c r="AX106" i="1"/>
  <c r="AY106" i="1"/>
  <c r="AZ106" i="1"/>
  <c r="BA106" i="1"/>
  <c r="M106" i="1"/>
  <c r="AX26" i="1"/>
  <c r="AY26" i="1"/>
  <c r="BA26" i="1" s="1"/>
  <c r="AZ26" i="1"/>
  <c r="AX27" i="1"/>
  <c r="BA27" i="1" s="1"/>
  <c r="AY27" i="1"/>
  <c r="AZ27" i="1"/>
  <c r="AX28" i="1"/>
  <c r="AY28" i="1"/>
  <c r="BA28" i="1" s="1"/>
  <c r="AZ28" i="1"/>
  <c r="AX29" i="1"/>
  <c r="BA29" i="1" s="1"/>
  <c r="AY29" i="1"/>
  <c r="AZ29" i="1"/>
  <c r="AX30" i="1"/>
  <c r="AY30" i="1"/>
  <c r="BA30" i="1" s="1"/>
  <c r="AZ30" i="1"/>
  <c r="AX31" i="1"/>
  <c r="BA31" i="1" s="1"/>
  <c r="AY31" i="1"/>
  <c r="AZ31" i="1"/>
  <c r="AX32" i="1"/>
  <c r="AY32" i="1"/>
  <c r="BA32" i="1" s="1"/>
  <c r="AZ32" i="1"/>
  <c r="AX46" i="1"/>
  <c r="BA46" i="1" s="1"/>
  <c r="AY46" i="1"/>
  <c r="AZ46" i="1"/>
  <c r="AX47" i="1"/>
  <c r="AY47" i="1"/>
  <c r="BA47" i="1" s="1"/>
  <c r="AZ47" i="1"/>
  <c r="AX48" i="1"/>
  <c r="BA48" i="1" s="1"/>
  <c r="AY48" i="1"/>
  <c r="AZ48" i="1"/>
  <c r="AX52" i="1"/>
  <c r="AY52" i="1"/>
  <c r="BA52" i="1" s="1"/>
  <c r="AZ52" i="1"/>
  <c r="AX53" i="1"/>
  <c r="BA53" i="1" s="1"/>
  <c r="AY53" i="1"/>
  <c r="AZ53" i="1"/>
  <c r="AX56" i="1"/>
  <c r="AY56" i="1"/>
  <c r="BA56" i="1" s="1"/>
  <c r="AZ56" i="1"/>
  <c r="AX58" i="1"/>
  <c r="BA58" i="1" s="1"/>
  <c r="AY58" i="1"/>
  <c r="AZ58" i="1"/>
  <c r="AX59" i="1"/>
  <c r="AY59" i="1"/>
  <c r="BA59" i="1" s="1"/>
  <c r="AZ59" i="1"/>
  <c r="AX74" i="1"/>
  <c r="BA74" i="1" s="1"/>
  <c r="AY74" i="1"/>
  <c r="AZ74" i="1"/>
  <c r="AX75" i="1"/>
  <c r="AY75" i="1"/>
  <c r="BA75" i="1" s="1"/>
  <c r="AZ75" i="1"/>
  <c r="AX76" i="1"/>
  <c r="BA76" i="1" s="1"/>
  <c r="AY76" i="1"/>
  <c r="AZ76" i="1"/>
  <c r="AX94" i="1"/>
  <c r="AY94" i="1"/>
  <c r="BA94" i="1" s="1"/>
  <c r="AZ94" i="1"/>
  <c r="AX97" i="1"/>
  <c r="BA97" i="1" s="1"/>
  <c r="AY97" i="1"/>
  <c r="AZ97" i="1"/>
  <c r="AX98" i="1"/>
  <c r="AY98" i="1"/>
  <c r="BA98" i="1" s="1"/>
  <c r="AZ98" i="1"/>
  <c r="AX13" i="1"/>
  <c r="BA13" i="1" s="1"/>
  <c r="AY13" i="1"/>
  <c r="AZ13" i="1"/>
  <c r="AX15" i="1"/>
  <c r="AY15" i="1"/>
  <c r="BA15" i="1" s="1"/>
  <c r="AZ15" i="1"/>
  <c r="AX16" i="1"/>
  <c r="BA16" i="1" s="1"/>
  <c r="AY16" i="1"/>
  <c r="AZ16" i="1"/>
  <c r="AX17" i="1"/>
  <c r="AY17" i="1"/>
  <c r="BA17" i="1" s="1"/>
  <c r="AZ17" i="1"/>
  <c r="AX4" i="1"/>
  <c r="BA4" i="1" s="1"/>
  <c r="AY4" i="1"/>
  <c r="AZ4" i="1"/>
  <c r="AX5" i="1"/>
  <c r="AY5" i="1"/>
  <c r="BA5" i="1" s="1"/>
  <c r="AZ5" i="1"/>
  <c r="AX6" i="1"/>
  <c r="BA6" i="1" s="1"/>
  <c r="AY6" i="1"/>
  <c r="AZ6" i="1"/>
  <c r="AX7" i="1"/>
  <c r="AY7" i="1"/>
  <c r="BA7" i="1" s="1"/>
  <c r="AZ7" i="1"/>
  <c r="AB7" i="5" l="1"/>
  <c r="BA130" i="1"/>
  <c r="BA129" i="1"/>
  <c r="AA13" i="5"/>
  <c r="AB13" i="5" s="1"/>
  <c r="AB17" i="5" l="1"/>
  <c r="AA17" i="5"/>
</calcChain>
</file>

<file path=xl/sharedStrings.xml><?xml version="1.0" encoding="utf-8"?>
<sst xmlns="http://schemas.openxmlformats.org/spreadsheetml/2006/main" count="1490" uniqueCount="599">
  <si>
    <t>Sample</t>
  </si>
  <si>
    <t>SiO2</t>
  </si>
  <si>
    <t>TiO2</t>
  </si>
  <si>
    <t>Al2O3</t>
  </si>
  <si>
    <t>FeO</t>
  </si>
  <si>
    <t>MgO</t>
  </si>
  <si>
    <t>MnO</t>
  </si>
  <si>
    <t>CaO</t>
  </si>
  <si>
    <t>Na2O</t>
  </si>
  <si>
    <t>K2O</t>
  </si>
  <si>
    <t>P2O5</t>
  </si>
  <si>
    <t>Total</t>
  </si>
  <si>
    <t>S</t>
  </si>
  <si>
    <t>Cl</t>
  </si>
  <si>
    <t>F</t>
  </si>
  <si>
    <t>Ba</t>
  </si>
  <si>
    <t>Rb</t>
  </si>
  <si>
    <t>Sr</t>
  </si>
  <si>
    <t>Zr</t>
  </si>
  <si>
    <t>Y</t>
  </si>
  <si>
    <t>Nb</t>
  </si>
  <si>
    <t>Ta</t>
  </si>
  <si>
    <t>Hf</t>
  </si>
  <si>
    <t>Ni</t>
  </si>
  <si>
    <t>Cr</t>
  </si>
  <si>
    <t>V</t>
  </si>
  <si>
    <t>Co</t>
  </si>
  <si>
    <t>Cs</t>
  </si>
  <si>
    <t>Pb</t>
  </si>
  <si>
    <t>Th</t>
  </si>
  <si>
    <t>U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</si>
  <si>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</si>
  <si>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</si>
  <si>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</si>
  <si>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</si>
  <si>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</si>
  <si>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</si>
  <si>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</si>
  <si>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</si>
  <si>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</si>
  <si>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</si>
  <si>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</si>
  <si>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</si>
  <si>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</si>
  <si>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</si>
  <si>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Sc</t>
  </si>
  <si>
    <t>Ti</t>
  </si>
  <si>
    <t>Eu/Eu*</t>
  </si>
  <si>
    <t>O18</t>
  </si>
  <si>
    <t>CBV06</t>
  </si>
  <si>
    <t>CBV02</t>
  </si>
  <si>
    <t>PFSICALD.</t>
  </si>
  <si>
    <t>O3Int.Cald.</t>
  </si>
  <si>
    <t>DOMO01</t>
  </si>
  <si>
    <t>DOMO03</t>
  </si>
  <si>
    <t>DOMO04</t>
  </si>
  <si>
    <t>BLSBDOMO</t>
  </si>
  <si>
    <t>D2CBL</t>
  </si>
  <si>
    <t>CBL02Bis</t>
  </si>
  <si>
    <t>CB44</t>
  </si>
  <si>
    <t>CB32</t>
  </si>
  <si>
    <t>CB33</t>
  </si>
  <si>
    <t>CB36A</t>
  </si>
  <si>
    <t>CB36B</t>
  </si>
  <si>
    <t>Pomez02</t>
  </si>
  <si>
    <t>CBI</t>
  </si>
  <si>
    <t>Pomez01</t>
  </si>
  <si>
    <t>PV3</t>
  </si>
  <si>
    <t>CB20D</t>
  </si>
  <si>
    <t>ECA</t>
  </si>
  <si>
    <t>CB35</t>
  </si>
  <si>
    <t>113 Vir</t>
  </si>
  <si>
    <t>CPP402</t>
  </si>
  <si>
    <t>PU36</t>
  </si>
  <si>
    <t>PU44</t>
  </si>
  <si>
    <t>CPP31</t>
  </si>
  <si>
    <t>CPP312</t>
  </si>
  <si>
    <t>EM50</t>
  </si>
  <si>
    <t>PU48</t>
  </si>
  <si>
    <t>504 A</t>
  </si>
  <si>
    <t>EM52</t>
  </si>
  <si>
    <t>Purulla 2018</t>
  </si>
  <si>
    <t>CB07010</t>
  </si>
  <si>
    <t>CPP18001</t>
  </si>
  <si>
    <t>L.Pur2</t>
  </si>
  <si>
    <t>CPPI</t>
  </si>
  <si>
    <t>P.N.</t>
  </si>
  <si>
    <t>P.B.D.D.</t>
  </si>
  <si>
    <t>P.B.L.</t>
  </si>
  <si>
    <t>P.BE.</t>
  </si>
  <si>
    <t>CBV12A.</t>
  </si>
  <si>
    <t>CBV12B.</t>
  </si>
  <si>
    <t>CB6.</t>
  </si>
  <si>
    <t>C.Pomez01</t>
  </si>
  <si>
    <t>P.Negra</t>
  </si>
  <si>
    <t>CPP125</t>
  </si>
  <si>
    <t>CPP301A</t>
  </si>
  <si>
    <t>CPP301B</t>
  </si>
  <si>
    <t>CPP301C</t>
  </si>
  <si>
    <t>CPP301D</t>
  </si>
  <si>
    <t>CPP112</t>
  </si>
  <si>
    <t>CPP1</t>
  </si>
  <si>
    <t>CPPI Barranca Blanca</t>
  </si>
  <si>
    <t>CPP3</t>
  </si>
  <si>
    <t>CPP39B</t>
  </si>
  <si>
    <t>CPP314b</t>
  </si>
  <si>
    <t>CB0703</t>
  </si>
  <si>
    <t xml:space="preserve">CPP16001 </t>
  </si>
  <si>
    <t>CPPI Basal Pumice Fall</t>
  </si>
  <si>
    <t>Purulla 2011</t>
  </si>
  <si>
    <t>CBV05</t>
  </si>
  <si>
    <t>Pre-CPPI</t>
  </si>
  <si>
    <t>CBV04</t>
  </si>
  <si>
    <t>n/d</t>
  </si>
  <si>
    <t>CBV10</t>
  </si>
  <si>
    <t>CBV14</t>
  </si>
  <si>
    <t>C. De Purulla</t>
  </si>
  <si>
    <t>Cueros de Purulla</t>
  </si>
  <si>
    <t>C.Chascon</t>
  </si>
  <si>
    <t>Chascon</t>
  </si>
  <si>
    <t>2Agl</t>
  </si>
  <si>
    <t>CB072A_gl</t>
  </si>
  <si>
    <t>2A (ave)</t>
  </si>
  <si>
    <t>CB07-2a-1</t>
  </si>
  <si>
    <t>CB07-2a-3</t>
  </si>
  <si>
    <t>CB07-2a-4</t>
  </si>
  <si>
    <t>CB07-2a-5</t>
  </si>
  <si>
    <t>CB07-2a-6</t>
  </si>
  <si>
    <t>2Bgl</t>
  </si>
  <si>
    <t>CB072B_gl</t>
  </si>
  <si>
    <t>2B (ave)</t>
  </si>
  <si>
    <t>CB07-2b-1</t>
  </si>
  <si>
    <t>CB07-2b-2</t>
  </si>
  <si>
    <t>CB07-2b-3</t>
  </si>
  <si>
    <t>CB07-2b-4</t>
  </si>
  <si>
    <t>CB07-2b-5</t>
  </si>
  <si>
    <t>CB07-2b-6</t>
  </si>
  <si>
    <t>11gl</t>
  </si>
  <si>
    <t>CB0711_gl</t>
  </si>
  <si>
    <t>11 (ave)</t>
  </si>
  <si>
    <t>CB07-11_mat-1</t>
  </si>
  <si>
    <t>CB07-11_mat-2</t>
  </si>
  <si>
    <t>CB07-11_mat-3</t>
  </si>
  <si>
    <t>CB07-11_mat-4</t>
  </si>
  <si>
    <t>CB07-11_mat-5</t>
  </si>
  <si>
    <t>CB07-11_mat-6</t>
  </si>
  <si>
    <t>CB07-11_mat-7</t>
  </si>
  <si>
    <t>CB07-11_mat-8</t>
  </si>
  <si>
    <t>CB07-11_mat-9</t>
  </si>
  <si>
    <t>CB07-11_mat-10</t>
  </si>
  <si>
    <t>13gl</t>
  </si>
  <si>
    <t>CB0713_gl</t>
  </si>
  <si>
    <t>13 (ave)</t>
  </si>
  <si>
    <t>5gl</t>
  </si>
  <si>
    <t>CB0705_gl</t>
  </si>
  <si>
    <t>5 (ave)</t>
  </si>
  <si>
    <t>CB07-5_mat-1</t>
  </si>
  <si>
    <t>CB07-5_mat-2</t>
  </si>
  <si>
    <t>CB07-5_mat-3</t>
  </si>
  <si>
    <t>CB07-5_mat-4</t>
  </si>
  <si>
    <t>CB07-5_mat-5</t>
  </si>
  <si>
    <t>CB07-5_mat-6</t>
  </si>
  <si>
    <t>10gl</t>
  </si>
  <si>
    <t>CB0710_gl</t>
  </si>
  <si>
    <t>10 (ave)</t>
  </si>
  <si>
    <t>CB07-10_mat-1</t>
  </si>
  <si>
    <t>CB07-10_mat-2</t>
  </si>
  <si>
    <t>CB07-10_mat-3</t>
  </si>
  <si>
    <t>CB07-10_mat-4</t>
  </si>
  <si>
    <t>CB07-10_mat-5</t>
  </si>
  <si>
    <t>CB07-10_mat-6</t>
  </si>
  <si>
    <t>CB07-10_mat-7</t>
  </si>
  <si>
    <t>CB07-10_mat-8</t>
  </si>
  <si>
    <t>CB07-10_mat-9</t>
  </si>
  <si>
    <t>CB07-10_mat-10</t>
  </si>
  <si>
    <t>12Agl</t>
  </si>
  <si>
    <t>CB0712A_gl</t>
  </si>
  <si>
    <t>12A (ave)</t>
  </si>
  <si>
    <t>CB07-12a-1</t>
  </si>
  <si>
    <t>CB07-12a-2</t>
  </si>
  <si>
    <t>CB07-12a-3</t>
  </si>
  <si>
    <t>CB07-12a-4</t>
  </si>
  <si>
    <t>CB07-12a-5</t>
  </si>
  <si>
    <t>CB07-12a-6</t>
  </si>
  <si>
    <t>12Bgl</t>
  </si>
  <si>
    <t>CB0712B_gl</t>
  </si>
  <si>
    <t>12B (ave)</t>
  </si>
  <si>
    <t>CB07-12b-1</t>
  </si>
  <si>
    <t>CB07-12b-2</t>
  </si>
  <si>
    <t>CB07-12b-3</t>
  </si>
  <si>
    <t>CB07-12b-4</t>
  </si>
  <si>
    <t>CB07-3_mat-1</t>
  </si>
  <si>
    <t>CB07-3_mat-2</t>
  </si>
  <si>
    <t>CB07-3_mat-3</t>
  </si>
  <si>
    <t>CB07-3_mat-4</t>
  </si>
  <si>
    <t>CB07-3_mat-5</t>
  </si>
  <si>
    <t>CB07-3_mat-6</t>
  </si>
  <si>
    <t>CB07-3_mat-7</t>
  </si>
  <si>
    <t>CB07-3_mat-9</t>
  </si>
  <si>
    <t>CB07-03_gl</t>
  </si>
  <si>
    <t>DyN</t>
  </si>
  <si>
    <t>LaN</t>
  </si>
  <si>
    <t>YbN</t>
  </si>
  <si>
    <t>Dy/Dy*</t>
  </si>
  <si>
    <t>lascar93</t>
  </si>
  <si>
    <t>PB</t>
  </si>
  <si>
    <t>Bardelli</t>
  </si>
  <si>
    <t>Sia973b3</t>
  </si>
  <si>
    <t>{143}Nd/{144)Nd</t>
  </si>
  <si>
    <t>{87}Sr/{86}Sr</t>
  </si>
  <si>
    <t>{206}Pb/{204}Pb</t>
  </si>
  <si>
    <t>{207}Pb/{204}Pb</t>
  </si>
  <si>
    <t>{208}Pb/{204}Pb</t>
  </si>
  <si>
    <t>Siebel et al 2001</t>
  </si>
  <si>
    <t>Aguada Alumbrera</t>
  </si>
  <si>
    <t>Rosada</t>
  </si>
  <si>
    <t>CGI181019015</t>
  </si>
  <si>
    <t>Galan</t>
  </si>
  <si>
    <t>CGI181017009</t>
  </si>
  <si>
    <t>CG18102018 white</t>
  </si>
  <si>
    <t>CG1016002 grey</t>
  </si>
  <si>
    <t>CG181019014 white</t>
  </si>
  <si>
    <t>CG18016005 white</t>
  </si>
  <si>
    <t>CG181017008</t>
  </si>
  <si>
    <t>CG0181016001 white</t>
  </si>
  <si>
    <t>CG181018011 white</t>
  </si>
  <si>
    <t xml:space="preserve">Paragneiss </t>
  </si>
  <si>
    <t>Orthogneiss</t>
  </si>
  <si>
    <t>Metasedimentos</t>
  </si>
  <si>
    <t>Granitoidos</t>
  </si>
  <si>
    <t>Metabas-Post</t>
  </si>
  <si>
    <t>Metabas-pre</t>
  </si>
  <si>
    <t>Average</t>
  </si>
  <si>
    <t>Average felsic</t>
  </si>
  <si>
    <t>JC131</t>
  </si>
  <si>
    <t>Francis et al 1989</t>
  </si>
  <si>
    <t>CB07-13</t>
  </si>
  <si>
    <t>CB07-12A</t>
  </si>
  <si>
    <t>CB07-12B</t>
  </si>
  <si>
    <t>CB07-6</t>
  </si>
  <si>
    <t>CB07-7</t>
  </si>
  <si>
    <t>CB07-8</t>
  </si>
  <si>
    <t>CB07-5</t>
  </si>
  <si>
    <t>CB07-10</t>
  </si>
  <si>
    <t>CB07-02A</t>
  </si>
  <si>
    <t>CB07-02B</t>
  </si>
  <si>
    <t>CB07-11</t>
  </si>
  <si>
    <t>LH-25*</t>
  </si>
  <si>
    <t>C5-18*</t>
  </si>
  <si>
    <t>SB-05*</t>
  </si>
  <si>
    <t>Pu-14*</t>
  </si>
  <si>
    <t>Sample*</t>
  </si>
  <si>
    <t>Montero-Lopez, 2016</t>
  </si>
  <si>
    <t>Bardelli, 2020</t>
  </si>
  <si>
    <t>Sample**</t>
  </si>
  <si>
    <t>Pre-CPPI (SE)</t>
  </si>
  <si>
    <t>Arnosio, et al. 2005</t>
  </si>
  <si>
    <t>Becchio et al., 1999</t>
  </si>
  <si>
    <t>Sample***</t>
  </si>
  <si>
    <t>CPP-16-11B**</t>
  </si>
  <si>
    <t>CPP-16-11A**</t>
  </si>
  <si>
    <t>P.B.D.D**</t>
  </si>
  <si>
    <t>CPP-PB-PRX**</t>
  </si>
  <si>
    <t>P.N.**</t>
  </si>
  <si>
    <t>PB**</t>
  </si>
  <si>
    <t>PBM**</t>
  </si>
  <si>
    <t>PN2**</t>
  </si>
  <si>
    <t>PN1**</t>
  </si>
  <si>
    <t>DD2**</t>
  </si>
  <si>
    <t>DD1**</t>
  </si>
  <si>
    <t>CPP112**</t>
  </si>
  <si>
    <t>DV2**</t>
  </si>
  <si>
    <t>DV1**</t>
  </si>
  <si>
    <t>Unit</t>
  </si>
  <si>
    <t>Baez, 2014</t>
  </si>
  <si>
    <r>
      <t>eN</t>
    </r>
    <r>
      <rPr>
        <b/>
        <sz val="10"/>
        <color theme="1"/>
        <rFont val="Calibri (Body)"/>
      </rPr>
      <t>d</t>
    </r>
  </si>
  <si>
    <t>87Sr/86Sr</t>
  </si>
  <si>
    <t>Error</t>
  </si>
  <si>
    <t>143Nd/144Nd</t>
  </si>
  <si>
    <t>206/204</t>
  </si>
  <si>
    <t>207/204</t>
  </si>
  <si>
    <t>208/204</t>
  </si>
  <si>
    <t>205Tl/208Pb</t>
  </si>
  <si>
    <t>JNd-1(2) La Jolla (1)</t>
  </si>
  <si>
    <t>NBS981 (50ppb)</t>
  </si>
  <si>
    <t>NBS987</t>
  </si>
  <si>
    <t>NBS981 (100ppb)</t>
  </si>
  <si>
    <t>DOMO 01</t>
  </si>
  <si>
    <t>Post caldera</t>
  </si>
  <si>
    <t>CBV 02</t>
  </si>
  <si>
    <t>Intra-caldera</t>
  </si>
  <si>
    <t>CB 20-D</t>
  </si>
  <si>
    <t>Cerro Blanco</t>
  </si>
  <si>
    <t>Cpomez 01</t>
  </si>
  <si>
    <t>CB 35</t>
  </si>
  <si>
    <t xml:space="preserve">CBV 12A </t>
  </si>
  <si>
    <t>CPP</t>
  </si>
  <si>
    <t>CB6</t>
  </si>
  <si>
    <t>PreCPP (SE)</t>
  </si>
  <si>
    <t>BCR-C</t>
  </si>
  <si>
    <t>Nd Blank 309pg</t>
  </si>
  <si>
    <t>Purification Procedures and Sr Analyses</t>
  </si>
  <si>
    <t>Ramos, F.C., 1992: Isotope Geology of the Metamorphic Core of the Central Grouse Creek Mountains, Box Elder County, Utah.  UCLA PhD, 1992.</t>
  </si>
  <si>
    <t>Sample digestion:</t>
  </si>
  <si>
    <t>200-400 milligrams of rock powder was dissolved using hydrofluoric, nitric, and hydrochloric acids.</t>
  </si>
  <si>
    <t xml:space="preserve">Sr Isotopes: </t>
  </si>
  <si>
    <r>
      <t xml:space="preserve">Sr is purified using cation exchange resin and 2.5N HCl.  Sr is loaded onto pre-outgassed and clean rhenium filaments with phosphoric acid and tantalum oxide.  Sr isotopes were analyzed using TIMS and five Faraday collectors in dynamic mode and </t>
    </r>
    <r>
      <rPr>
        <vertAlign val="superscript"/>
        <sz val="12"/>
        <color rgb="FF000000"/>
        <rFont val="Cambria"/>
      </rPr>
      <t>88</t>
    </r>
    <r>
      <rPr>
        <sz val="12"/>
        <color rgb="FF000000"/>
        <rFont val="Cambria"/>
      </rPr>
      <t xml:space="preserve">Sr=3.0V.  Sr isotopes were normalized to </t>
    </r>
    <r>
      <rPr>
        <vertAlign val="superscript"/>
        <sz val="12"/>
        <color rgb="FF000000"/>
        <rFont val="Cambria"/>
      </rPr>
      <t>86</t>
    </r>
    <r>
      <rPr>
        <sz val="12"/>
        <color rgb="FF000000"/>
        <rFont val="Cambria"/>
      </rPr>
      <t>Sr/</t>
    </r>
    <r>
      <rPr>
        <vertAlign val="superscript"/>
        <sz val="12"/>
        <color rgb="FF000000"/>
        <rFont val="Cambria"/>
      </rPr>
      <t>88</t>
    </r>
    <r>
      <rPr>
        <sz val="12"/>
        <color rgb="FF000000"/>
        <rFont val="Cambria"/>
      </rPr>
      <t xml:space="preserve">Sr=01194 and corrected for any Rb present during the analysis.   </t>
    </r>
  </si>
  <si>
    <t xml:space="preserve">Nd Isotopes: </t>
  </si>
  <si>
    <r>
      <t xml:space="preserve">REEs were purified using cation exchange resin and 6.0 N HCl.  Nd was then separated/purified from the remaining REEs using HDEHP resin and 0.25N HCl. Nd was loaded onto pre-outgassed and clean rhenium, triple filaments.  Nd isotopes were analyzed using TIMS and five Faraday collectors in dynamic mode with </t>
    </r>
    <r>
      <rPr>
        <vertAlign val="superscript"/>
        <sz val="12"/>
        <color rgb="FF000000"/>
        <rFont val="Cambria"/>
      </rPr>
      <t>144</t>
    </r>
    <r>
      <rPr>
        <sz val="12"/>
        <color rgb="FF000000"/>
        <rFont val="Cambria"/>
      </rPr>
      <t xml:space="preserve">Nd=0.5V.  Nd isotopes were normalized to </t>
    </r>
    <r>
      <rPr>
        <vertAlign val="superscript"/>
        <sz val="12"/>
        <color rgb="FF000000"/>
        <rFont val="Cambria"/>
      </rPr>
      <t>146</t>
    </r>
    <r>
      <rPr>
        <sz val="12"/>
        <color rgb="FF000000"/>
        <rFont val="Cambria"/>
      </rPr>
      <t>Nd/</t>
    </r>
    <r>
      <rPr>
        <vertAlign val="superscript"/>
        <sz val="12"/>
        <color rgb="FF000000"/>
        <rFont val="Cambria"/>
      </rPr>
      <t>144</t>
    </r>
    <r>
      <rPr>
        <sz val="12"/>
        <color rgb="FF000000"/>
        <rFont val="Cambria"/>
      </rPr>
      <t xml:space="preserve">Nd=0.7219 and corrected for any Sm present during the analysis.   </t>
    </r>
  </si>
  <si>
    <t xml:space="preserve">Pb Isotopes: </t>
  </si>
  <si>
    <r>
      <t>Pb was purified using anion exchange resin and 1.0 N HBr.  Pb was dissolved in 1 ml of 2% HNO</t>
    </r>
    <r>
      <rPr>
        <vertAlign val="subscript"/>
        <sz val="12"/>
        <color rgb="FF000000"/>
        <rFont val="Cambria"/>
      </rPr>
      <t>3</t>
    </r>
    <r>
      <rPr>
        <sz val="12"/>
        <color rgb="FF000000"/>
        <rFont val="Cambria"/>
      </rPr>
      <t xml:space="preserve"> and Tl was introduced into the sample to obtain a Pb/Tl ratio between 2-5 (Wolff et al., 2003).  Samples were analyzed using a ThermoScientific Neptune in static mode using five Faraday collectors.  Pb isotope results were normalized to </t>
    </r>
    <r>
      <rPr>
        <vertAlign val="superscript"/>
        <sz val="12"/>
        <color rgb="FF000000"/>
        <rFont val="Cambria"/>
      </rPr>
      <t>203</t>
    </r>
    <r>
      <rPr>
        <sz val="12"/>
        <color rgb="FF000000"/>
        <rFont val="Cambria"/>
      </rPr>
      <t>Tl/</t>
    </r>
    <r>
      <rPr>
        <vertAlign val="superscript"/>
        <sz val="12"/>
        <color rgb="FF000000"/>
        <rFont val="Cambria"/>
      </rPr>
      <t>205</t>
    </r>
    <r>
      <rPr>
        <sz val="12"/>
        <color rgb="FF000000"/>
        <rFont val="Cambria"/>
      </rPr>
      <t xml:space="preserve">Tl=0.41892 and corrected for Hg during analysis. </t>
    </r>
  </si>
  <si>
    <t xml:space="preserve">Standards:  </t>
  </si>
  <si>
    <t>NBS987 Sr (n=2) were 0.710283(±0.000008), 0.710258 (±0.000010)</t>
  </si>
  <si>
    <t>La Jolla Nd (n=2) were 0.511868(±0.000010), 0.511876 (±0.000013)</t>
  </si>
  <si>
    <r>
      <t xml:space="preserve">NMS981 (n=3) were 16.930, 15.484, and 36.674 for </t>
    </r>
    <r>
      <rPr>
        <vertAlign val="superscript"/>
        <sz val="12"/>
        <color rgb="FF000000"/>
        <rFont val="Cambria"/>
      </rPr>
      <t>206</t>
    </r>
    <r>
      <rPr>
        <sz val="12"/>
        <color rgb="FF000000"/>
        <rFont val="Cambria"/>
      </rPr>
      <t>Pb/</t>
    </r>
    <r>
      <rPr>
        <vertAlign val="superscript"/>
        <sz val="12"/>
        <color rgb="FF000000"/>
        <rFont val="Cambria"/>
      </rPr>
      <t>204</t>
    </r>
    <r>
      <rPr>
        <sz val="12"/>
        <color rgb="FF000000"/>
        <rFont val="Cambria"/>
      </rPr>
      <t xml:space="preserve">Pb, </t>
    </r>
    <r>
      <rPr>
        <vertAlign val="superscript"/>
        <sz val="12"/>
        <color rgb="FF000000"/>
        <rFont val="Cambria"/>
      </rPr>
      <t>207</t>
    </r>
    <r>
      <rPr>
        <sz val="12"/>
        <color rgb="FF000000"/>
        <rFont val="Cambria"/>
      </rPr>
      <t>Pb/</t>
    </r>
    <r>
      <rPr>
        <vertAlign val="superscript"/>
        <sz val="12"/>
        <color rgb="FF000000"/>
        <rFont val="Cambria"/>
      </rPr>
      <t>204</t>
    </r>
    <r>
      <rPr>
        <sz val="12"/>
        <color rgb="FF000000"/>
        <rFont val="Cambria"/>
      </rPr>
      <t xml:space="preserve">Pb, and </t>
    </r>
    <r>
      <rPr>
        <vertAlign val="superscript"/>
        <sz val="12"/>
        <color rgb="FF000000"/>
        <rFont val="Cambria"/>
      </rPr>
      <t>208</t>
    </r>
    <r>
      <rPr>
        <sz val="12"/>
        <color rgb="FF000000"/>
        <rFont val="Cambria"/>
      </rPr>
      <t>Pb/</t>
    </r>
    <r>
      <rPr>
        <vertAlign val="superscript"/>
        <sz val="12"/>
        <color rgb="FF000000"/>
        <rFont val="Cambria"/>
      </rPr>
      <t>204</t>
    </r>
    <r>
      <rPr>
        <sz val="12"/>
        <color rgb="FF000000"/>
        <rFont val="Cambria"/>
      </rPr>
      <t>Pb respectively</t>
    </r>
  </si>
  <si>
    <t xml:space="preserve">Dec 15 09 </t>
  </si>
  <si>
    <t>DeSilva , Roberge Cerro Blanco quartz</t>
  </si>
  <si>
    <t>day 2 (single HF-treated Qz)</t>
  </si>
  <si>
    <t>day 1 bulk HF untreated Qz)</t>
  </si>
  <si>
    <t>‰</t>
  </si>
  <si>
    <t>Qz-1</t>
  </si>
  <si>
    <t>CB07-14</t>
  </si>
  <si>
    <t>Qz, 2Xtls</t>
  </si>
  <si>
    <t>CB07-08</t>
  </si>
  <si>
    <t>CB07-06</t>
  </si>
  <si>
    <t>CB07-15</t>
  </si>
  <si>
    <t>CB07-05</t>
  </si>
  <si>
    <t>Qz-2 Xtls</t>
  </si>
  <si>
    <t>CB07-01</t>
  </si>
  <si>
    <t>Sanidine</t>
  </si>
  <si>
    <t>CB07-03</t>
  </si>
  <si>
    <t>CB-6</t>
  </si>
  <si>
    <t>standards</t>
  </si>
  <si>
    <t>±0.075</t>
  </si>
  <si>
    <t>±0.07</t>
  </si>
  <si>
    <t xml:space="preserve">some residue </t>
  </si>
  <si>
    <t xml:space="preserve">Major Element modelling of crystal fractionation following Least Squares modeling approach of Stormer and Nicholls, 1978) </t>
  </si>
  <si>
    <t>Parent</t>
  </si>
  <si>
    <t>Plag</t>
  </si>
  <si>
    <t>Qz</t>
  </si>
  <si>
    <t>Kfs</t>
  </si>
  <si>
    <t>Biot</t>
  </si>
  <si>
    <t>Hbl</t>
  </si>
  <si>
    <t>Mt</t>
  </si>
  <si>
    <t>Ap</t>
  </si>
  <si>
    <t>Calculated</t>
  </si>
  <si>
    <t>Daughter</t>
  </si>
  <si>
    <t>Residuals</t>
  </si>
  <si>
    <t>Rsquared</t>
  </si>
  <si>
    <t>CBV12A</t>
  </si>
  <si>
    <t>FeOtot</t>
  </si>
  <si>
    <t>TOT</t>
  </si>
  <si>
    <t>RESULTS</t>
  </si>
  <si>
    <t>BULK COMP.</t>
  </si>
  <si>
    <t>OBS.DIFF.</t>
  </si>
  <si>
    <t>CALC.DIFF.</t>
  </si>
  <si>
    <t>OBS.-CALC.</t>
  </si>
  <si>
    <t>OR ADDED OR</t>
  </si>
  <si>
    <t>BETWEEN</t>
  </si>
  <si>
    <t>RESIDUALS</t>
  </si>
  <si>
    <t>Square</t>
  </si>
  <si>
    <t>OXIDE</t>
  </si>
  <si>
    <t>SUBTR.MATL.</t>
  </si>
  <si>
    <t>MAGMAS</t>
  </si>
  <si>
    <t>TOTAL</t>
  </si>
  <si>
    <t>SUM OF</t>
  </si>
  <si>
    <t>THE SQUARES</t>
  </si>
  <si>
    <t>OF THE</t>
  </si>
  <si>
    <t>PHASE</t>
  </si>
  <si>
    <t>AMOUNT AS</t>
  </si>
  <si>
    <t>NAME</t>
  </si>
  <si>
    <t xml:space="preserve">WT.% OF </t>
  </si>
  <si>
    <t>INIT. MAGMA</t>
  </si>
  <si>
    <t>ALL PHASES</t>
  </si>
  <si>
    <t>ADDED PHS.</t>
  </si>
  <si>
    <t>SUBTRD.PHS.</t>
  </si>
  <si>
    <t>TOTAL REL.</t>
  </si>
  <si>
    <t>TO INITIAL</t>
  </si>
  <si>
    <t>MAGMA</t>
  </si>
  <si>
    <t>F=</t>
  </si>
  <si>
    <r>
      <t>Path 1a CPPI to Average CPPI glass  (</t>
    </r>
    <r>
      <rPr>
        <b/>
        <i/>
        <sz val="11"/>
        <color theme="1"/>
        <rFont val="Calibri"/>
        <scheme val="minor"/>
      </rPr>
      <t xml:space="preserve">F </t>
    </r>
    <r>
      <rPr>
        <b/>
        <sz val="11"/>
        <color theme="1"/>
        <rFont val="Calibri"/>
        <scheme val="minor"/>
      </rPr>
      <t>= 93%; Sum of R2 = 0.0134)</t>
    </r>
  </si>
  <si>
    <t>Opx</t>
  </si>
  <si>
    <t>Ave glass</t>
  </si>
  <si>
    <t>F =</t>
  </si>
  <si>
    <t>PARENT</t>
  </si>
  <si>
    <t>Ave gl</t>
  </si>
  <si>
    <r>
      <t>Path 2 CPPI to Post Caldera dome  (</t>
    </r>
    <r>
      <rPr>
        <b/>
        <i/>
        <sz val="11"/>
        <color theme="1"/>
        <rFont val="Calibri"/>
        <scheme val="minor"/>
      </rPr>
      <t xml:space="preserve">F </t>
    </r>
    <r>
      <rPr>
        <b/>
        <sz val="12"/>
        <color theme="1"/>
        <rFont val="Calibri"/>
        <family val="2"/>
        <scheme val="minor"/>
      </rPr>
      <t>= 52%; Sum of R2 = 0.0012)</t>
    </r>
  </si>
  <si>
    <r>
      <t>Path 3 DOMO01 to Ave matrix Glass (</t>
    </r>
    <r>
      <rPr>
        <b/>
        <i/>
        <sz val="11"/>
        <color theme="1"/>
        <rFont val="Calibri"/>
        <scheme val="minor"/>
      </rPr>
      <t xml:space="preserve">F </t>
    </r>
    <r>
      <rPr>
        <b/>
        <sz val="11"/>
        <color theme="1"/>
        <rFont val="Calibri"/>
        <scheme val="minor"/>
      </rPr>
      <t>= 97.6%; Sum of R2 = 0.0067)</t>
    </r>
  </si>
  <si>
    <t>Norms</t>
  </si>
  <si>
    <t>Normalize Qz, Ab, Or to 100%</t>
  </si>
  <si>
    <t>Blundy and Cashman, 2001</t>
  </si>
  <si>
    <t>SiO[2]</t>
  </si>
  <si>
    <t>TiO[2]</t>
  </si>
  <si>
    <t>Al[2]O[3]</t>
  </si>
  <si>
    <t>Na[2]O</t>
  </si>
  <si>
    <t>K[2]O</t>
  </si>
  <si>
    <t>P[2]O[5]</t>
  </si>
  <si>
    <t>%AN</t>
  </si>
  <si>
    <t>Q</t>
  </si>
  <si>
    <t>or</t>
  </si>
  <si>
    <t>ab</t>
  </si>
  <si>
    <t>an</t>
  </si>
  <si>
    <t>lc</t>
  </si>
  <si>
    <t>ne</t>
  </si>
  <si>
    <t>kal</t>
  </si>
  <si>
    <t>C</t>
  </si>
  <si>
    <t>di</t>
  </si>
  <si>
    <t>hy</t>
  </si>
  <si>
    <t>wo</t>
  </si>
  <si>
    <t>ol</t>
  </si>
  <si>
    <t>ac</t>
  </si>
  <si>
    <t>mt</t>
  </si>
  <si>
    <t>il</t>
  </si>
  <si>
    <t>hem</t>
  </si>
  <si>
    <t>ti</t>
  </si>
  <si>
    <t>ap</t>
  </si>
  <si>
    <t>cc</t>
  </si>
  <si>
    <t>pero</t>
  </si>
  <si>
    <t>wus</t>
  </si>
  <si>
    <t>ru</t>
  </si>
  <si>
    <t>KMS</t>
  </si>
  <si>
    <t>NMS</t>
  </si>
  <si>
    <t>COS</t>
  </si>
  <si>
    <t>Total QAbOr</t>
  </si>
  <si>
    <t>Ab</t>
  </si>
  <si>
    <t>Or</t>
  </si>
  <si>
    <t>Qz'</t>
  </si>
  <si>
    <t>Or'</t>
  </si>
  <si>
    <t>Ab'</t>
  </si>
  <si>
    <t> Cs </t>
  </si>
  <si>
    <t>Rb </t>
  </si>
  <si>
    <t>Ba </t>
  </si>
  <si>
    <t>K</t>
  </si>
  <si>
    <t>Th </t>
  </si>
  <si>
    <t>U </t>
  </si>
  <si>
    <t>Nb </t>
  </si>
  <si>
    <t> Ta </t>
  </si>
  <si>
    <t>La </t>
  </si>
  <si>
    <t>Ce </t>
  </si>
  <si>
    <t>Pb </t>
  </si>
  <si>
    <t>Pr </t>
  </si>
  <si>
    <t>Sr </t>
  </si>
  <si>
    <t> Nd </t>
  </si>
  <si>
    <t>Zr </t>
  </si>
  <si>
    <t>Hf </t>
  </si>
  <si>
    <t>Sm </t>
  </si>
  <si>
    <t>Eu </t>
  </si>
  <si>
    <t>Tb </t>
  </si>
  <si>
    <t> Dy </t>
  </si>
  <si>
    <t>Y </t>
  </si>
  <si>
    <t>Yb </t>
  </si>
  <si>
    <t>Lu </t>
  </si>
  <si>
    <t> plagioclase </t>
  </si>
  <si>
    <t>0.07 </t>
  </si>
  <si>
    <t>0.02 </t>
  </si>
  <si>
    <t>0.5 </t>
  </si>
  <si>
    <t>0.01 </t>
  </si>
  <si>
    <t>0.3 </t>
  </si>
  <si>
    <t>0.2 </t>
  </si>
  <si>
    <t>0.4 </t>
  </si>
  <si>
    <t>0.18 </t>
  </si>
  <si>
    <t>6 </t>
  </si>
  <si>
    <t>0.15 </t>
  </si>
  <si>
    <t>0.1 </t>
  </si>
  <si>
    <t>2.5 </t>
  </si>
  <si>
    <t>0.08 </t>
  </si>
  <si>
    <t>alkali feldspar </t>
  </si>
  <si>
    <t>0.052 </t>
  </si>
  <si>
    <t>7 </t>
  </si>
  <si>
    <t>0.03 </t>
  </si>
  <si>
    <t>0.055 </t>
  </si>
  <si>
    <t>0.03275 </t>
  </si>
  <si>
    <t>0.047 </t>
  </si>
  <si>
    <t>0.138 </t>
  </si>
  <si>
    <t>0.06 </t>
  </si>
  <si>
    <t>0.8 </t>
  </si>
  <si>
    <t>0.048 </t>
  </si>
  <si>
    <t>11.8 </t>
  </si>
  <si>
    <t>0.035 </t>
  </si>
  <si>
    <t>0.036 </t>
  </si>
  <si>
    <t>4.75 </t>
  </si>
  <si>
    <t>0.024 </t>
  </si>
  <si>
    <t>0.05 </t>
  </si>
  <si>
    <t>0.016 </t>
  </si>
  <si>
    <t>quartz </t>
  </si>
  <si>
    <t>0.005 </t>
  </si>
  <si>
    <t>clinopyroxene </t>
  </si>
  <si>
    <t>0.009 </t>
  </si>
  <si>
    <t>1 </t>
  </si>
  <si>
    <t>0.25 </t>
  </si>
  <si>
    <t>2 </t>
  </si>
  <si>
    <t>4 </t>
  </si>
  <si>
    <t>4.8 </t>
  </si>
  <si>
    <t>5.5 </t>
  </si>
  <si>
    <t>5 </t>
  </si>
  <si>
    <t>3.8 </t>
  </si>
  <si>
    <t>3.6 </t>
  </si>
  <si>
    <t>orthopyroxene </t>
  </si>
  <si>
    <t>0.015 </t>
  </si>
  <si>
    <t>0.008 </t>
  </si>
  <si>
    <t>0.04 </t>
  </si>
  <si>
    <t>0.09 </t>
  </si>
  <si>
    <t>0.7 </t>
  </si>
  <si>
    <t>0.65 </t>
  </si>
  <si>
    <t>amphibole </t>
  </si>
  <si>
    <t>0.9 </t>
  </si>
  <si>
    <t>1.5 </t>
  </si>
  <si>
    <t>0.64 </t>
  </si>
  <si>
    <t>3.3 </t>
  </si>
  <si>
    <t>biotite </t>
  </si>
  <si>
    <t>8 </t>
  </si>
  <si>
    <t>1.7 </t>
  </si>
  <si>
    <t>0.17 </t>
  </si>
  <si>
    <t>0.6 </t>
  </si>
  <si>
    <t>FeTi oxides </t>
  </si>
  <si>
    <t>1.2 </t>
  </si>
  <si>
    <t>1.4 </t>
  </si>
  <si>
    <t>0.22 </t>
  </si>
  <si>
    <t>0.75 </t>
  </si>
  <si>
    <t>0.11 </t>
  </si>
  <si>
    <t>0.13 </t>
  </si>
  <si>
    <t>apatite </t>
  </si>
  <si>
    <t>46.2 </t>
  </si>
  <si>
    <t>65.7 </t>
  </si>
  <si>
    <t>70 </t>
  </si>
  <si>
    <t>101.5 </t>
  </si>
  <si>
    <t>130 </t>
  </si>
  <si>
    <t>155 </t>
  </si>
  <si>
    <t>110 </t>
  </si>
  <si>
    <t>76.2 </t>
  </si>
  <si>
    <t>162 </t>
  </si>
  <si>
    <t>40 </t>
  </si>
  <si>
    <t>20 </t>
  </si>
  <si>
    <t>zircon </t>
  </si>
  <si>
    <t>41.84 </t>
  </si>
  <si>
    <t>192.05 </t>
  </si>
  <si>
    <t>1.08 </t>
  </si>
  <si>
    <t>0.24 </t>
  </si>
  <si>
    <t>0.54 </t>
  </si>
  <si>
    <t>0.68 </t>
  </si>
  <si>
    <t>3224.17 </t>
  </si>
  <si>
    <t>1589.76 </t>
  </si>
  <si>
    <t>3.42 </t>
  </si>
  <si>
    <t>2.42 </t>
  </si>
  <si>
    <t>33.69 </t>
  </si>
  <si>
    <t>64.89 </t>
  </si>
  <si>
    <t>106.45 </t>
  </si>
  <si>
    <t>385.75 </t>
  </si>
  <si>
    <t>allanite</t>
  </si>
  <si>
    <t>titanite</t>
  </si>
  <si>
    <t>M Streck pers. communication</t>
  </si>
  <si>
    <t>Kd's Sources</t>
  </si>
  <si>
    <t>Padilla, A. J., &amp; Gualda, G. A. R. (2016). Crystal-melt elemental partitioning in silicic magmatic systems: An example from the Peach Spring Tuff high-silica rhyolite, Southwest USA. Chemical Geology, 440, 326–344. http://doi.org/10.1016/j.chemgeo.2016.07.004</t>
  </si>
  <si>
    <t>https://earthref.org/cgi-bin/kdd-s1-advanced.cgi?database_name=kdd&amp;search_start=advanced&amp;term=K&amp;term_type=element&amp;conjunction=OR</t>
  </si>
  <si>
    <t>Mainly from GERM (Mainly averages of high and low from Mahood and Hildreth, 1983)</t>
  </si>
  <si>
    <t>Best fit for CBV12A to DOMO01</t>
  </si>
  <si>
    <t>D's and P's from CBRhyolite.PC.txt</t>
  </si>
  <si>
    <t>30pl 45san 10qz 5hb 5bt 0.2feti 0.07ap 0.09zr 0.085all 0.07titan</t>
  </si>
  <si>
    <t>CS</t>
  </si>
  <si>
    <t>RB</t>
  </si>
  <si>
    <t>BA</t>
  </si>
  <si>
    <t>This works with both</t>
  </si>
  <si>
    <t>TH</t>
  </si>
  <si>
    <t>Chondrite normalized Sun, 1980</t>
  </si>
  <si>
    <t>REE Chrondrite-normalized Sun and McDonough, 1989</t>
  </si>
  <si>
    <t>NB</t>
  </si>
  <si>
    <t>TA</t>
  </si>
  <si>
    <t>LA</t>
  </si>
  <si>
    <t>CE</t>
  </si>
  <si>
    <t>PR</t>
  </si>
  <si>
    <t>SR</t>
  </si>
  <si>
    <t>ND</t>
  </si>
  <si>
    <t>ZR</t>
  </si>
  <si>
    <t>HF</t>
  </si>
  <si>
    <t>SM</t>
  </si>
  <si>
    <t>EU</t>
  </si>
  <si>
    <t>TB</t>
  </si>
  <si>
    <t>DY</t>
  </si>
  <si>
    <t>YB</t>
  </si>
  <si>
    <t>LU</t>
  </si>
  <si>
    <t>13pl25san36qz20hb4bt1feti0.2ap0.2zr0.06all0.2titan</t>
  </si>
  <si>
    <t>13pl 41san 36qz 0.1feti 0.1ap 0.01zr 0.03all 0.01titan</t>
  </si>
  <si>
    <t>Figure 13 in the main text.</t>
  </si>
  <si>
    <t>Best fit Bulk Ds for Path 1a CPPI to 2A,B glass</t>
  </si>
  <si>
    <t>Best fit Bulk Ds for Path 1 CPPI to matrix glass</t>
  </si>
  <si>
    <t>F=0.45</t>
  </si>
  <si>
    <t>F=0.65</t>
  </si>
  <si>
    <t>Table S7 Rayleigh Fractionation models of internal variations within the CBVC rhyolite suite.</t>
  </si>
  <si>
    <t>Paragneiss***</t>
  </si>
  <si>
    <t>Orthogneiss***</t>
  </si>
  <si>
    <t>Metasedimentos***</t>
  </si>
  <si>
    <t>Granitoidos***</t>
  </si>
  <si>
    <t>Metabas-Post***</t>
  </si>
  <si>
    <t>Metabas-pre***</t>
  </si>
  <si>
    <t>External data sources not identified above</t>
  </si>
  <si>
    <t>In-situ matrix glass analyses - Norm Calculations</t>
  </si>
  <si>
    <t xml:space="preserve">ONLY COMPOSITIONS WITH NORMATIVE C &lt;1% ARE SHOWN HERE </t>
  </si>
  <si>
    <t>Stormer, J.C., and Nicholls, J., 1978, XLFRAC: A program for the interactive testing of magmatic differentiation models: Computers &amp; Geosciences, v. 4, interactive testing of magmatic differentiation models: Computers &amp; Geosciences, v. 4, 1234 no. 2, p. 143–159, https://doi.org/10.1016/0098-3004(78)90083-3.</t>
  </si>
  <si>
    <t>Postcaldera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</si>
</sst>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"/>
    <numFmt numFmtId="165" formatCode="0.000000"/>
    <numFmt numFmtId="166" formatCode="0.0"/>
    <numFmt numFmtId="167" formatCode="0.00\ "/>
    <numFmt numFmtId="168" formatCode="0\ \ "/>
    <numFmt numFmtId="169" formatCode="0.0%"/>
    <numFmt numFmtId="170" formatCode="0.00000"/>
    <numFmt numFmtId="171" formatCode="0.0000"/>
  </numFmts>
  <fonts count="26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231F20"/>
      <name val="Calibri"/>
      <family val="2"/>
      <scheme val="minor"/>
    </font>
    <font>
      <sz val="14"/>
      <name val="Calibri"/>
      <family val="2"/>
      <scheme val="minor"/>
    </font>
    <font>
      <u/>
      <sz val="14"/>
      <color theme="1"/>
      <name val="Calibri"/>
      <family val="2"/>
      <scheme val="minor"/>
    </font>
    <font>
      <u val="double"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u val="double"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Symbol"/>
      <charset val="2"/>
    </font>
    <font>
      <b/>
      <sz val="10"/>
      <color theme="1"/>
      <name val="Calibri (Body)"/>
    </font>
    <font>
      <sz val="12"/>
      <name val="Times"/>
    </font>
    <font>
      <sz val="12"/>
      <color rgb="FF000000"/>
      <name val="Cambria"/>
    </font>
    <font>
      <vertAlign val="superscript"/>
      <sz val="12"/>
      <color rgb="FF000000"/>
      <name val="Cambria"/>
    </font>
    <font>
      <vertAlign val="subscript"/>
      <sz val="12"/>
      <color rgb="FF000000"/>
      <name val="Cambria"/>
    </font>
    <font>
      <i/>
      <sz val="12"/>
      <color rgb="FF000000"/>
      <name val="Cambria"/>
    </font>
    <font>
      <sz val="10"/>
      <color rgb="FFFF0000"/>
      <name val="Arial"/>
      <family val="2"/>
    </font>
    <font>
      <sz val="10"/>
      <color indexed="14"/>
      <name val="Arial"/>
      <family val="2"/>
    </font>
    <font>
      <b/>
      <sz val="11"/>
      <color theme="1"/>
      <name val="Calibri"/>
      <scheme val="minor"/>
    </font>
    <font>
      <b/>
      <i/>
      <sz val="11"/>
      <color theme="1"/>
      <name val="Calibri"/>
      <scheme val="minor"/>
    </font>
    <font>
      <i/>
      <sz val="12"/>
      <color theme="1"/>
      <name val="Calibri"/>
      <scheme val="minor"/>
    </font>
    <font>
      <sz val="12"/>
      <color theme="1"/>
      <name val="Times"/>
      <family val="1"/>
    </font>
    <font>
      <sz val="12"/>
      <color rgb="FF000000"/>
      <name val="Times"/>
      <family val="1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571D1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156">
    <xf numFmtId="0" fontId="0" fillId="0" borderId="0" xfId="0"/>
    <xf numFmtId="2" fontId="1" fillId="0" borderId="0" xfId="0" applyNumberFormat="1" applyFont="1"/>
    <xf numFmtId="0" fontId="1" fillId="0" borderId="0" xfId="0" applyFont="1" applyAlignment="1">
      <alignment horizontal="center"/>
    </xf>
    <xf numFmtId="2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2" fontId="1" fillId="3" borderId="0" xfId="0" applyNumberFormat="1" applyFont="1" applyFill="1"/>
    <xf numFmtId="165" fontId="1" fillId="3" borderId="0" xfId="0" applyNumberFormat="1" applyFont="1" applyFill="1" applyAlignment="1">
      <alignment horizontal="center" vertical="center"/>
    </xf>
    <xf numFmtId="2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2" fontId="1" fillId="4" borderId="0" xfId="0" applyNumberFormat="1" applyFont="1" applyFill="1"/>
    <xf numFmtId="165" fontId="1" fillId="4" borderId="0" xfId="0" applyNumberFormat="1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2" fontId="1" fillId="5" borderId="0" xfId="0" applyNumberFormat="1" applyFont="1" applyFill="1"/>
    <xf numFmtId="165" fontId="1" fillId="5" borderId="0" xfId="0" applyNumberFormat="1" applyFont="1" applyFill="1" applyAlignment="1">
      <alignment horizontal="center" vertical="center"/>
    </xf>
    <xf numFmtId="165" fontId="1" fillId="4" borderId="0" xfId="0" applyNumberFormat="1" applyFont="1" applyFill="1"/>
    <xf numFmtId="2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2" fontId="1" fillId="6" borderId="0" xfId="0" applyNumberFormat="1" applyFont="1" applyFill="1"/>
    <xf numFmtId="2" fontId="1" fillId="4" borderId="0" xfId="0" applyNumberFormat="1" applyFont="1" applyFill="1" applyBorder="1" applyAlignment="1">
      <alignment horizontal="center" vertical="center"/>
    </xf>
    <xf numFmtId="2" fontId="1" fillId="4" borderId="0" xfId="0" applyNumberFormat="1" applyFont="1" applyFill="1" applyBorder="1"/>
    <xf numFmtId="2" fontId="1" fillId="3" borderId="0" xfId="0" applyNumberFormat="1" applyFont="1" applyFill="1" applyAlignment="1">
      <alignment horizontal="right" vertical="center"/>
    </xf>
    <xf numFmtId="2" fontId="1" fillId="4" borderId="0" xfId="0" applyNumberFormat="1" applyFont="1" applyFill="1" applyAlignment="1">
      <alignment horizontal="right" vertical="center"/>
    </xf>
    <xf numFmtId="2" fontId="1" fillId="5" borderId="0" xfId="0" applyNumberFormat="1" applyFont="1" applyFill="1" applyAlignment="1">
      <alignment horizontal="right" vertical="center"/>
    </xf>
    <xf numFmtId="2" fontId="1" fillId="6" borderId="0" xfId="0" applyNumberFormat="1" applyFont="1" applyFill="1" applyAlignment="1">
      <alignment horizontal="right" vertical="center"/>
    </xf>
    <xf numFmtId="2" fontId="1" fillId="6" borderId="0" xfId="0" applyNumberFormat="1" applyFont="1" applyFill="1" applyAlignment="1">
      <alignment horizontal="right"/>
    </xf>
    <xf numFmtId="2" fontId="1" fillId="3" borderId="0" xfId="0" applyNumberFormat="1" applyFont="1" applyFill="1" applyAlignment="1">
      <alignment horizontal="right"/>
    </xf>
    <xf numFmtId="2" fontId="1" fillId="4" borderId="0" xfId="0" applyNumberFormat="1" applyFont="1" applyFill="1" applyAlignment="1">
      <alignment horizontal="right"/>
    </xf>
    <xf numFmtId="2" fontId="1" fillId="4" borderId="0" xfId="0" applyNumberFormat="1" applyFont="1" applyFill="1" applyBorder="1" applyAlignment="1">
      <alignment horizontal="right" vertical="center"/>
    </xf>
    <xf numFmtId="2" fontId="0" fillId="0" borderId="0" xfId="0" applyNumberFormat="1"/>
    <xf numFmtId="0" fontId="1" fillId="0" borderId="0" xfId="0" applyFont="1"/>
    <xf numFmtId="165" fontId="0" fillId="0" borderId="0" xfId="0" applyNumberFormat="1"/>
    <xf numFmtId="164" fontId="0" fillId="0" borderId="0" xfId="0" applyNumberFormat="1"/>
    <xf numFmtId="2" fontId="1" fillId="2" borderId="0" xfId="0" applyNumberFormat="1" applyFont="1" applyFill="1" applyAlignment="1">
      <alignment vertical="center"/>
    </xf>
    <xf numFmtId="2" fontId="1" fillId="3" borderId="0" xfId="0" applyNumberFormat="1" applyFont="1" applyFill="1" applyAlignment="1">
      <alignment vertical="center"/>
    </xf>
    <xf numFmtId="2" fontId="1" fillId="4" borderId="0" xfId="0" applyNumberFormat="1" applyFont="1" applyFill="1" applyAlignment="1">
      <alignment vertical="center"/>
    </xf>
    <xf numFmtId="2" fontId="1" fillId="5" borderId="0" xfId="0" applyNumberFormat="1" applyFont="1" applyFill="1" applyAlignment="1">
      <alignment vertical="center"/>
    </xf>
    <xf numFmtId="2" fontId="0" fillId="0" borderId="0" xfId="0" applyNumberFormat="1" applyAlignment="1">
      <alignment horizontal="right"/>
    </xf>
    <xf numFmtId="165" fontId="1" fillId="6" borderId="0" xfId="0" applyNumberFormat="1" applyFont="1" applyFill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2" fontId="1" fillId="0" borderId="0" xfId="0" applyNumberFormat="1" applyFont="1" applyBorder="1"/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/>
    </xf>
    <xf numFmtId="167" fontId="4" fillId="0" borderId="0" xfId="0" applyNumberFormat="1" applyFont="1" applyFill="1" applyBorder="1"/>
    <xf numFmtId="168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2" fontId="4" fillId="0" borderId="0" xfId="0" applyNumberFormat="1" applyFont="1"/>
    <xf numFmtId="166" fontId="4" fillId="0" borderId="0" xfId="0" applyNumberFormat="1" applyFont="1"/>
    <xf numFmtId="2" fontId="5" fillId="3" borderId="0" xfId="0" applyNumberFormat="1" applyFont="1" applyFill="1" applyAlignment="1">
      <alignment vertical="center"/>
    </xf>
    <xf numFmtId="2" fontId="5" fillId="4" borderId="0" xfId="0" applyNumberFormat="1" applyFont="1" applyFill="1" applyAlignment="1">
      <alignment vertical="center"/>
    </xf>
    <xf numFmtId="0" fontId="1" fillId="3" borderId="0" xfId="0" applyNumberFormat="1" applyFont="1" applyFill="1" applyAlignment="1">
      <alignment vertical="center"/>
    </xf>
    <xf numFmtId="2" fontId="6" fillId="3" borderId="0" xfId="0" applyNumberFormat="1" applyFont="1" applyFill="1" applyAlignment="1">
      <alignment vertical="center"/>
    </xf>
    <xf numFmtId="2" fontId="6" fillId="4" borderId="0" xfId="0" applyNumberFormat="1" applyFont="1" applyFill="1" applyAlignment="1">
      <alignment vertical="center"/>
    </xf>
    <xf numFmtId="0" fontId="1" fillId="4" borderId="0" xfId="0" applyNumberFormat="1" applyFont="1" applyFill="1" applyAlignment="1">
      <alignment vertical="center"/>
    </xf>
    <xf numFmtId="2" fontId="1" fillId="4" borderId="0" xfId="0" applyNumberFormat="1" applyFont="1" applyFill="1" applyAlignment="1">
      <alignment horizontal="left" vertical="center"/>
    </xf>
    <xf numFmtId="2" fontId="7" fillId="0" borderId="0" xfId="0" applyNumberFormat="1" applyFont="1"/>
    <xf numFmtId="2" fontId="8" fillId="0" borderId="0" xfId="0" applyNumberFormat="1" applyFont="1"/>
    <xf numFmtId="2" fontId="0" fillId="0" borderId="0" xfId="0" applyNumberFormat="1" applyFont="1"/>
    <xf numFmtId="2" fontId="5" fillId="5" borderId="1" xfId="0" applyNumberFormat="1" applyFont="1" applyFill="1" applyBorder="1" applyAlignment="1">
      <alignment vertical="center"/>
    </xf>
    <xf numFmtId="2" fontId="5" fillId="5" borderId="0" xfId="0" applyNumberFormat="1" applyFont="1" applyFill="1" applyBorder="1" applyAlignment="1">
      <alignment vertical="center"/>
    </xf>
    <xf numFmtId="2" fontId="5" fillId="5" borderId="2" xfId="0" applyNumberFormat="1" applyFont="1" applyFill="1" applyBorder="1" applyAlignment="1">
      <alignment vertical="center"/>
    </xf>
    <xf numFmtId="2" fontId="0" fillId="4" borderId="0" xfId="0" applyNumberFormat="1" applyFill="1"/>
    <xf numFmtId="165" fontId="0" fillId="4" borderId="0" xfId="0" applyNumberFormat="1" applyFill="1"/>
    <xf numFmtId="164" fontId="0" fillId="4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165" fontId="0" fillId="0" borderId="0" xfId="0" applyNumberFormat="1" applyFill="1"/>
    <xf numFmtId="164" fontId="0" fillId="0" borderId="0" xfId="0" applyNumberFormat="1" applyFill="1"/>
    <xf numFmtId="2" fontId="1" fillId="0" borderId="0" xfId="0" applyNumberFormat="1" applyFont="1" applyFill="1"/>
    <xf numFmtId="2" fontId="1" fillId="0" borderId="0" xfId="0" applyNumberFormat="1" applyFont="1" applyFill="1" applyAlignment="1">
      <alignment horizontal="center" vertical="center"/>
    </xf>
    <xf numFmtId="165" fontId="1" fillId="0" borderId="0" xfId="0" applyNumberFormat="1" applyFont="1" applyFill="1"/>
    <xf numFmtId="165" fontId="1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vertical="center"/>
    </xf>
    <xf numFmtId="2" fontId="1" fillId="0" borderId="0" xfId="0" applyNumberFormat="1" applyFont="1" applyFill="1" applyAlignment="1">
      <alignment horizontal="center"/>
    </xf>
    <xf numFmtId="0" fontId="0" fillId="0" borderId="0" xfId="0" applyFill="1"/>
    <xf numFmtId="164" fontId="1" fillId="0" borderId="0" xfId="0" applyNumberFormat="1" applyFont="1" applyFill="1"/>
    <xf numFmtId="2" fontId="5" fillId="0" borderId="0" xfId="0" applyNumberFormat="1" applyFont="1" applyFill="1" applyBorder="1" applyAlignment="1">
      <alignment vertical="center"/>
    </xf>
    <xf numFmtId="2" fontId="1" fillId="0" borderId="0" xfId="0" applyNumberFormat="1" applyFont="1" applyFill="1" applyAlignment="1">
      <alignment horizontal="right" vertical="center"/>
    </xf>
    <xf numFmtId="2" fontId="9" fillId="0" borderId="0" xfId="0" applyNumberFormat="1" applyFont="1"/>
    <xf numFmtId="2" fontId="9" fillId="0" borderId="0" xfId="0" applyNumberFormat="1" applyFont="1" applyAlignment="1">
      <alignment horizontal="right"/>
    </xf>
    <xf numFmtId="165" fontId="9" fillId="0" borderId="0" xfId="0" applyNumberFormat="1" applyFont="1"/>
    <xf numFmtId="164" fontId="9" fillId="0" borderId="0" xfId="0" applyNumberFormat="1" applyFont="1"/>
    <xf numFmtId="2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right" vertical="center"/>
    </xf>
    <xf numFmtId="2" fontId="10" fillId="0" borderId="0" xfId="0" applyNumberFormat="1" applyFont="1"/>
    <xf numFmtId="165" fontId="10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/>
    </xf>
    <xf numFmtId="0" fontId="0" fillId="0" borderId="0" xfId="0" applyFont="1" applyFill="1"/>
    <xf numFmtId="0" fontId="14" fillId="0" borderId="0" xfId="0" applyFont="1" applyFill="1"/>
    <xf numFmtId="0" fontId="15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2" fontId="19" fillId="0" borderId="0" xfId="0" applyNumberFormat="1" applyFont="1" applyAlignment="1">
      <alignment horizontal="right"/>
    </xf>
    <xf numFmtId="0" fontId="0" fillId="2" borderId="0" xfId="0" applyFill="1"/>
    <xf numFmtId="2" fontId="19" fillId="2" borderId="0" xfId="0" applyNumberFormat="1" applyFont="1" applyFill="1" applyAlignment="1">
      <alignment horizontal="right"/>
    </xf>
    <xf numFmtId="0" fontId="0" fillId="6" borderId="0" xfId="0" applyFill="1"/>
    <xf numFmtId="2" fontId="19" fillId="6" borderId="0" xfId="0" applyNumberFormat="1" applyFont="1" applyFill="1" applyAlignment="1">
      <alignment horizontal="right"/>
    </xf>
    <xf numFmtId="0" fontId="0" fillId="7" borderId="0" xfId="0" applyFill="1"/>
    <xf numFmtId="2" fontId="19" fillId="7" borderId="0" xfId="0" applyNumberFormat="1" applyFont="1" applyFill="1" applyAlignment="1">
      <alignment horizontal="right"/>
    </xf>
    <xf numFmtId="0" fontId="0" fillId="4" borderId="0" xfId="0" applyFill="1"/>
    <xf numFmtId="2" fontId="19" fillId="4" borderId="0" xfId="0" applyNumberFormat="1" applyFont="1" applyFill="1" applyAlignment="1">
      <alignment horizontal="right"/>
    </xf>
    <xf numFmtId="16" fontId="0" fillId="4" borderId="0" xfId="0" applyNumberFormat="1" applyFill="1"/>
    <xf numFmtId="2" fontId="20" fillId="0" borderId="0" xfId="0" applyNumberFormat="1" applyFont="1"/>
    <xf numFmtId="0" fontId="0" fillId="0" borderId="0" xfId="0" applyAlignment="1">
      <alignment horizontal="right"/>
    </xf>
    <xf numFmtId="0" fontId="21" fillId="6" borderId="0" xfId="0" applyFont="1" applyFill="1"/>
    <xf numFmtId="0" fontId="0" fillId="6" borderId="0" xfId="0" applyFont="1" applyFill="1"/>
    <xf numFmtId="0" fontId="0" fillId="6" borderId="0" xfId="0" applyFont="1" applyFill="1" applyAlignment="1">
      <alignment horizontal="right"/>
    </xf>
    <xf numFmtId="0" fontId="0" fillId="6" borderId="0" xfId="0" applyFill="1" applyAlignment="1">
      <alignment horizontal="right"/>
    </xf>
    <xf numFmtId="9" fontId="0" fillId="6" borderId="0" xfId="0" applyNumberFormat="1" applyFill="1"/>
    <xf numFmtId="169" fontId="0" fillId="6" borderId="0" xfId="0" applyNumberFormat="1" applyFill="1"/>
    <xf numFmtId="2" fontId="0" fillId="6" borderId="0" xfId="0" applyNumberFormat="1" applyFill="1"/>
    <xf numFmtId="164" fontId="0" fillId="6" borderId="0" xfId="0" applyNumberFormat="1" applyFill="1"/>
    <xf numFmtId="170" fontId="0" fillId="6" borderId="0" xfId="0" applyNumberFormat="1" applyFill="1"/>
    <xf numFmtId="171" fontId="0" fillId="6" borderId="0" xfId="0" applyNumberFormat="1" applyFill="1"/>
    <xf numFmtId="171" fontId="0" fillId="4" borderId="0" xfId="0" applyNumberFormat="1" applyFill="1"/>
    <xf numFmtId="10" fontId="0" fillId="6" borderId="0" xfId="0" applyNumberFormat="1" applyFill="1"/>
    <xf numFmtId="0" fontId="21" fillId="6" borderId="0" xfId="0" applyFont="1" applyFill="1" applyAlignment="1">
      <alignment horizontal="right"/>
    </xf>
    <xf numFmtId="165" fontId="0" fillId="6" borderId="0" xfId="0" applyNumberFormat="1" applyFill="1"/>
    <xf numFmtId="0" fontId="0" fillId="4" borderId="0" xfId="0" applyFill="1" applyAlignment="1">
      <alignment horizontal="right"/>
    </xf>
    <xf numFmtId="0" fontId="9" fillId="6" borderId="0" xfId="0" applyFont="1" applyFill="1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ont="1"/>
    <xf numFmtId="0" fontId="9" fillId="0" borderId="0" xfId="0" applyFont="1"/>
    <xf numFmtId="0" fontId="0" fillId="3" borderId="0" xfId="0" applyFill="1"/>
    <xf numFmtId="0" fontId="9" fillId="3" borderId="0" xfId="0" applyFont="1" applyFill="1"/>
    <xf numFmtId="2" fontId="6" fillId="5" borderId="0" xfId="0" applyNumberFormat="1" applyFont="1" applyFill="1" applyAlignment="1">
      <alignment vertical="center"/>
    </xf>
    <xf numFmtId="0" fontId="0" fillId="5" borderId="0" xfId="0" applyFill="1"/>
    <xf numFmtId="164" fontId="0" fillId="5" borderId="0" xfId="0" applyNumberFormat="1" applyFill="1"/>
    <xf numFmtId="0" fontId="0" fillId="8" borderId="0" xfId="0" applyFill="1"/>
    <xf numFmtId="2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/>
    <xf numFmtId="2" fontId="1" fillId="8" borderId="0" xfId="0" applyNumberFormat="1" applyFont="1" applyFill="1" applyAlignment="1">
      <alignment vertical="center"/>
    </xf>
    <xf numFmtId="2" fontId="1" fillId="8" borderId="0" xfId="0" applyNumberFormat="1" applyFont="1" applyFill="1" applyAlignment="1">
      <alignment horizontal="center" vertical="center"/>
    </xf>
    <xf numFmtId="2" fontId="1" fillId="8" borderId="0" xfId="0" applyNumberFormat="1" applyFont="1" applyFill="1" applyAlignment="1">
      <alignment horizontal="right" vertical="center"/>
    </xf>
    <xf numFmtId="2" fontId="1" fillId="8" borderId="0" xfId="0" applyNumberFormat="1" applyFont="1" applyFill="1"/>
    <xf numFmtId="165" fontId="1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2" fontId="6" fillId="6" borderId="0" xfId="0" applyNumberFormat="1" applyFont="1" applyFill="1" applyAlignment="1">
      <alignment vertical="center"/>
    </xf>
    <xf numFmtId="2" fontId="1" fillId="6" borderId="0" xfId="0" applyNumberFormat="1" applyFont="1" applyFill="1" applyAlignment="1">
      <alignment vertical="center"/>
    </xf>
    <xf numFmtId="0" fontId="1" fillId="6" borderId="0" xfId="0" applyNumberFormat="1" applyFont="1" applyFill="1" applyAlignment="1">
      <alignment vertical="center"/>
    </xf>
    <xf numFmtId="2" fontId="1" fillId="6" borderId="0" xfId="0" applyNumberFormat="1" applyFont="1" applyFill="1" applyAlignment="1">
      <alignment horizontal="left"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857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13</xdr:col>
      <xdr:colOff>251511</xdr:colOff>
      <xdr:row>19</xdr:row>
      <xdr:rowOff>6485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0" y="609600"/>
          <a:ext cx="4379011" cy="2851285"/>
        </a:xfrm>
        <a:prstGeom prst="rect">
          <a:avLst/>
        </a:prstGeom>
      </xdr:spPr>
    </xdr:pic>
    <xdr:clientData/>
  </xdr:twoCellAnchor>
  <xdr:twoCellAnchor editAs="oneCell">
    <xdr:from>
      <xdr:col>8</xdr:col>
      <xdr:colOff>278386</xdr:colOff>
      <xdr:row>20</xdr:row>
      <xdr:rowOff>121498</xdr:rowOff>
    </xdr:from>
    <xdr:to>
      <xdr:col>13</xdr:col>
      <xdr:colOff>196387</xdr:colOff>
      <xdr:row>34</xdr:row>
      <xdr:rowOff>188609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2386" y="3779098"/>
          <a:ext cx="4045501" cy="2911911"/>
        </a:xfrm>
        <a:prstGeom prst="rect">
          <a:avLst/>
        </a:prstGeom>
      </xdr:spPr>
    </xdr:pic>
    <xdr:clientData/>
  </xdr:twoCellAnchor>
  <xdr:twoCellAnchor editAs="oneCell">
    <xdr:from>
      <xdr:col>8</xdr:col>
      <xdr:colOff>278386</xdr:colOff>
      <xdr:row>35</xdr:row>
      <xdr:rowOff>42895</xdr:rowOff>
    </xdr:from>
    <xdr:to>
      <xdr:col>13</xdr:col>
      <xdr:colOff>251511</xdr:colOff>
      <xdr:row>49</xdr:row>
      <xdr:rowOff>163912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82386" y="6748495"/>
          <a:ext cx="4100625" cy="2965817"/>
        </a:xfrm>
        <a:prstGeom prst="rect">
          <a:avLst/>
        </a:prstGeom>
      </xdr:spPr>
    </xdr:pic>
    <xdr:clientData/>
  </xdr:twoCellAnchor>
  <xdr:twoCellAnchor>
    <xdr:from>
      <xdr:col>16</xdr:col>
      <xdr:colOff>51605</xdr:colOff>
      <xdr:row>30</xdr:row>
      <xdr:rowOff>73355</xdr:rowOff>
    </xdr:from>
    <xdr:to>
      <xdr:col>18</xdr:col>
      <xdr:colOff>767006</xdr:colOff>
      <xdr:row>30</xdr:row>
      <xdr:rowOff>186477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13259605" y="6169355"/>
          <a:ext cx="2366401" cy="11312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350"/>
        </a:p>
      </xdr:txBody>
    </xdr:sp>
    <xdr:clientData/>
  </xdr:twoCellAnchor>
  <xdr:twoCellAnchor editAs="oneCell">
    <xdr:from>
      <xdr:col>15</xdr:col>
      <xdr:colOff>381000</xdr:colOff>
      <xdr:row>30</xdr:row>
      <xdr:rowOff>63500</xdr:rowOff>
    </xdr:from>
    <xdr:to>
      <xdr:col>21</xdr:col>
      <xdr:colOff>437302</xdr:colOff>
      <xdr:row>46</xdr:row>
      <xdr:rowOff>139700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63500" y="6159500"/>
          <a:ext cx="5009302" cy="332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38"/>
  <sheetViews>
    <sheetView zoomScale="87" workbookViewId="0">
      <pane xSplit="420" activePane="topRight"/>
      <selection activeCell="A2" sqref="A2:XFD2"/>
      <selection pane="topRight" activeCell="B3" sqref="B3:B23"/>
    </sheetView>
  </sheetViews>
  <sheetFormatPr baseColWidth="10" defaultRowHeight="16" x14ac:dyDescent="0.2"/>
  <cols>
    <col min="1" max="1" width="20.83203125" style="29" customWidth="1"/>
    <col min="2" max="2" width="18.33203125" style="29" customWidth="1"/>
    <col min="3" max="6" width="10.83203125" style="29"/>
    <col min="7" max="7" width="12.33203125" style="29" customWidth="1"/>
    <col min="8" max="8" width="9.6640625" style="29" customWidth="1"/>
    <col min="9" max="14" width="10.83203125" style="29"/>
    <col min="15" max="15" width="10.83203125" style="37"/>
    <col min="16" max="19" width="10.83203125" style="29"/>
    <col min="20" max="20" width="10.83203125" style="37"/>
    <col min="21" max="47" width="10.83203125" style="29"/>
    <col min="48" max="48" width="10.83203125" style="31"/>
    <col min="49" max="53" width="10.83203125" style="29"/>
    <col min="54" max="55" width="13.5" style="31" customWidth="1"/>
    <col min="56" max="56" width="17.6640625" style="32" customWidth="1"/>
    <col min="57" max="57" width="19" style="32" customWidth="1"/>
    <col min="58" max="58" width="20.6640625" style="32" customWidth="1"/>
    <col min="59" max="16384" width="10.83203125" style="29"/>
  </cols>
  <sheetData>
    <row r="1" spans="1:61" s="92" customFormat="1" ht="19" x14ac:dyDescent="0.25">
      <c r="A1" s="85" t="s">
        <v>0</v>
      </c>
      <c r="B1" s="85" t="s">
        <v>273</v>
      </c>
      <c r="C1" s="85" t="s">
        <v>1</v>
      </c>
      <c r="D1" s="85" t="s">
        <v>2</v>
      </c>
      <c r="E1" s="85" t="s">
        <v>3</v>
      </c>
      <c r="F1" s="85" t="s">
        <v>4</v>
      </c>
      <c r="G1" s="85" t="s">
        <v>5</v>
      </c>
      <c r="H1" s="85" t="s">
        <v>6</v>
      </c>
      <c r="I1" s="85" t="s">
        <v>7</v>
      </c>
      <c r="J1" s="85" t="s">
        <v>8</v>
      </c>
      <c r="K1" s="85" t="s">
        <v>9</v>
      </c>
      <c r="L1" s="85" t="s">
        <v>10</v>
      </c>
      <c r="M1" s="85" t="s">
        <v>11</v>
      </c>
      <c r="N1" s="85"/>
      <c r="O1" s="86" t="s">
        <v>15</v>
      </c>
      <c r="P1" s="85" t="s">
        <v>16</v>
      </c>
      <c r="Q1" s="85" t="s">
        <v>17</v>
      </c>
      <c r="R1" s="85" t="s">
        <v>18</v>
      </c>
      <c r="S1" s="85" t="s">
        <v>19</v>
      </c>
      <c r="T1" s="86" t="s">
        <v>20</v>
      </c>
      <c r="U1" s="85" t="s">
        <v>21</v>
      </c>
      <c r="V1" s="85" t="s">
        <v>22</v>
      </c>
      <c r="W1" s="85" t="s">
        <v>23</v>
      </c>
      <c r="X1" s="85" t="s">
        <v>24</v>
      </c>
      <c r="Y1" s="85" t="s">
        <v>25</v>
      </c>
      <c r="Z1" s="85" t="s">
        <v>26</v>
      </c>
      <c r="AA1" s="85" t="s">
        <v>27</v>
      </c>
      <c r="AB1" s="85" t="s">
        <v>28</v>
      </c>
      <c r="AC1" s="85" t="s">
        <v>29</v>
      </c>
      <c r="AD1" s="85" t="s">
        <v>30</v>
      </c>
      <c r="AE1" s="85" t="s">
        <v>31</v>
      </c>
      <c r="AF1" s="85" t="s">
        <v>32</v>
      </c>
      <c r="AG1" s="85" t="s">
        <v>33</v>
      </c>
      <c r="AH1" s="85" t="s">
        <v>34</v>
      </c>
      <c r="AI1" s="85" t="s">
        <v>35</v>
      </c>
      <c r="AJ1" s="85" t="s">
        <v>36</v>
      </c>
      <c r="AK1" s="85" t="s">
        <v>37</v>
      </c>
      <c r="AL1" s="85" t="s">
        <v>38</v>
      </c>
      <c r="AM1" s="85" t="s">
        <v>39</v>
      </c>
      <c r="AN1" s="85" t="s">
        <v>40</v>
      </c>
      <c r="AO1" s="85" t="s">
        <v>41</v>
      </c>
      <c r="AP1" s="85" t="s">
        <v>42</v>
      </c>
      <c r="AQ1" s="85" t="s">
        <v>43</v>
      </c>
      <c r="AR1" s="85" t="s">
        <v>44</v>
      </c>
      <c r="AS1" s="87" t="s">
        <v>45</v>
      </c>
      <c r="AT1" s="87" t="s">
        <v>46</v>
      </c>
      <c r="AU1" s="85" t="s">
        <v>47</v>
      </c>
      <c r="AV1" s="88" t="s">
        <v>209</v>
      </c>
      <c r="AW1" s="85" t="s">
        <v>48</v>
      </c>
      <c r="AX1" s="85" t="s">
        <v>200</v>
      </c>
      <c r="AY1" s="85" t="s">
        <v>201</v>
      </c>
      <c r="AZ1" s="85" t="s">
        <v>202</v>
      </c>
      <c r="BA1" s="85" t="s">
        <v>203</v>
      </c>
      <c r="BB1" s="89" t="s">
        <v>208</v>
      </c>
      <c r="BC1" s="90" t="s">
        <v>275</v>
      </c>
      <c r="BD1" s="91" t="s">
        <v>210</v>
      </c>
      <c r="BE1" s="91" t="s">
        <v>211</v>
      </c>
      <c r="BF1" s="91" t="s">
        <v>212</v>
      </c>
      <c r="BG1" s="85"/>
      <c r="BH1" s="85"/>
      <c r="BI1" s="85"/>
    </row>
    <row r="2" spans="1:61" s="92" customFormat="1" ht="19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6"/>
      <c r="P2" s="85"/>
      <c r="Q2" s="85"/>
      <c r="R2" s="85"/>
      <c r="S2" s="85"/>
      <c r="T2" s="86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7"/>
      <c r="AT2" s="87"/>
      <c r="AU2" s="85"/>
      <c r="AV2" s="88"/>
      <c r="AW2" s="85"/>
      <c r="AX2" s="85"/>
      <c r="AY2" s="85"/>
      <c r="AZ2" s="85"/>
      <c r="BA2" s="85"/>
      <c r="BB2" s="89"/>
      <c r="BC2" s="90"/>
      <c r="BD2" s="91"/>
      <c r="BE2" s="91"/>
      <c r="BF2" s="91"/>
      <c r="BG2" s="85"/>
      <c r="BH2" s="85"/>
      <c r="BI2" s="85"/>
    </row>
    <row r="3" spans="1:61" s="18" customFormat="1" ht="19" x14ac:dyDescent="0.25">
      <c r="A3" s="146" t="s">
        <v>49</v>
      </c>
      <c r="B3" s="147" t="s">
        <v>598</v>
      </c>
      <c r="C3" s="16">
        <v>76.058743400665676</v>
      </c>
      <c r="D3" s="16">
        <v>7.589567027129894E-2</v>
      </c>
      <c r="E3" s="16">
        <v>13.303280257959711</v>
      </c>
      <c r="F3" s="16">
        <v>0.57564632743253807</v>
      </c>
      <c r="G3" s="16">
        <v>9.74336307536946E-2</v>
      </c>
      <c r="H3" s="16">
        <v>8.2049373266269127E-2</v>
      </c>
      <c r="I3" s="16">
        <v>0.61639591666284677</v>
      </c>
      <c r="J3" s="16">
        <v>4.44502479670013</v>
      </c>
      <c r="K3" s="16">
        <v>4.7229670486396174</v>
      </c>
      <c r="L3" s="16">
        <v>2.2563577648224011E-2</v>
      </c>
      <c r="M3" s="16">
        <v>100.00000000000001</v>
      </c>
      <c r="N3" s="16"/>
      <c r="O3" s="24">
        <v>38</v>
      </c>
      <c r="P3" s="16">
        <v>376</v>
      </c>
      <c r="Q3" s="16">
        <v>17</v>
      </c>
      <c r="R3" s="16">
        <v>55</v>
      </c>
      <c r="S3" s="16">
        <v>34</v>
      </c>
      <c r="T3" s="24">
        <v>44</v>
      </c>
      <c r="U3" s="16"/>
      <c r="V3" s="16"/>
      <c r="W3" s="16">
        <v>5</v>
      </c>
      <c r="X3" s="16">
        <v>3</v>
      </c>
      <c r="Y3" s="16">
        <v>12</v>
      </c>
      <c r="Z3" s="16">
        <v>60</v>
      </c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U3" s="16"/>
      <c r="AV3" s="38"/>
      <c r="AW3" s="16"/>
      <c r="AX3" s="115"/>
      <c r="AY3" s="115"/>
      <c r="AZ3" s="115"/>
      <c r="BA3" s="115"/>
      <c r="BB3" s="38"/>
      <c r="BC3" s="38"/>
      <c r="BD3" s="17"/>
      <c r="BE3" s="17"/>
      <c r="BF3" s="17"/>
      <c r="BG3" s="16"/>
      <c r="BH3" s="16"/>
      <c r="BI3" s="16"/>
    </row>
    <row r="4" spans="1:61" s="18" customFormat="1" ht="19" x14ac:dyDescent="0.25">
      <c r="A4" s="146" t="s">
        <v>50</v>
      </c>
      <c r="B4" s="147" t="s">
        <v>598</v>
      </c>
      <c r="C4" s="16">
        <v>76.433500960102705</v>
      </c>
      <c r="D4" s="16">
        <v>7.7889434230723142E-2</v>
      </c>
      <c r="E4" s="16">
        <v>13.077436290840385</v>
      </c>
      <c r="F4" s="16">
        <v>0.67000112353509922</v>
      </c>
      <c r="G4" s="16">
        <v>0.11683415134608473</v>
      </c>
      <c r="H4" s="16">
        <v>8.2882346681410535E-2</v>
      </c>
      <c r="I4" s="16">
        <v>0.60613957151344799</v>
      </c>
      <c r="J4" s="16">
        <v>4.2369855056533119</v>
      </c>
      <c r="K4" s="16">
        <v>4.6763618013138002</v>
      </c>
      <c r="L4" s="16">
        <v>2.1968814783024475E-2</v>
      </c>
      <c r="M4" s="16">
        <v>100</v>
      </c>
      <c r="N4" s="16"/>
      <c r="O4" s="24">
        <v>63</v>
      </c>
      <c r="P4" s="16">
        <v>378</v>
      </c>
      <c r="Q4" s="16">
        <v>14</v>
      </c>
      <c r="R4" s="16">
        <v>56</v>
      </c>
      <c r="S4" s="16">
        <v>34</v>
      </c>
      <c r="T4" s="24">
        <v>45</v>
      </c>
      <c r="U4" s="16">
        <v>4.7</v>
      </c>
      <c r="V4" s="16"/>
      <c r="W4" s="16">
        <v>7</v>
      </c>
      <c r="X4" s="16">
        <v>2</v>
      </c>
      <c r="Y4" s="16">
        <v>8</v>
      </c>
      <c r="Z4" s="16">
        <v>36</v>
      </c>
      <c r="AA4" s="16">
        <v>28.2</v>
      </c>
      <c r="AB4" s="16">
        <v>35</v>
      </c>
      <c r="AC4" s="16">
        <v>32.5</v>
      </c>
      <c r="AD4" s="16">
        <v>24.8</v>
      </c>
      <c r="AE4" s="16">
        <v>21.4</v>
      </c>
      <c r="AF4" s="16">
        <v>42.2</v>
      </c>
      <c r="AG4" s="16">
        <v>4.72</v>
      </c>
      <c r="AH4" s="16">
        <v>15.9</v>
      </c>
      <c r="AI4" s="16">
        <v>3.14</v>
      </c>
      <c r="AJ4" s="16">
        <v>0.23</v>
      </c>
      <c r="AK4" s="16">
        <v>2.91</v>
      </c>
      <c r="AL4" s="16">
        <v>0.46</v>
      </c>
      <c r="AM4" s="16">
        <v>2.65</v>
      </c>
      <c r="AN4" s="16">
        <v>0.56000000000000005</v>
      </c>
      <c r="AO4" s="16">
        <v>1.87</v>
      </c>
      <c r="AP4" s="16">
        <v>0.3</v>
      </c>
      <c r="AQ4" s="16">
        <v>2.29</v>
      </c>
      <c r="AR4" s="16">
        <v>0.36</v>
      </c>
      <c r="AU4" s="16">
        <v>0.23219788697169577</v>
      </c>
      <c r="AV4" s="38">
        <v>0.70679199999999998</v>
      </c>
      <c r="AW4" s="16"/>
      <c r="AX4" s="16">
        <f>AM4/0.254</f>
        <v>10.433070866141732</v>
      </c>
      <c r="AY4" s="16">
        <f>AE4/0.237</f>
        <v>90.295358649789023</v>
      </c>
      <c r="AZ4" s="16">
        <f>AQ4/0.248</f>
        <v>9.2338709677419359</v>
      </c>
      <c r="BA4" s="16">
        <f>(AX4/((AY4^(4/13))*(AZ4^(9/13))))</f>
        <v>0.56017834621428786</v>
      </c>
      <c r="BB4" s="100">
        <v>0.51250499999999999</v>
      </c>
      <c r="BC4" s="100">
        <f>((BB4/0.512638)-1)*10000</f>
        <v>-2.5944233552732676</v>
      </c>
      <c r="BD4" s="116">
        <v>18.963000000000001</v>
      </c>
      <c r="BE4" s="116">
        <v>15.645</v>
      </c>
      <c r="BF4" s="116">
        <v>39.001199999999997</v>
      </c>
      <c r="BG4" s="16"/>
      <c r="BH4" s="16"/>
      <c r="BI4" s="16"/>
    </row>
    <row r="5" spans="1:61" s="18" customFormat="1" ht="19" x14ac:dyDescent="0.25">
      <c r="A5" s="146" t="s">
        <v>51</v>
      </c>
      <c r="B5" s="147" t="s">
        <v>598</v>
      </c>
      <c r="C5" s="16">
        <v>75.591613476364429</v>
      </c>
      <c r="D5" s="16">
        <v>7.1418719710426654E-2</v>
      </c>
      <c r="E5" s="16">
        <v>13.620570116202796</v>
      </c>
      <c r="F5" s="16">
        <v>0.66676355704087387</v>
      </c>
      <c r="G5" s="16">
        <v>0.4591203409955999</v>
      </c>
      <c r="H5" s="16">
        <v>8.1621393954773316E-2</v>
      </c>
      <c r="I5" s="16">
        <v>0.6019577804164532</v>
      </c>
      <c r="J5" s="16">
        <v>4.2341098114038669</v>
      </c>
      <c r="K5" s="16">
        <v>4.6422167811777317</v>
      </c>
      <c r="L5" s="16">
        <v>3.0608022733039992E-2</v>
      </c>
      <c r="M5" s="16">
        <v>100</v>
      </c>
      <c r="N5" s="16"/>
      <c r="O5" s="24">
        <v>64</v>
      </c>
      <c r="P5" s="16">
        <v>390</v>
      </c>
      <c r="Q5" s="16">
        <v>14</v>
      </c>
      <c r="R5" s="16">
        <v>53</v>
      </c>
      <c r="S5" s="16">
        <v>34</v>
      </c>
      <c r="T5" s="24">
        <v>46</v>
      </c>
      <c r="U5" s="16">
        <v>4.8225721119402154</v>
      </c>
      <c r="V5" s="16"/>
      <c r="W5" s="16">
        <v>0</v>
      </c>
      <c r="X5" s="16">
        <v>1</v>
      </c>
      <c r="Y5" s="16">
        <v>6</v>
      </c>
      <c r="Z5" s="16">
        <v>29</v>
      </c>
      <c r="AA5" s="16">
        <v>28.447154925932178</v>
      </c>
      <c r="AB5" s="16">
        <v>36.111827468710715</v>
      </c>
      <c r="AC5" s="16">
        <v>31.509315510995322</v>
      </c>
      <c r="AD5" s="16">
        <v>27.355388522586825</v>
      </c>
      <c r="AE5" s="16">
        <v>19.85679718248312</v>
      </c>
      <c r="AF5" s="16">
        <v>38.898835968668237</v>
      </c>
      <c r="AG5" s="16">
        <v>4.6935649001733948</v>
      </c>
      <c r="AH5" s="16">
        <v>16.08775102577037</v>
      </c>
      <c r="AI5" s="16">
        <v>2.8756868792582178</v>
      </c>
      <c r="AJ5" s="16">
        <v>0.15506398868437582</v>
      </c>
      <c r="AK5" s="16">
        <v>2.6801839939373617</v>
      </c>
      <c r="AL5" s="16">
        <v>0.44198083136345701</v>
      </c>
      <c r="AM5" s="16">
        <v>2.8566336034068955</v>
      </c>
      <c r="AN5" s="16">
        <v>0.60058028847565303</v>
      </c>
      <c r="AO5" s="16">
        <v>1.8331779741598346</v>
      </c>
      <c r="AP5" s="16">
        <v>0.25570314846979958</v>
      </c>
      <c r="AQ5" s="16">
        <v>2.2643779985347425</v>
      </c>
      <c r="AR5" s="16">
        <v>0.34261782425228365</v>
      </c>
      <c r="AU5" s="16">
        <v>0.1704510160132037</v>
      </c>
      <c r="AV5" s="38"/>
      <c r="AW5" s="16"/>
      <c r="AX5" s="16">
        <f>AM5/0.254</f>
        <v>11.246588989790927</v>
      </c>
      <c r="AY5" s="16">
        <f>AE5/0.237</f>
        <v>83.783954356468868</v>
      </c>
      <c r="AZ5" s="16">
        <f>AQ5/0.248</f>
        <v>9.1305564457046078</v>
      </c>
      <c r="BA5" s="16">
        <f>(AX5/((AY5^(4/13))*(AZ5^(9/13))))</f>
        <v>0.62275810891791017</v>
      </c>
      <c r="BB5" s="38"/>
      <c r="BC5" s="38"/>
      <c r="BD5" s="17"/>
      <c r="BE5" s="17"/>
      <c r="BF5" s="17"/>
      <c r="BG5" s="16"/>
      <c r="BH5" s="16"/>
      <c r="BI5" s="16"/>
    </row>
    <row r="6" spans="1:61" s="18" customFormat="1" ht="19" x14ac:dyDescent="0.25">
      <c r="A6" s="146" t="s">
        <v>52</v>
      </c>
      <c r="B6" s="147" t="s">
        <v>598</v>
      </c>
      <c r="C6" s="16">
        <v>76.420531513438888</v>
      </c>
      <c r="D6" s="16">
        <v>8.1082792056699077E-2</v>
      </c>
      <c r="E6" s="16">
        <v>13.064464870135639</v>
      </c>
      <c r="F6" s="16">
        <v>0.74452717359321852</v>
      </c>
      <c r="G6" s="16">
        <v>0.36487256425514586</v>
      </c>
      <c r="H6" s="16">
        <v>8.1082792056699077E-2</v>
      </c>
      <c r="I6" s="16">
        <v>0.56757954439689362</v>
      </c>
      <c r="J6" s="16">
        <v>4.1048163478703916</v>
      </c>
      <c r="K6" s="16">
        <v>4.540636355175149</v>
      </c>
      <c r="L6" s="16">
        <v>3.0406047021262157E-2</v>
      </c>
      <c r="M6" s="16">
        <v>100</v>
      </c>
      <c r="N6" s="16"/>
      <c r="O6" s="24">
        <v>23</v>
      </c>
      <c r="P6" s="16">
        <v>357</v>
      </c>
      <c r="Q6" s="16">
        <v>14</v>
      </c>
      <c r="R6" s="16">
        <v>51</v>
      </c>
      <c r="S6" s="16">
        <v>33</v>
      </c>
      <c r="T6" s="24">
        <v>82</v>
      </c>
      <c r="U6" s="16">
        <v>4.7177743065976321</v>
      </c>
      <c r="V6" s="16"/>
      <c r="W6" s="16">
        <v>2</v>
      </c>
      <c r="X6" s="16">
        <v>0</v>
      </c>
      <c r="Y6" s="16">
        <v>10</v>
      </c>
      <c r="Z6" s="16">
        <v>45</v>
      </c>
      <c r="AA6" s="16">
        <v>25.600844488850647</v>
      </c>
      <c r="AB6" s="16">
        <v>33.85337883073872</v>
      </c>
      <c r="AC6" s="16">
        <v>29.199487637771938</v>
      </c>
      <c r="AD6" s="16">
        <v>24.749667871005663</v>
      </c>
      <c r="AE6" s="16">
        <v>22.69873847171273</v>
      </c>
      <c r="AF6" s="16">
        <v>42.496585004329553</v>
      </c>
      <c r="AG6" s="16">
        <v>4.9289715644385161</v>
      </c>
      <c r="AH6" s="16">
        <v>16.411022870688928</v>
      </c>
      <c r="AI6" s="16">
        <v>2.7906030038256491</v>
      </c>
      <c r="AJ6" s="16">
        <v>0.14101923579228218</v>
      </c>
      <c r="AK6" s="16">
        <v>2.4971624758424658</v>
      </c>
      <c r="AL6" s="16">
        <v>0.40731240475310487</v>
      </c>
      <c r="AM6" s="16">
        <v>2.5123892319506682</v>
      </c>
      <c r="AN6" s="16">
        <v>0.52363482940971773</v>
      </c>
      <c r="AO6" s="16">
        <v>1.6733675113604751</v>
      </c>
      <c r="AP6" s="16">
        <v>0.22115236180097481</v>
      </c>
      <c r="AQ6" s="16">
        <v>2.1274239739739271</v>
      </c>
      <c r="AR6" s="16">
        <v>0.31069103967138556</v>
      </c>
      <c r="AU6" s="16">
        <v>0.16302254688771178</v>
      </c>
      <c r="AV6" s="38"/>
      <c r="AW6" s="16"/>
      <c r="AX6" s="16">
        <f>AM6/0.254</f>
        <v>9.8912961887821584</v>
      </c>
      <c r="AY6" s="16">
        <f>AE6/0.237</f>
        <v>95.77526781313388</v>
      </c>
      <c r="AZ6" s="16">
        <f>AQ6/0.248</f>
        <v>8.5783224757013183</v>
      </c>
      <c r="BA6" s="16">
        <f>(AX6/((AY6^(4/13))*(AZ6^(9/13))))</f>
        <v>0.54882658983902355</v>
      </c>
      <c r="BB6" s="38"/>
      <c r="BC6" s="38"/>
      <c r="BD6" s="17"/>
      <c r="BE6" s="17"/>
      <c r="BF6" s="17"/>
      <c r="BG6" s="16"/>
      <c r="BH6" s="16"/>
      <c r="BI6" s="16"/>
    </row>
    <row r="7" spans="1:61" s="18" customFormat="1" ht="19" x14ac:dyDescent="0.25">
      <c r="A7" s="146" t="s">
        <v>53</v>
      </c>
      <c r="B7" s="147" t="s">
        <v>598</v>
      </c>
      <c r="C7" s="16">
        <v>75.89411750191779</v>
      </c>
      <c r="D7" s="16">
        <v>7.0040714899594556E-2</v>
      </c>
      <c r="E7" s="16">
        <v>13.417799811479469</v>
      </c>
      <c r="F7" s="16">
        <v>0.62223137388958294</v>
      </c>
      <c r="G7" s="16">
        <v>0.4502617386402506</v>
      </c>
      <c r="H7" s="16">
        <v>8.0046531313822333E-2</v>
      </c>
      <c r="I7" s="16">
        <v>0.62036061768212303</v>
      </c>
      <c r="J7" s="16">
        <v>4.2124487103899</v>
      </c>
      <c r="K7" s="16">
        <v>4.6026755505447836</v>
      </c>
      <c r="L7" s="16">
        <v>3.0017449242683375E-2</v>
      </c>
      <c r="M7" s="16">
        <v>99.999999999999986</v>
      </c>
      <c r="N7" s="16"/>
      <c r="O7" s="24">
        <v>12</v>
      </c>
      <c r="P7" s="16">
        <v>378</v>
      </c>
      <c r="Q7" s="16">
        <v>15</v>
      </c>
      <c r="R7" s="16">
        <v>54</v>
      </c>
      <c r="S7" s="16">
        <v>33</v>
      </c>
      <c r="T7" s="24">
        <v>45</v>
      </c>
      <c r="U7" s="16">
        <v>4.7</v>
      </c>
      <c r="V7" s="16"/>
      <c r="W7" s="16">
        <v>5</v>
      </c>
      <c r="X7" s="16">
        <v>3</v>
      </c>
      <c r="Y7" s="16">
        <v>10</v>
      </c>
      <c r="Z7" s="16">
        <v>47</v>
      </c>
      <c r="AA7" s="16">
        <v>28.3</v>
      </c>
      <c r="AB7" s="16">
        <v>35</v>
      </c>
      <c r="AC7" s="16">
        <v>33.299999999999997</v>
      </c>
      <c r="AD7" s="16">
        <v>25</v>
      </c>
      <c r="AE7" s="16">
        <v>19.2</v>
      </c>
      <c r="AF7" s="16">
        <v>37.700000000000003</v>
      </c>
      <c r="AG7" s="16">
        <v>4.32</v>
      </c>
      <c r="AH7" s="16">
        <v>14.7</v>
      </c>
      <c r="AI7" s="16">
        <v>2.98</v>
      </c>
      <c r="AJ7" s="16">
        <v>0.22</v>
      </c>
      <c r="AK7" s="16">
        <v>2.72</v>
      </c>
      <c r="AL7" s="16">
        <v>0.46</v>
      </c>
      <c r="AM7" s="16">
        <v>2.68</v>
      </c>
      <c r="AN7" s="16">
        <v>0.55000000000000004</v>
      </c>
      <c r="AO7" s="16">
        <v>1.86</v>
      </c>
      <c r="AP7" s="16">
        <v>0.31</v>
      </c>
      <c r="AQ7" s="16">
        <v>2.2999999999999998</v>
      </c>
      <c r="AR7" s="16">
        <v>0.36</v>
      </c>
      <c r="AU7" s="16">
        <v>0.23581522577961725</v>
      </c>
      <c r="AV7" s="38">
        <v>0.70679899999999996</v>
      </c>
      <c r="AW7" s="16"/>
      <c r="AX7" s="16">
        <f>AM7/0.254</f>
        <v>10.551181102362206</v>
      </c>
      <c r="AY7" s="16">
        <f>AE7/0.237</f>
        <v>81.012658227848107</v>
      </c>
      <c r="AZ7" s="16">
        <f>AQ7/0.248</f>
        <v>9.2741935483870961</v>
      </c>
      <c r="BA7" s="16">
        <f>(AX7/((AY7^(4/13))*(AZ7^(9/13))))</f>
        <v>0.58398449118883033</v>
      </c>
      <c r="BB7" s="100">
        <v>0.51251599999999997</v>
      </c>
      <c r="BC7" s="100">
        <f>((BB7/0.512638)-1)*10000</f>
        <v>-2.3798469875446759</v>
      </c>
      <c r="BD7" s="116">
        <v>18.957999999999998</v>
      </c>
      <c r="BE7" s="116">
        <v>15.647</v>
      </c>
      <c r="BF7" s="116">
        <v>39.000999999999998</v>
      </c>
      <c r="BG7" s="16"/>
      <c r="BH7" s="16"/>
      <c r="BI7" s="16"/>
    </row>
    <row r="8" spans="1:61" s="18" customFormat="1" ht="19" x14ac:dyDescent="0.25">
      <c r="A8" s="146" t="s">
        <v>54</v>
      </c>
      <c r="B8" s="147" t="s">
        <v>598</v>
      </c>
      <c r="C8" s="16">
        <v>76.063784037127107</v>
      </c>
      <c r="D8" s="16">
        <v>7.0354979949774021E-2</v>
      </c>
      <c r="E8" s="16">
        <v>13.276989787664496</v>
      </c>
      <c r="F8" s="16">
        <v>0.68892044518327278</v>
      </c>
      <c r="G8" s="16">
        <v>0.38192703401305889</v>
      </c>
      <c r="H8" s="16">
        <v>8.040569137117029E-2</v>
      </c>
      <c r="I8" s="16">
        <v>0.6130933967051736</v>
      </c>
      <c r="J8" s="16">
        <v>4.1609945284580618</v>
      </c>
      <c r="K8" s="16">
        <v>4.643428676685085</v>
      </c>
      <c r="L8" s="16">
        <v>2.0101422842792573E-2</v>
      </c>
      <c r="M8" s="16">
        <v>99.999999999999986</v>
      </c>
      <c r="N8" s="16"/>
      <c r="O8" s="24">
        <v>37</v>
      </c>
      <c r="P8" s="16">
        <v>372</v>
      </c>
      <c r="Q8" s="16">
        <v>17</v>
      </c>
      <c r="R8" s="16">
        <v>53</v>
      </c>
      <c r="S8" s="16">
        <v>33</v>
      </c>
      <c r="T8" s="24">
        <v>44</v>
      </c>
      <c r="U8" s="16"/>
      <c r="V8" s="16"/>
      <c r="W8" s="16">
        <v>3</v>
      </c>
      <c r="X8" s="16">
        <v>3</v>
      </c>
      <c r="Y8" s="16">
        <v>7</v>
      </c>
      <c r="Z8" s="16">
        <v>56</v>
      </c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U8" s="16"/>
      <c r="AV8" s="38"/>
      <c r="AW8" s="16"/>
      <c r="AX8" s="115"/>
      <c r="AY8" s="115"/>
      <c r="AZ8" s="115"/>
      <c r="BA8" s="115"/>
      <c r="BB8" s="38"/>
      <c r="BC8" s="38"/>
      <c r="BD8" s="17"/>
      <c r="BE8" s="17"/>
      <c r="BF8" s="17"/>
      <c r="BG8" s="16"/>
      <c r="BH8" s="16"/>
      <c r="BI8" s="16"/>
    </row>
    <row r="9" spans="1:61" s="18" customFormat="1" ht="19" x14ac:dyDescent="0.25">
      <c r="A9" s="146" t="s">
        <v>55</v>
      </c>
      <c r="B9" s="147" t="s">
        <v>598</v>
      </c>
      <c r="C9" s="16">
        <v>75.994841719153797</v>
      </c>
      <c r="D9" s="16">
        <v>7.9857971069648023E-2</v>
      </c>
      <c r="E9" s="16">
        <v>13.306334429480101</v>
      </c>
      <c r="F9" s="16">
        <v>0.6666662357415809</v>
      </c>
      <c r="G9" s="16">
        <v>0.41925434811565215</v>
      </c>
      <c r="H9" s="16">
        <v>7.9857971069648023E-2</v>
      </c>
      <c r="I9" s="16">
        <v>0.59893478302236025</v>
      </c>
      <c r="J9" s="16">
        <v>4.2324724666913456</v>
      </c>
      <c r="K9" s="16">
        <v>4.5918333365047612</v>
      </c>
      <c r="L9" s="16">
        <v>2.994673915111801E-2</v>
      </c>
      <c r="M9" s="16">
        <v>100.00000000000001</v>
      </c>
      <c r="N9" s="16"/>
      <c r="O9" s="24">
        <v>3</v>
      </c>
      <c r="P9" s="16">
        <v>381</v>
      </c>
      <c r="Q9" s="16">
        <v>15</v>
      </c>
      <c r="R9" s="16">
        <v>55</v>
      </c>
      <c r="S9" s="16">
        <v>33</v>
      </c>
      <c r="T9" s="24">
        <v>46</v>
      </c>
      <c r="U9" s="16"/>
      <c r="V9" s="16"/>
      <c r="W9" s="16">
        <v>0</v>
      </c>
      <c r="X9" s="16">
        <v>5</v>
      </c>
      <c r="Y9" s="16">
        <v>7</v>
      </c>
      <c r="Z9" s="16">
        <v>42</v>
      </c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U9" s="16"/>
      <c r="AV9" s="38"/>
      <c r="AW9" s="16"/>
      <c r="AX9" s="115"/>
      <c r="AY9" s="115"/>
      <c r="AZ9" s="115"/>
      <c r="BA9" s="115"/>
      <c r="BB9" s="38"/>
      <c r="BC9" s="38"/>
      <c r="BD9" s="17"/>
      <c r="BE9" s="17"/>
      <c r="BF9" s="17"/>
      <c r="BG9" s="16"/>
      <c r="BH9" s="16"/>
      <c r="BI9" s="16"/>
    </row>
    <row r="10" spans="1:61" s="18" customFormat="1" ht="19" x14ac:dyDescent="0.25">
      <c r="A10" s="146" t="s">
        <v>56</v>
      </c>
      <c r="B10" s="147" t="s">
        <v>598</v>
      </c>
      <c r="C10" s="16">
        <v>76.150872792870373</v>
      </c>
      <c r="D10" s="16">
        <v>8.020102453172237E-2</v>
      </c>
      <c r="E10" s="16">
        <v>13.193068535468328</v>
      </c>
      <c r="F10" s="16">
        <v>0.71113162972770227</v>
      </c>
      <c r="G10" s="16">
        <v>0.40100512265861188</v>
      </c>
      <c r="H10" s="16">
        <v>8.020102453172237E-2</v>
      </c>
      <c r="I10" s="16">
        <v>0.59148255592145238</v>
      </c>
      <c r="J10" s="16">
        <v>4.1905035317824932</v>
      </c>
      <c r="K10" s="16">
        <v>4.5714583983081738</v>
      </c>
      <c r="L10" s="16">
        <v>3.0075384199395885E-2</v>
      </c>
      <c r="M10" s="16">
        <v>99.999999999999972</v>
      </c>
      <c r="N10" s="16"/>
      <c r="O10" s="24">
        <v>60</v>
      </c>
      <c r="P10" s="16">
        <v>379</v>
      </c>
      <c r="Q10" s="16">
        <v>13</v>
      </c>
      <c r="R10" s="16">
        <v>54</v>
      </c>
      <c r="S10" s="16">
        <v>35</v>
      </c>
      <c r="T10" s="24">
        <v>45</v>
      </c>
      <c r="U10" s="16"/>
      <c r="V10" s="16"/>
      <c r="W10" s="16">
        <v>0</v>
      </c>
      <c r="X10" s="16">
        <v>4</v>
      </c>
      <c r="Y10" s="16">
        <v>9</v>
      </c>
      <c r="Z10" s="16">
        <v>34</v>
      </c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U10" s="16"/>
      <c r="AV10" s="38"/>
      <c r="AW10" s="16"/>
      <c r="AX10" s="115"/>
      <c r="AY10" s="115"/>
      <c r="AZ10" s="115"/>
      <c r="BA10" s="115"/>
      <c r="BB10" s="38"/>
      <c r="BC10" s="38"/>
      <c r="BD10" s="17"/>
      <c r="BE10" s="17"/>
      <c r="BF10" s="17"/>
      <c r="BG10" s="16"/>
      <c r="BH10" s="16"/>
      <c r="BI10" s="16"/>
    </row>
    <row r="11" spans="1:61" s="18" customFormat="1" ht="19" x14ac:dyDescent="0.25">
      <c r="A11" s="146" t="s">
        <v>57</v>
      </c>
      <c r="B11" s="147" t="s">
        <v>598</v>
      </c>
      <c r="C11" s="16">
        <v>76.069218519626475</v>
      </c>
      <c r="D11" s="16">
        <v>9.0883176248060318E-2</v>
      </c>
      <c r="E11" s="16">
        <v>13.198256817357201</v>
      </c>
      <c r="F11" s="16">
        <v>0.64449209948163921</v>
      </c>
      <c r="G11" s="16">
        <v>0.35343457429801234</v>
      </c>
      <c r="H11" s="16">
        <v>8.0785045553831383E-2</v>
      </c>
      <c r="I11" s="16">
        <v>0.55539718818259087</v>
      </c>
      <c r="J11" s="16">
        <v>4.4128831133780393</v>
      </c>
      <c r="K11" s="16">
        <v>4.5744532044857023</v>
      </c>
      <c r="L11" s="16">
        <v>2.0196261388457846E-2</v>
      </c>
      <c r="M11" s="16">
        <v>100.00000000000001</v>
      </c>
      <c r="N11" s="16"/>
      <c r="O11" s="24">
        <v>8</v>
      </c>
      <c r="P11" s="16">
        <v>355</v>
      </c>
      <c r="Q11" s="16">
        <v>13</v>
      </c>
      <c r="R11" s="16">
        <v>53</v>
      </c>
      <c r="S11" s="16">
        <v>33</v>
      </c>
      <c r="T11" s="24">
        <v>83</v>
      </c>
      <c r="U11" s="16"/>
      <c r="V11" s="16"/>
      <c r="W11" s="16">
        <v>0</v>
      </c>
      <c r="X11" s="16">
        <v>4</v>
      </c>
      <c r="Y11" s="16">
        <v>11</v>
      </c>
      <c r="Z11" s="16">
        <v>47</v>
      </c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U11" s="16"/>
      <c r="AV11" s="38"/>
      <c r="AW11" s="16"/>
      <c r="AX11" s="115"/>
      <c r="AY11" s="115"/>
      <c r="AZ11" s="115"/>
      <c r="BA11" s="115"/>
      <c r="BB11" s="38"/>
      <c r="BC11" s="38"/>
      <c r="BD11" s="17"/>
      <c r="BE11" s="17"/>
      <c r="BF11" s="17"/>
      <c r="BG11" s="16"/>
      <c r="BH11" s="16"/>
      <c r="BI11" s="16"/>
    </row>
    <row r="12" spans="1:61" s="18" customFormat="1" ht="19" x14ac:dyDescent="0.25">
      <c r="A12" s="146" t="s">
        <v>58</v>
      </c>
      <c r="B12" s="147" t="s">
        <v>598</v>
      </c>
      <c r="C12" s="16">
        <v>76.368916390644202</v>
      </c>
      <c r="D12" s="16">
        <v>8.1071036508114855E-2</v>
      </c>
      <c r="E12" s="16">
        <v>13.032169118679462</v>
      </c>
      <c r="F12" s="16">
        <v>0.67784639799579804</v>
      </c>
      <c r="G12" s="16">
        <v>0.34455190515948819</v>
      </c>
      <c r="H12" s="16">
        <v>8.1071036508114855E-2</v>
      </c>
      <c r="I12" s="16">
        <v>0.59789889424734699</v>
      </c>
      <c r="J12" s="16">
        <v>4.1447567414773712</v>
      </c>
      <c r="K12" s="16">
        <v>4.6514507196530896</v>
      </c>
      <c r="L12" s="16">
        <v>2.0267759127028714E-2</v>
      </c>
      <c r="M12" s="16">
        <v>100.00000000000001</v>
      </c>
      <c r="N12" s="16"/>
      <c r="O12" s="24">
        <v>46</v>
      </c>
      <c r="P12" s="16">
        <v>371</v>
      </c>
      <c r="Q12" s="16">
        <v>18</v>
      </c>
      <c r="R12" s="16">
        <v>51</v>
      </c>
      <c r="S12" s="16">
        <v>28</v>
      </c>
      <c r="T12" s="24">
        <v>73</v>
      </c>
      <c r="U12" s="16"/>
      <c r="V12" s="16"/>
      <c r="W12" s="16">
        <v>2</v>
      </c>
      <c r="X12" s="16">
        <v>1</v>
      </c>
      <c r="Y12" s="16">
        <v>9</v>
      </c>
      <c r="Z12" s="16">
        <v>39</v>
      </c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U12" s="16"/>
      <c r="AV12" s="38"/>
      <c r="AW12" s="16"/>
      <c r="AX12" s="115"/>
      <c r="AY12" s="115"/>
      <c r="AZ12" s="115"/>
      <c r="BA12" s="115"/>
      <c r="BB12" s="38"/>
      <c r="BC12" s="38"/>
      <c r="BD12" s="17"/>
      <c r="BE12" s="17"/>
      <c r="BF12" s="17"/>
      <c r="BG12" s="16"/>
      <c r="BH12" s="16"/>
      <c r="BI12" s="16"/>
    </row>
    <row r="13" spans="1:61" s="18" customFormat="1" ht="19" x14ac:dyDescent="0.25">
      <c r="A13" s="146" t="s">
        <v>59</v>
      </c>
      <c r="B13" s="147" t="s">
        <v>598</v>
      </c>
      <c r="C13" s="16">
        <v>76.100905520862455</v>
      </c>
      <c r="D13" s="16">
        <v>7.0876309026880968E-2</v>
      </c>
      <c r="E13" s="16">
        <v>13.101991982969137</v>
      </c>
      <c r="F13" s="16">
        <v>0.61116437030523474</v>
      </c>
      <c r="G13" s="16">
        <v>0.10125187003840135</v>
      </c>
      <c r="H13" s="16">
        <v>8.1001496030721098E-2</v>
      </c>
      <c r="I13" s="16">
        <v>0.64801196824576879</v>
      </c>
      <c r="J13" s="16">
        <v>4.6170852737511012</v>
      </c>
      <c r="K13" s="16">
        <v>4.6474608347626223</v>
      </c>
      <c r="L13" s="16">
        <v>2.0250374007680275E-2</v>
      </c>
      <c r="M13" s="16">
        <v>100</v>
      </c>
      <c r="N13" s="16"/>
      <c r="O13" s="24">
        <v>26</v>
      </c>
      <c r="P13" s="16">
        <v>380</v>
      </c>
      <c r="Q13" s="16">
        <v>21</v>
      </c>
      <c r="R13" s="16">
        <v>51</v>
      </c>
      <c r="S13" s="16">
        <v>29</v>
      </c>
      <c r="T13" s="24">
        <v>41</v>
      </c>
      <c r="U13" s="16">
        <v>4.4065814287056284</v>
      </c>
      <c r="V13" s="16"/>
      <c r="W13" s="16">
        <v>4</v>
      </c>
      <c r="X13" s="16">
        <v>6</v>
      </c>
      <c r="Y13" s="16">
        <v>12</v>
      </c>
      <c r="Z13" s="16">
        <v>31</v>
      </c>
      <c r="AA13" s="16">
        <v>28.372740257675179</v>
      </c>
      <c r="AB13" s="16">
        <v>34.083599800221478</v>
      </c>
      <c r="AC13" s="16">
        <v>28.233527846788963</v>
      </c>
      <c r="AD13" s="16">
        <v>26.911988178821204</v>
      </c>
      <c r="AE13" s="16">
        <v>16.689712814649827</v>
      </c>
      <c r="AF13" s="16">
        <v>31.248277792838319</v>
      </c>
      <c r="AG13" s="16">
        <v>3.3986096293942443</v>
      </c>
      <c r="AH13" s="16">
        <v>10.924116903973465</v>
      </c>
      <c r="AI13" s="16">
        <v>1.6961116775738125</v>
      </c>
      <c r="AJ13" s="16">
        <v>8.7690967814152587E-2</v>
      </c>
      <c r="AK13" s="16">
        <v>1.613680631559723</v>
      </c>
      <c r="AL13" s="16">
        <v>0.24359713874658812</v>
      </c>
      <c r="AM13" s="16">
        <v>1.6944649971015953</v>
      </c>
      <c r="AN13" s="16">
        <v>0.37341674816917231</v>
      </c>
      <c r="AO13" s="16">
        <v>1.2635938346618107</v>
      </c>
      <c r="AP13" s="16">
        <v>0.17731457205093126</v>
      </c>
      <c r="AQ13" s="16">
        <v>1.8184521414117163</v>
      </c>
      <c r="AR13" s="16">
        <v>0.2843917244386987</v>
      </c>
      <c r="AU13" s="16">
        <v>0.16175607258481745</v>
      </c>
      <c r="AV13" s="38">
        <v>0.706839</v>
      </c>
      <c r="AW13" s="16"/>
      <c r="AX13" s="16">
        <f>AM13/0.254</f>
        <v>6.6711220358330525</v>
      </c>
      <c r="AY13" s="16">
        <f>AE13/0.237</f>
        <v>70.420729175737662</v>
      </c>
      <c r="AZ13" s="16">
        <f>AQ13/0.248</f>
        <v>7.3324683121440177</v>
      </c>
      <c r="BA13" s="16">
        <f>(AX13/((AY13^(4/13))*(AZ13^(9/13))))</f>
        <v>0.45358249280568541</v>
      </c>
      <c r="BB13" s="100">
        <v>0.51251899999999995</v>
      </c>
      <c r="BC13" s="100">
        <f>((BB13/0.512638)-1)*10000</f>
        <v>-2.321326159981929</v>
      </c>
      <c r="BD13" s="116">
        <v>18.963999999999999</v>
      </c>
      <c r="BE13" s="116">
        <v>15.651</v>
      </c>
      <c r="BF13" s="116">
        <v>39.000999999999998</v>
      </c>
      <c r="BG13" s="16"/>
      <c r="BH13" s="16"/>
      <c r="BI13" s="16"/>
    </row>
    <row r="14" spans="1:61" s="18" customFormat="1" ht="19" x14ac:dyDescent="0.25">
      <c r="A14" s="146" t="s">
        <v>60</v>
      </c>
      <c r="B14" s="147" t="s">
        <v>598</v>
      </c>
      <c r="C14" s="16">
        <v>76.340766144364409</v>
      </c>
      <c r="D14" s="16">
        <v>8.1105727643415018E-2</v>
      </c>
      <c r="E14" s="16">
        <v>13.159404310144089</v>
      </c>
      <c r="F14" s="16">
        <v>0.65562185277202689</v>
      </c>
      <c r="G14" s="16">
        <v>0.20276431910853759</v>
      </c>
      <c r="H14" s="16">
        <v>8.1105727643415018E-2</v>
      </c>
      <c r="I14" s="16">
        <v>0.68939868496902779</v>
      </c>
      <c r="J14" s="16">
        <v>4.1363921098141674</v>
      </c>
      <c r="K14" s="16">
        <v>4.6331646916300837</v>
      </c>
      <c r="L14" s="16">
        <v>2.0276431910853755E-2</v>
      </c>
      <c r="M14" s="16">
        <v>100.00000000000003</v>
      </c>
      <c r="N14" s="16"/>
      <c r="O14" s="24">
        <v>49</v>
      </c>
      <c r="P14" s="16">
        <v>377</v>
      </c>
      <c r="Q14" s="16">
        <v>15</v>
      </c>
      <c r="R14" s="16">
        <v>56</v>
      </c>
      <c r="S14" s="16">
        <v>33</v>
      </c>
      <c r="T14" s="24">
        <v>45</v>
      </c>
      <c r="U14" s="16"/>
      <c r="V14" s="16"/>
      <c r="W14" s="16">
        <v>0</v>
      </c>
      <c r="X14" s="16">
        <v>2</v>
      </c>
      <c r="Y14" s="16">
        <v>12</v>
      </c>
      <c r="Z14" s="16">
        <v>30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U14" s="16"/>
      <c r="AV14" s="38"/>
      <c r="AW14" s="16"/>
      <c r="AX14" s="115"/>
      <c r="AY14" s="115"/>
      <c r="AZ14" s="115"/>
      <c r="BA14" s="115"/>
      <c r="BB14" s="38"/>
      <c r="BC14" s="38"/>
      <c r="BD14" s="17"/>
      <c r="BE14" s="17"/>
      <c r="BF14" s="17"/>
      <c r="BG14" s="16"/>
      <c r="BH14" s="16"/>
      <c r="BI14" s="16"/>
    </row>
    <row r="15" spans="1:61" s="18" customFormat="1" ht="19" x14ac:dyDescent="0.25">
      <c r="A15" s="146" t="s">
        <v>61</v>
      </c>
      <c r="B15" s="147" t="s">
        <v>598</v>
      </c>
      <c r="C15" s="16">
        <v>76.547240463076392</v>
      </c>
      <c r="D15" s="16">
        <v>7.1606398936460619E-2</v>
      </c>
      <c r="E15" s="16">
        <v>13.15511843318405</v>
      </c>
      <c r="F15" s="16">
        <v>0.60008879063029086</v>
      </c>
      <c r="G15" s="16">
        <v>0.1841307401223273</v>
      </c>
      <c r="H15" s="16">
        <v>8.1835884498812114E-2</v>
      </c>
      <c r="I15" s="16">
        <v>0.62399861930344247</v>
      </c>
      <c r="J15" s="16">
        <v>4.0713352538159029</v>
      </c>
      <c r="K15" s="16">
        <v>4.6441864453075876</v>
      </c>
      <c r="L15" s="16">
        <v>2.0458971124703029E-2</v>
      </c>
      <c r="M15" s="16">
        <v>99.999999999999972</v>
      </c>
      <c r="N15" s="16"/>
      <c r="O15" s="24">
        <v>72</v>
      </c>
      <c r="P15" s="16">
        <v>376</v>
      </c>
      <c r="Q15" s="16">
        <v>21</v>
      </c>
      <c r="R15" s="16">
        <v>50</v>
      </c>
      <c r="S15" s="16">
        <v>29</v>
      </c>
      <c r="T15" s="24">
        <v>39</v>
      </c>
      <c r="U15" s="16">
        <v>4</v>
      </c>
      <c r="V15" s="16"/>
      <c r="W15" s="16">
        <v>4</v>
      </c>
      <c r="X15" s="16">
        <v>0</v>
      </c>
      <c r="Y15" s="16">
        <v>4</v>
      </c>
      <c r="Z15" s="16">
        <v>40</v>
      </c>
      <c r="AA15" s="16">
        <v>29.8</v>
      </c>
      <c r="AB15" s="16">
        <v>35</v>
      </c>
      <c r="AC15" s="16">
        <v>29.2</v>
      </c>
      <c r="AD15" s="16">
        <v>25.5</v>
      </c>
      <c r="AE15" s="16">
        <v>18.7</v>
      </c>
      <c r="AF15" s="16">
        <v>34.200000000000003</v>
      </c>
      <c r="AG15" s="16">
        <v>3.59</v>
      </c>
      <c r="AH15" s="16">
        <v>11.4</v>
      </c>
      <c r="AI15" s="16">
        <v>1.9</v>
      </c>
      <c r="AJ15" s="16">
        <v>0.2</v>
      </c>
      <c r="AK15" s="16">
        <v>1.87</v>
      </c>
      <c r="AL15" s="16">
        <v>0.3</v>
      </c>
      <c r="AM15" s="16">
        <v>1.71</v>
      </c>
      <c r="AN15" s="16">
        <v>0.38</v>
      </c>
      <c r="AO15" s="16">
        <v>1.33</v>
      </c>
      <c r="AP15" s="16">
        <v>0.23</v>
      </c>
      <c r="AQ15" s="16">
        <v>1.89</v>
      </c>
      <c r="AR15" s="16">
        <v>0.31</v>
      </c>
      <c r="AU15" s="16">
        <v>0.32379798195525455</v>
      </c>
      <c r="AV15" s="38"/>
      <c r="AW15" s="16"/>
      <c r="AX15" s="16">
        <f>AM15/0.254</f>
        <v>6.7322834645669287</v>
      </c>
      <c r="AY15" s="16">
        <f>AE15/0.237</f>
        <v>78.902953586497887</v>
      </c>
      <c r="AZ15" s="16">
        <f>AQ15/0.248</f>
        <v>7.6209677419354831</v>
      </c>
      <c r="BA15" s="16">
        <f>(AX15/((AY15^(4/13))*(AZ15^(9/13))))</f>
        <v>0.43034721567476908</v>
      </c>
      <c r="BB15" s="38"/>
      <c r="BC15" s="38"/>
      <c r="BD15" s="17"/>
      <c r="BE15" s="17"/>
      <c r="BF15" s="17"/>
      <c r="BG15" s="16"/>
      <c r="BH15" s="16"/>
      <c r="BI15" s="16"/>
    </row>
    <row r="16" spans="1:61" s="18" customFormat="1" ht="19" x14ac:dyDescent="0.25">
      <c r="A16" s="146" t="s">
        <v>62</v>
      </c>
      <c r="B16" s="147" t="s">
        <v>598</v>
      </c>
      <c r="C16" s="16">
        <v>76.219315248733281</v>
      </c>
      <c r="D16" s="16">
        <v>7.1856593500489299E-2</v>
      </c>
      <c r="E16" s="16">
        <v>13.262674114661737</v>
      </c>
      <c r="F16" s="16">
        <v>0.62233118882328986</v>
      </c>
      <c r="G16" s="16">
        <v>0.20530455285854082</v>
      </c>
      <c r="H16" s="16">
        <v>8.2121821143416332E-2</v>
      </c>
      <c r="I16" s="16">
        <v>0.70830070736196582</v>
      </c>
      <c r="J16" s="16">
        <v>4.1368867400995981</v>
      </c>
      <c r="K16" s="16">
        <v>4.6706785775318034</v>
      </c>
      <c r="L16" s="16">
        <v>2.0530455285854083E-2</v>
      </c>
      <c r="M16" s="16">
        <v>99.999999999999972</v>
      </c>
      <c r="N16" s="16"/>
      <c r="O16" s="24">
        <v>19</v>
      </c>
      <c r="P16" s="16">
        <v>371</v>
      </c>
      <c r="Q16" s="16">
        <v>15</v>
      </c>
      <c r="R16" s="16">
        <v>56</v>
      </c>
      <c r="S16" s="16">
        <v>33</v>
      </c>
      <c r="T16" s="24">
        <v>44</v>
      </c>
      <c r="U16" s="16">
        <v>4.8185600194464815</v>
      </c>
      <c r="V16" s="16"/>
      <c r="W16" s="16">
        <v>4</v>
      </c>
      <c r="X16" s="16">
        <v>2</v>
      </c>
      <c r="Y16" s="16">
        <v>17</v>
      </c>
      <c r="Z16" s="16">
        <v>76</v>
      </c>
      <c r="AA16" s="16">
        <v>27.495014307414085</v>
      </c>
      <c r="AB16" s="16">
        <v>35.808998936779979</v>
      </c>
      <c r="AC16" s="16">
        <v>32.18516722616291</v>
      </c>
      <c r="AD16" s="16">
        <v>26.203124261486582</v>
      </c>
      <c r="AE16" s="16">
        <v>19.180213298579748</v>
      </c>
      <c r="AF16" s="16">
        <v>37.381099947528718</v>
      </c>
      <c r="AG16" s="16">
        <v>4.3991249534635628</v>
      </c>
      <c r="AH16" s="16">
        <v>15.090041832277596</v>
      </c>
      <c r="AI16" s="16">
        <v>2.6864360393598727</v>
      </c>
      <c r="AJ16" s="16">
        <v>0.14326312608611519</v>
      </c>
      <c r="AK16" s="16">
        <v>2.5472512393394648</v>
      </c>
      <c r="AL16" s="16">
        <v>0.40978495568417705</v>
      </c>
      <c r="AM16" s="16">
        <v>2.695438470299107</v>
      </c>
      <c r="AN16" s="16">
        <v>0.53182674025272159</v>
      </c>
      <c r="AO16" s="16">
        <v>1.7106371234681208</v>
      </c>
      <c r="AP16" s="16">
        <v>0.23464332407114355</v>
      </c>
      <c r="AQ16" s="16">
        <v>2.1918898877914699</v>
      </c>
      <c r="AR16" s="16">
        <v>0.3165189645520799</v>
      </c>
      <c r="AU16" s="16">
        <v>0.16712908121464048</v>
      </c>
      <c r="AV16" s="38"/>
      <c r="AW16" s="16"/>
      <c r="AX16" s="16">
        <f>AM16/0.254</f>
        <v>10.611962481492547</v>
      </c>
      <c r="AY16" s="16">
        <f>AE16/0.237</f>
        <v>80.929170036201469</v>
      </c>
      <c r="AZ16" s="16">
        <f>AQ16/0.248</f>
        <v>8.8382656765785068</v>
      </c>
      <c r="BA16" s="16">
        <f>(AX16/((AY16^(4/13))*(AZ16^(9/13))))</f>
        <v>0.60744821255289205</v>
      </c>
      <c r="BB16" s="38"/>
      <c r="BC16" s="38"/>
      <c r="BD16" s="17"/>
      <c r="BE16" s="17"/>
      <c r="BF16" s="17"/>
      <c r="BG16" s="16"/>
      <c r="BH16" s="16"/>
      <c r="BI16" s="16"/>
    </row>
    <row r="17" spans="1:61" s="18" customFormat="1" ht="19" x14ac:dyDescent="0.25">
      <c r="A17" s="146" t="s">
        <v>63</v>
      </c>
      <c r="B17" s="147" t="s">
        <v>598</v>
      </c>
      <c r="C17" s="16">
        <v>76.211685628273315</v>
      </c>
      <c r="D17" s="16">
        <v>7.1888128203464963E-2</v>
      </c>
      <c r="E17" s="16">
        <v>13.340382648042995</v>
      </c>
      <c r="F17" s="16">
        <v>0.5889884272084841</v>
      </c>
      <c r="G17" s="16">
        <v>0.20539465200989984</v>
      </c>
      <c r="H17" s="16">
        <v>8.215786080395994E-2</v>
      </c>
      <c r="I17" s="16">
        <v>0.61618395602969955</v>
      </c>
      <c r="J17" s="16">
        <v>4.1695114358009659</v>
      </c>
      <c r="K17" s="16">
        <v>4.6932677984262119</v>
      </c>
      <c r="L17" s="16">
        <v>2.0539465200989985E-2</v>
      </c>
      <c r="M17" s="16">
        <v>99.999999999999972</v>
      </c>
      <c r="N17" s="16"/>
      <c r="O17" s="24">
        <v>24</v>
      </c>
      <c r="P17" s="16">
        <v>372</v>
      </c>
      <c r="Q17" s="16">
        <v>14</v>
      </c>
      <c r="R17" s="16">
        <v>58</v>
      </c>
      <c r="S17" s="16">
        <v>33</v>
      </c>
      <c r="T17" s="24">
        <v>45</v>
      </c>
      <c r="U17" s="16">
        <v>4.5999999999999996</v>
      </c>
      <c r="V17" s="16"/>
      <c r="W17" s="16">
        <v>2</v>
      </c>
      <c r="X17" s="16">
        <v>3</v>
      </c>
      <c r="Y17" s="16">
        <v>15</v>
      </c>
      <c r="Z17" s="16">
        <v>73</v>
      </c>
      <c r="AA17" s="16">
        <v>27.9</v>
      </c>
      <c r="AB17" s="16">
        <v>35</v>
      </c>
      <c r="AC17" s="16">
        <v>32</v>
      </c>
      <c r="AD17" s="16">
        <v>24.3</v>
      </c>
      <c r="AE17" s="16">
        <v>19.5</v>
      </c>
      <c r="AF17" s="16">
        <v>38.6</v>
      </c>
      <c r="AG17" s="16">
        <v>4.3499999999999996</v>
      </c>
      <c r="AH17" s="16">
        <v>14.7</v>
      </c>
      <c r="AI17" s="16">
        <v>3.01</v>
      </c>
      <c r="AJ17" s="16">
        <v>0.27</v>
      </c>
      <c r="AK17" s="16">
        <v>2.79</v>
      </c>
      <c r="AL17" s="16">
        <v>0.46</v>
      </c>
      <c r="AM17" s="16">
        <v>2.61</v>
      </c>
      <c r="AN17" s="16">
        <v>0.55000000000000004</v>
      </c>
      <c r="AO17" s="16">
        <v>1.82</v>
      </c>
      <c r="AP17" s="16">
        <v>0.3</v>
      </c>
      <c r="AQ17" s="16">
        <v>2.27</v>
      </c>
      <c r="AR17" s="16">
        <v>0.36</v>
      </c>
      <c r="AU17" s="16">
        <v>0.28432834722042444</v>
      </c>
      <c r="AV17" s="38"/>
      <c r="AW17" s="16"/>
      <c r="AX17" s="16">
        <f>AM17/0.254</f>
        <v>10.275590551181102</v>
      </c>
      <c r="AY17" s="16">
        <f>AE17/0.237</f>
        <v>82.278481012658233</v>
      </c>
      <c r="AZ17" s="16">
        <f>AQ17/0.248</f>
        <v>9.1532258064516139</v>
      </c>
      <c r="BA17" s="16">
        <f>(AX17/((AY17^(4/13))*(AZ17^(9/13))))</f>
        <v>0.57119282154857887</v>
      </c>
      <c r="BB17" s="38"/>
      <c r="BC17" s="38"/>
      <c r="BD17" s="17"/>
      <c r="BE17" s="17"/>
      <c r="BF17" s="17"/>
      <c r="BG17" s="16"/>
      <c r="BH17" s="16"/>
      <c r="BI17" s="16"/>
    </row>
    <row r="18" spans="1:61" s="18" customFormat="1" ht="19" x14ac:dyDescent="0.25">
      <c r="A18" s="148" t="s">
        <v>236</v>
      </c>
      <c r="B18" s="147" t="s">
        <v>598</v>
      </c>
      <c r="C18" s="16">
        <v>76.139210718712945</v>
      </c>
      <c r="D18" s="16">
        <v>0.11245078493179342</v>
      </c>
      <c r="E18" s="16">
        <v>13.14361227600048</v>
      </c>
      <c r="F18" s="16">
        <v>0.72798459495298573</v>
      </c>
      <c r="G18" s="16">
        <v>0.25928218450380308</v>
      </c>
      <c r="H18" s="16">
        <v>7.9779133693477888E-2</v>
      </c>
      <c r="I18" s="16">
        <v>1.6254998490046115</v>
      </c>
      <c r="J18" s="16">
        <v>4.2582112608893814</v>
      </c>
      <c r="K18" s="16"/>
      <c r="L18" s="16">
        <v>2.4018614257276263E-2</v>
      </c>
      <c r="M18" s="16">
        <v>100</v>
      </c>
      <c r="N18" s="16"/>
      <c r="O18" s="24">
        <v>32</v>
      </c>
      <c r="P18" s="16">
        <v>337</v>
      </c>
      <c r="Q18" s="16">
        <v>101</v>
      </c>
      <c r="R18" s="16">
        <v>86</v>
      </c>
      <c r="S18" s="16">
        <v>45</v>
      </c>
      <c r="T18" s="24">
        <v>46</v>
      </c>
      <c r="U18" s="16"/>
      <c r="V18" s="16"/>
      <c r="W18" s="16"/>
      <c r="X18" s="16"/>
      <c r="Y18" s="16">
        <v>9</v>
      </c>
      <c r="Z18" s="16"/>
      <c r="AA18" s="16"/>
      <c r="AB18" s="16">
        <v>35</v>
      </c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U18" s="16"/>
      <c r="AV18" s="100"/>
      <c r="AW18" s="16">
        <v>8.5500000000000007</v>
      </c>
      <c r="AX18" s="115"/>
      <c r="AY18" s="115"/>
      <c r="AZ18" s="115"/>
      <c r="BA18" s="115"/>
      <c r="BB18" s="38"/>
      <c r="BC18" s="38"/>
      <c r="BD18" s="17"/>
      <c r="BE18" s="17"/>
      <c r="BF18" s="17"/>
      <c r="BG18" s="16"/>
      <c r="BH18" s="16"/>
      <c r="BI18" s="16"/>
    </row>
    <row r="19" spans="1:61" s="18" customFormat="1" ht="19" x14ac:dyDescent="0.25">
      <c r="A19" s="149" t="s">
        <v>237</v>
      </c>
      <c r="B19" s="147" t="s">
        <v>598</v>
      </c>
      <c r="C19" s="16">
        <v>76.826740341698468</v>
      </c>
      <c r="D19" s="16">
        <v>9.1645878971368777E-2</v>
      </c>
      <c r="E19" s="16">
        <v>12.932251810404262</v>
      </c>
      <c r="F19" s="16">
        <v>0.51127036377031343</v>
      </c>
      <c r="G19" s="16">
        <v>0.16292600706021118</v>
      </c>
      <c r="H19" s="16">
        <v>7.433499072122135E-2</v>
      </c>
      <c r="I19" s="16">
        <v>0.59366163822564444</v>
      </c>
      <c r="J19" s="16">
        <v>4.7380919428197661</v>
      </c>
      <c r="K19" s="16">
        <v>4.0517661380786265</v>
      </c>
      <c r="L19" s="16">
        <v>1.7310888250147441E-2</v>
      </c>
      <c r="M19" s="16">
        <v>100.00000000000001</v>
      </c>
      <c r="N19" s="16"/>
      <c r="O19" s="24">
        <v>24</v>
      </c>
      <c r="P19" s="16">
        <v>338</v>
      </c>
      <c r="Q19" s="16">
        <v>10</v>
      </c>
      <c r="R19" s="16">
        <v>76</v>
      </c>
      <c r="S19" s="16">
        <v>44</v>
      </c>
      <c r="T19" s="24">
        <v>48</v>
      </c>
      <c r="U19" s="16"/>
      <c r="V19" s="16"/>
      <c r="W19" s="16"/>
      <c r="X19" s="16"/>
      <c r="Y19" s="16">
        <v>11</v>
      </c>
      <c r="Z19" s="16"/>
      <c r="AA19" s="16"/>
      <c r="AB19" s="16">
        <v>35</v>
      </c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U19" s="16"/>
      <c r="AV19" s="100"/>
      <c r="AW19" s="16"/>
      <c r="AX19" s="115"/>
      <c r="AY19" s="115"/>
      <c r="AZ19" s="115"/>
      <c r="BA19" s="115"/>
      <c r="BB19" s="38"/>
      <c r="BC19" s="38"/>
      <c r="BD19" s="17"/>
      <c r="BE19" s="17"/>
      <c r="BF19" s="17"/>
      <c r="BG19" s="16"/>
      <c r="BH19" s="16"/>
      <c r="BI19" s="16"/>
    </row>
    <row r="20" spans="1:61" s="18" customFormat="1" ht="19" x14ac:dyDescent="0.25">
      <c r="A20" s="149" t="s">
        <v>238</v>
      </c>
      <c r="B20" s="147" t="s">
        <v>598</v>
      </c>
      <c r="C20" s="16">
        <v>76.68394086841198</v>
      </c>
      <c r="D20" s="16">
        <v>9.1859694351771728E-2</v>
      </c>
      <c r="E20" s="16">
        <v>13.068967364064997</v>
      </c>
      <c r="F20" s="16">
        <v>0.57995417529898219</v>
      </c>
      <c r="G20" s="16">
        <v>0.15309949058628622</v>
      </c>
      <c r="H20" s="16">
        <v>7.9189391682561852E-2</v>
      </c>
      <c r="I20" s="16">
        <v>0.59995259513687826</v>
      </c>
      <c r="J20" s="16">
        <v>4.6296341924729099</v>
      </c>
      <c r="K20" s="16">
        <v>4.0996760667686676</v>
      </c>
      <c r="L20" s="16">
        <v>1.3726161224977388E-2</v>
      </c>
      <c r="M20" s="16">
        <v>100.00000000000001</v>
      </c>
      <c r="N20" s="16"/>
      <c r="O20" s="24">
        <v>15</v>
      </c>
      <c r="P20" s="16">
        <v>360</v>
      </c>
      <c r="Q20" s="16">
        <v>9</v>
      </c>
      <c r="R20" s="16">
        <v>75</v>
      </c>
      <c r="S20" s="16">
        <v>47</v>
      </c>
      <c r="T20" s="24">
        <v>50</v>
      </c>
      <c r="U20" s="16"/>
      <c r="V20" s="16"/>
      <c r="W20" s="16"/>
      <c r="X20" s="16"/>
      <c r="Y20" s="16">
        <v>9</v>
      </c>
      <c r="Z20" s="16"/>
      <c r="AA20" s="16"/>
      <c r="AB20" s="16">
        <v>38</v>
      </c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U20" s="16"/>
      <c r="AV20" s="100"/>
      <c r="AW20" s="16">
        <v>8.35</v>
      </c>
      <c r="AX20" s="115"/>
      <c r="AY20" s="115"/>
      <c r="AZ20" s="115"/>
      <c r="BA20" s="115"/>
      <c r="BB20" s="38"/>
      <c r="BC20" s="38"/>
      <c r="BD20" s="17"/>
      <c r="BE20" s="17"/>
      <c r="BF20" s="17"/>
      <c r="BG20" s="16"/>
      <c r="BH20" s="16"/>
      <c r="BI20" s="16"/>
    </row>
    <row r="21" spans="1:61" s="18" customFormat="1" ht="19" x14ac:dyDescent="0.25">
      <c r="A21" s="148" t="s">
        <v>239</v>
      </c>
      <c r="B21" s="147" t="s">
        <v>598</v>
      </c>
      <c r="C21" s="16">
        <v>76.753431623668916</v>
      </c>
      <c r="D21" s="16">
        <v>8.5104851781197616E-2</v>
      </c>
      <c r="E21" s="16">
        <v>12.989634579603983</v>
      </c>
      <c r="F21" s="16">
        <v>0.56612537664190621</v>
      </c>
      <c r="G21" s="16">
        <v>0.14285457263272455</v>
      </c>
      <c r="H21" s="16">
        <v>6.8894403822874276E-2</v>
      </c>
      <c r="I21" s="16">
        <v>0.61701017541368275</v>
      </c>
      <c r="J21" s="16">
        <v>4.700016754916378</v>
      </c>
      <c r="K21" s="16">
        <v>4.0617303665573958</v>
      </c>
      <c r="L21" s="16">
        <v>1.5197294960928144E-2</v>
      </c>
      <c r="M21" s="16">
        <v>100</v>
      </c>
      <c r="N21" s="16"/>
      <c r="O21" s="24"/>
      <c r="P21" s="16">
        <v>338</v>
      </c>
      <c r="Q21" s="16">
        <v>9</v>
      </c>
      <c r="R21" s="16">
        <v>74</v>
      </c>
      <c r="S21" s="16">
        <v>41</v>
      </c>
      <c r="T21" s="24">
        <v>50</v>
      </c>
      <c r="U21" s="16"/>
      <c r="V21" s="16"/>
      <c r="W21" s="16"/>
      <c r="X21" s="16"/>
      <c r="Y21" s="16"/>
      <c r="Z21" s="16"/>
      <c r="AA21" s="16"/>
      <c r="AB21" s="16">
        <v>37</v>
      </c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U21" s="16"/>
      <c r="AV21" s="100"/>
      <c r="AW21" s="16">
        <v>8.1999999999999993</v>
      </c>
      <c r="AX21" s="115"/>
      <c r="AY21" s="115"/>
      <c r="AZ21" s="115"/>
      <c r="BA21" s="115"/>
      <c r="BB21" s="38"/>
      <c r="BC21" s="38"/>
      <c r="BD21" s="17"/>
      <c r="BE21" s="17"/>
      <c r="BF21" s="17"/>
      <c r="BG21" s="16"/>
      <c r="BH21" s="16"/>
      <c r="BI21" s="16"/>
    </row>
    <row r="22" spans="1:61" s="18" customFormat="1" ht="19" x14ac:dyDescent="0.25">
      <c r="A22" s="148" t="s">
        <v>240</v>
      </c>
      <c r="B22" s="147" t="s">
        <v>598</v>
      </c>
      <c r="C22" s="16">
        <v>76.815345406434801</v>
      </c>
      <c r="D22" s="16">
        <v>8.8688374057566771E-2</v>
      </c>
      <c r="E22" s="16">
        <v>12.900590502281695</v>
      </c>
      <c r="F22" s="16">
        <v>0.52834294495116307</v>
      </c>
      <c r="G22" s="16">
        <v>0.19776488008239029</v>
      </c>
      <c r="H22" s="16">
        <v>7.9513714672301242E-2</v>
      </c>
      <c r="I22" s="16">
        <v>0.72275927823925101</v>
      </c>
      <c r="J22" s="16">
        <v>4.6668434073050653</v>
      </c>
      <c r="K22" s="16">
        <v>3.9838409864019648</v>
      </c>
      <c r="L22" s="16">
        <v>1.6310505573805385E-2</v>
      </c>
      <c r="M22" s="16">
        <v>99.999999999999986</v>
      </c>
      <c r="N22" s="16"/>
      <c r="O22" s="24">
        <v>13</v>
      </c>
      <c r="P22" s="16">
        <v>355</v>
      </c>
      <c r="Q22" s="16">
        <v>17</v>
      </c>
      <c r="R22" s="16">
        <v>67</v>
      </c>
      <c r="S22" s="16">
        <v>42</v>
      </c>
      <c r="T22" s="24">
        <v>46</v>
      </c>
      <c r="U22" s="16"/>
      <c r="V22" s="16"/>
      <c r="W22" s="16"/>
      <c r="X22" s="16"/>
      <c r="Y22" s="16"/>
      <c r="Z22" s="16"/>
      <c r="AA22" s="16"/>
      <c r="AB22" s="16">
        <v>35</v>
      </c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U22" s="16"/>
      <c r="AV22" s="100"/>
      <c r="AW22" s="16"/>
      <c r="AX22" s="115"/>
      <c r="AY22" s="115"/>
      <c r="AZ22" s="115"/>
      <c r="BA22" s="115"/>
      <c r="BB22" s="38"/>
      <c r="BC22" s="38"/>
      <c r="BD22" s="17"/>
      <c r="BE22" s="17"/>
      <c r="BF22" s="17"/>
      <c r="BG22" s="16"/>
      <c r="BH22" s="16"/>
      <c r="BI22" s="16"/>
    </row>
    <row r="23" spans="1:61" s="18" customFormat="1" ht="19" x14ac:dyDescent="0.25">
      <c r="A23" s="148" t="s">
        <v>241</v>
      </c>
      <c r="B23" s="147" t="s">
        <v>598</v>
      </c>
      <c r="C23" s="16">
        <v>69.52624401730138</v>
      </c>
      <c r="D23" s="16">
        <v>0.43015860437784287</v>
      </c>
      <c r="E23" s="16">
        <v>15.189179442295526</v>
      </c>
      <c r="F23" s="16">
        <v>2.6598563078674191</v>
      </c>
      <c r="G23" s="16">
        <v>1.3899249127577868</v>
      </c>
      <c r="H23" s="16">
        <v>6.9996218628089996E-2</v>
      </c>
      <c r="I23" s="16">
        <v>2.6398573882593936</v>
      </c>
      <c r="J23" s="16"/>
      <c r="K23" s="16">
        <v>3.8097941853288977</v>
      </c>
      <c r="L23" s="16">
        <v>0.17521094373438967</v>
      </c>
      <c r="M23" s="16">
        <v>100.00000000000001</v>
      </c>
      <c r="N23" s="16"/>
      <c r="O23" s="24">
        <v>509</v>
      </c>
      <c r="P23" s="16">
        <v>221</v>
      </c>
      <c r="Q23" s="16">
        <v>524</v>
      </c>
      <c r="R23" s="16">
        <v>205</v>
      </c>
      <c r="S23" s="16">
        <v>36</v>
      </c>
      <c r="T23" s="24">
        <v>18</v>
      </c>
      <c r="U23" s="16"/>
      <c r="V23" s="16"/>
      <c r="W23" s="16"/>
      <c r="X23" s="16"/>
      <c r="Y23" s="16">
        <v>44</v>
      </c>
      <c r="Z23" s="16"/>
      <c r="AA23" s="16"/>
      <c r="AB23" s="16">
        <v>27</v>
      </c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U23" s="16"/>
      <c r="AV23" s="100"/>
      <c r="AW23" s="16">
        <v>8.4700000000000006</v>
      </c>
      <c r="AX23" s="115"/>
      <c r="AY23" s="115"/>
      <c r="AZ23" s="115"/>
      <c r="BA23" s="115"/>
      <c r="BB23" s="38"/>
      <c r="BC23" s="38"/>
      <c r="BD23" s="17"/>
      <c r="BE23" s="17"/>
      <c r="BF23" s="17"/>
      <c r="BG23" s="16"/>
      <c r="BH23" s="16"/>
      <c r="BI23" s="16"/>
    </row>
    <row r="24" spans="1:61" s="18" customFormat="1" ht="19" x14ac:dyDescent="0.25">
      <c r="A24" s="148"/>
      <c r="B24" s="147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24"/>
      <c r="P24" s="16"/>
      <c r="Q24" s="16"/>
      <c r="R24" s="16"/>
      <c r="S24" s="16"/>
      <c r="T24" s="24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U24" s="16"/>
      <c r="AV24" s="100"/>
      <c r="AW24" s="16"/>
      <c r="AX24" s="115"/>
      <c r="AY24" s="115"/>
      <c r="AZ24" s="115"/>
      <c r="BA24" s="115"/>
      <c r="BB24" s="38"/>
      <c r="BC24" s="38"/>
      <c r="BD24" s="17"/>
      <c r="BE24" s="17"/>
      <c r="BF24" s="17"/>
      <c r="BG24" s="16"/>
      <c r="BH24" s="16"/>
      <c r="BI24" s="16"/>
    </row>
    <row r="25" spans="1:61" s="18" customFormat="1" ht="19" x14ac:dyDescent="0.25">
      <c r="A25" s="148"/>
      <c r="B25" s="147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24"/>
      <c r="P25" s="16"/>
      <c r="Q25" s="16"/>
      <c r="R25" s="16"/>
      <c r="S25" s="16"/>
      <c r="T25" s="24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U25" s="16"/>
      <c r="AV25" s="100"/>
      <c r="AW25" s="16"/>
      <c r="AX25" s="115"/>
      <c r="AY25" s="115"/>
      <c r="AZ25" s="115"/>
      <c r="BA25" s="115"/>
      <c r="BB25" s="38"/>
      <c r="BC25" s="38"/>
      <c r="BD25" s="17"/>
      <c r="BE25" s="17"/>
      <c r="BF25" s="17"/>
      <c r="BG25" s="16"/>
      <c r="BH25" s="16"/>
      <c r="BI25" s="16"/>
    </row>
    <row r="26" spans="1:61" s="5" customFormat="1" ht="19" x14ac:dyDescent="0.25">
      <c r="A26" s="53" t="s">
        <v>64</v>
      </c>
      <c r="B26" s="34" t="s">
        <v>65</v>
      </c>
      <c r="C26" s="3">
        <v>75.840481071199065</v>
      </c>
      <c r="D26" s="3">
        <v>9.2363238111067877E-2</v>
      </c>
      <c r="E26" s="3">
        <v>13.084792065734616</v>
      </c>
      <c r="F26" s="3">
        <v>0.82240743273780603</v>
      </c>
      <c r="G26" s="3">
        <v>0.48234135458002114</v>
      </c>
      <c r="H26" s="3">
        <v>8.2100656098726993E-2</v>
      </c>
      <c r="I26" s="3">
        <v>0.62601750275279333</v>
      </c>
      <c r="J26" s="3">
        <v>4.392385101281894</v>
      </c>
      <c r="K26" s="3">
        <v>4.5463238314670074</v>
      </c>
      <c r="L26" s="3">
        <v>3.0787746037022622E-2</v>
      </c>
      <c r="M26" s="3">
        <v>100</v>
      </c>
      <c r="N26" s="3"/>
      <c r="O26" s="21">
        <v>62</v>
      </c>
      <c r="P26" s="3">
        <v>348</v>
      </c>
      <c r="Q26" s="3">
        <v>28</v>
      </c>
      <c r="R26" s="3">
        <v>53</v>
      </c>
      <c r="S26" s="3">
        <v>32</v>
      </c>
      <c r="T26" s="21">
        <v>79</v>
      </c>
      <c r="U26" s="3">
        <v>4.5999999999999996</v>
      </c>
      <c r="V26" s="3"/>
      <c r="W26" s="3">
        <v>4</v>
      </c>
      <c r="X26" s="3">
        <v>5</v>
      </c>
      <c r="Y26" s="3">
        <v>7</v>
      </c>
      <c r="Z26" s="3">
        <v>106</v>
      </c>
      <c r="AA26" s="3">
        <v>28</v>
      </c>
      <c r="AB26" s="3">
        <v>33</v>
      </c>
      <c r="AC26" s="3">
        <v>30.4</v>
      </c>
      <c r="AD26" s="3">
        <v>24.7</v>
      </c>
      <c r="AE26" s="3">
        <v>18.5</v>
      </c>
      <c r="AF26" s="3">
        <v>36.9</v>
      </c>
      <c r="AG26" s="3">
        <v>4.1500000000000004</v>
      </c>
      <c r="AH26" s="3">
        <v>14.3</v>
      </c>
      <c r="AI26" s="3">
        <v>2.9</v>
      </c>
      <c r="AJ26" s="3">
        <v>0.23</v>
      </c>
      <c r="AK26" s="3">
        <v>2.8</v>
      </c>
      <c r="AL26" s="3">
        <v>0.46</v>
      </c>
      <c r="AM26" s="3">
        <v>2.72</v>
      </c>
      <c r="AN26" s="3">
        <v>0.56000000000000005</v>
      </c>
      <c r="AO26" s="3">
        <v>1.83</v>
      </c>
      <c r="AP26" s="3">
        <v>0.3</v>
      </c>
      <c r="AQ26" s="3">
        <v>2.2799999999999998</v>
      </c>
      <c r="AR26" s="3">
        <v>0.37</v>
      </c>
      <c r="AU26" s="3">
        <v>0.24631540101092519</v>
      </c>
      <c r="AV26" s="6"/>
      <c r="AW26" s="3"/>
      <c r="AX26" s="3">
        <f t="shared" ref="AX26:AX32" si="0">AM26/0.254</f>
        <v>10.708661417322835</v>
      </c>
      <c r="AY26" s="3">
        <f t="shared" ref="AY26:AY32" si="1">AE26/0.237</f>
        <v>78.059071729957807</v>
      </c>
      <c r="AZ26" s="3">
        <f t="shared" ref="AZ26:AZ32" si="2">AQ26/0.248</f>
        <v>9.193548387096774</v>
      </c>
      <c r="BA26" s="3">
        <f t="shared" ref="BA26:BA32" si="3">(AX26/((AY26^(4/13))*(AZ26^(9/13))))</f>
        <v>0.60314851432147776</v>
      </c>
      <c r="BB26" s="6"/>
      <c r="BC26" s="6"/>
      <c r="BD26" s="4"/>
      <c r="BE26" s="4"/>
      <c r="BF26" s="4"/>
      <c r="BG26" s="3"/>
      <c r="BH26" s="3"/>
      <c r="BI26" s="3"/>
    </row>
    <row r="27" spans="1:61" s="5" customFormat="1" ht="19" x14ac:dyDescent="0.25">
      <c r="A27" s="53" t="s">
        <v>66</v>
      </c>
      <c r="B27" s="34" t="s">
        <v>65</v>
      </c>
      <c r="C27" s="3">
        <v>76.190274001814259</v>
      </c>
      <c r="D27" s="3">
        <v>8.1925025808402413E-2</v>
      </c>
      <c r="E27" s="3">
        <v>12.974875962405731</v>
      </c>
      <c r="F27" s="3">
        <v>0.65566557908600931</v>
      </c>
      <c r="G27" s="3">
        <v>0.38914387258991151</v>
      </c>
      <c r="H27" s="3">
        <v>9.2165654034452718E-2</v>
      </c>
      <c r="I27" s="3">
        <v>0.56323455243276677</v>
      </c>
      <c r="J27" s="3">
        <v>4.3829888807495303</v>
      </c>
      <c r="K27" s="3">
        <v>4.6492452146268368</v>
      </c>
      <c r="L27" s="3">
        <v>2.0481256452100603E-2</v>
      </c>
      <c r="M27" s="3">
        <v>99.999999999999986</v>
      </c>
      <c r="N27" s="3"/>
      <c r="O27" s="21">
        <v>13</v>
      </c>
      <c r="P27" s="3">
        <v>366</v>
      </c>
      <c r="Q27" s="3">
        <v>14</v>
      </c>
      <c r="R27" s="3">
        <v>52</v>
      </c>
      <c r="S27" s="3">
        <v>33</v>
      </c>
      <c r="T27" s="21">
        <v>85</v>
      </c>
      <c r="U27" s="3">
        <v>4.7</v>
      </c>
      <c r="V27" s="3"/>
      <c r="W27" s="3">
        <v>1</v>
      </c>
      <c r="X27" s="3">
        <v>6</v>
      </c>
      <c r="Y27" s="3">
        <v>8</v>
      </c>
      <c r="Z27" s="3">
        <v>98</v>
      </c>
      <c r="AA27" s="3">
        <v>28.7</v>
      </c>
      <c r="AB27" s="3">
        <v>34</v>
      </c>
      <c r="AC27" s="3">
        <v>29.1</v>
      </c>
      <c r="AD27" s="3">
        <v>24.5</v>
      </c>
      <c r="AE27" s="3">
        <v>18.7</v>
      </c>
      <c r="AF27" s="3">
        <v>37.200000000000003</v>
      </c>
      <c r="AG27" s="3">
        <v>4.24</v>
      </c>
      <c r="AH27" s="3">
        <v>14.7</v>
      </c>
      <c r="AI27" s="3">
        <v>3.06</v>
      </c>
      <c r="AJ27" s="3">
        <v>0.22</v>
      </c>
      <c r="AK27" s="3">
        <v>2.84</v>
      </c>
      <c r="AL27" s="3">
        <v>0.47</v>
      </c>
      <c r="AM27" s="3">
        <v>2.74</v>
      </c>
      <c r="AN27" s="3">
        <v>0.56999999999999995</v>
      </c>
      <c r="AO27" s="3">
        <v>1.87</v>
      </c>
      <c r="AP27" s="3">
        <v>0.31</v>
      </c>
      <c r="AQ27" s="3">
        <v>2.29</v>
      </c>
      <c r="AR27" s="3">
        <v>0.36</v>
      </c>
      <c r="AU27" s="3">
        <v>0.22774274103055012</v>
      </c>
      <c r="AV27" s="6"/>
      <c r="AW27" s="3"/>
      <c r="AX27" s="3">
        <f t="shared" si="0"/>
        <v>10.78740157480315</v>
      </c>
      <c r="AY27" s="3">
        <f t="shared" si="1"/>
        <v>78.902953586497887</v>
      </c>
      <c r="AZ27" s="3">
        <f t="shared" si="2"/>
        <v>9.2338709677419359</v>
      </c>
      <c r="BA27" s="3">
        <f t="shared" si="3"/>
        <v>0.60374453295918773</v>
      </c>
      <c r="BB27" s="6"/>
      <c r="BC27" s="6"/>
      <c r="BD27" s="4"/>
      <c r="BE27" s="4"/>
      <c r="BF27" s="4"/>
      <c r="BG27" s="3"/>
      <c r="BH27" s="3"/>
      <c r="BI27" s="3"/>
    </row>
    <row r="28" spans="1:61" s="5" customFormat="1" ht="19" x14ac:dyDescent="0.25">
      <c r="A28" s="53" t="s">
        <v>67</v>
      </c>
      <c r="B28" s="34" t="s">
        <v>65</v>
      </c>
      <c r="C28" s="3">
        <v>75.3882766022504</v>
      </c>
      <c r="D28" s="3">
        <v>8.1292116568001505E-2</v>
      </c>
      <c r="E28" s="3">
        <v>13.291261058868248</v>
      </c>
      <c r="F28" s="3">
        <v>0.60006446647617395</v>
      </c>
      <c r="G28" s="3">
        <v>0.51823724312100949</v>
      </c>
      <c r="H28" s="3">
        <v>8.1292116568001505E-2</v>
      </c>
      <c r="I28" s="3">
        <v>0.60969087426001123</v>
      </c>
      <c r="J28" s="3">
        <v>4.7657503337990885</v>
      </c>
      <c r="K28" s="3">
        <v>4.6234891298050851</v>
      </c>
      <c r="L28" s="3">
        <v>4.0646058284000752E-2</v>
      </c>
      <c r="M28" s="3">
        <v>100.00000000000001</v>
      </c>
      <c r="N28" s="3"/>
      <c r="O28" s="21">
        <v>72</v>
      </c>
      <c r="P28" s="3">
        <v>384</v>
      </c>
      <c r="Q28" s="3">
        <v>15</v>
      </c>
      <c r="R28" s="3">
        <v>54</v>
      </c>
      <c r="S28" s="3">
        <v>35</v>
      </c>
      <c r="T28" s="21">
        <v>48</v>
      </c>
      <c r="U28" s="3">
        <v>4.8</v>
      </c>
      <c r="V28" s="3"/>
      <c r="W28" s="3">
        <v>2</v>
      </c>
      <c r="X28" s="3">
        <v>2</v>
      </c>
      <c r="Y28" s="3">
        <v>16</v>
      </c>
      <c r="Z28" s="3">
        <v>94</v>
      </c>
      <c r="AA28" s="3">
        <v>28.6</v>
      </c>
      <c r="AB28" s="3">
        <v>33</v>
      </c>
      <c r="AC28" s="3">
        <v>30.3</v>
      </c>
      <c r="AD28" s="3">
        <v>25</v>
      </c>
      <c r="AE28" s="3">
        <v>18.600000000000001</v>
      </c>
      <c r="AF28" s="3">
        <v>37.200000000000003</v>
      </c>
      <c r="AG28" s="3">
        <v>4.3099999999999996</v>
      </c>
      <c r="AH28" s="3">
        <v>14.9</v>
      </c>
      <c r="AI28" s="3">
        <v>3</v>
      </c>
      <c r="AJ28" s="3">
        <v>0.22</v>
      </c>
      <c r="AK28" s="3">
        <v>2.8</v>
      </c>
      <c r="AL28" s="3">
        <v>0.46</v>
      </c>
      <c r="AM28" s="3">
        <v>2.82</v>
      </c>
      <c r="AN28" s="3">
        <v>0.57999999999999996</v>
      </c>
      <c r="AO28" s="3">
        <v>1.89</v>
      </c>
      <c r="AP28" s="3">
        <v>0.32</v>
      </c>
      <c r="AQ28" s="3">
        <v>2.4500000000000002</v>
      </c>
      <c r="AR28" s="3">
        <v>0.39</v>
      </c>
      <c r="AU28" s="3">
        <v>0.23164598840812728</v>
      </c>
      <c r="AV28" s="6"/>
      <c r="AW28" s="3"/>
      <c r="AX28" s="3">
        <f t="shared" si="0"/>
        <v>11.102362204724409</v>
      </c>
      <c r="AY28" s="3">
        <f t="shared" si="1"/>
        <v>78.481012658227854</v>
      </c>
      <c r="AZ28" s="3">
        <f t="shared" si="2"/>
        <v>9.8790322580645178</v>
      </c>
      <c r="BA28" s="3">
        <f t="shared" si="3"/>
        <v>0.59396720499113365</v>
      </c>
      <c r="BB28" s="6"/>
      <c r="BC28" s="6"/>
      <c r="BD28" s="4"/>
      <c r="BE28" s="4"/>
      <c r="BF28" s="4"/>
      <c r="BG28" s="3"/>
      <c r="BH28" s="3"/>
      <c r="BI28" s="3"/>
    </row>
    <row r="29" spans="1:61" s="5" customFormat="1" ht="19" x14ac:dyDescent="0.25">
      <c r="A29" s="53" t="s">
        <v>68</v>
      </c>
      <c r="B29" s="34" t="s">
        <v>65</v>
      </c>
      <c r="C29" s="3">
        <v>76.240811486159672</v>
      </c>
      <c r="D29" s="3">
        <v>8.3175575056494921E-2</v>
      </c>
      <c r="E29" s="3">
        <v>13.152137805808261</v>
      </c>
      <c r="F29" s="3">
        <v>0.67796643566299164</v>
      </c>
      <c r="G29" s="3">
        <v>0.14555725634886613</v>
      </c>
      <c r="H29" s="3">
        <v>8.3175575056494921E-2</v>
      </c>
      <c r="I29" s="3">
        <v>0.87334353809319676</v>
      </c>
      <c r="J29" s="3">
        <v>4.1379848590606221</v>
      </c>
      <c r="K29" s="3">
        <v>4.5850535749892822</v>
      </c>
      <c r="L29" s="3">
        <v>2.079389376412373E-2</v>
      </c>
      <c r="M29" s="3">
        <v>100.00000000000003</v>
      </c>
      <c r="N29" s="3"/>
      <c r="O29" s="21">
        <v>70</v>
      </c>
      <c r="P29" s="3">
        <v>386</v>
      </c>
      <c r="Q29" s="3">
        <v>21</v>
      </c>
      <c r="R29" s="3">
        <v>56</v>
      </c>
      <c r="S29" s="3">
        <v>34</v>
      </c>
      <c r="T29" s="21">
        <v>48</v>
      </c>
      <c r="U29" s="3">
        <v>6.8789027403369394</v>
      </c>
      <c r="V29" s="3"/>
      <c r="W29" s="3">
        <v>6</v>
      </c>
      <c r="X29" s="3">
        <v>6</v>
      </c>
      <c r="Y29" s="3">
        <v>8</v>
      </c>
      <c r="Z29" s="3">
        <v>57</v>
      </c>
      <c r="AA29" s="3">
        <v>37.802472565634112</v>
      </c>
      <c r="AB29" s="3">
        <v>48.336130714807588</v>
      </c>
      <c r="AC29" s="3">
        <v>40.854018557819998</v>
      </c>
      <c r="AD29" s="3">
        <v>36.344020534911337</v>
      </c>
      <c r="AE29" s="3">
        <v>23.523768491179641</v>
      </c>
      <c r="AF29" s="3">
        <v>47.289861465221797</v>
      </c>
      <c r="AG29" s="3">
        <v>5.6009762972268522</v>
      </c>
      <c r="AH29" s="3">
        <v>19.336889676296913</v>
      </c>
      <c r="AI29" s="3">
        <v>3.7903158655207116</v>
      </c>
      <c r="AJ29" s="3">
        <v>0.15549925237414164</v>
      </c>
      <c r="AK29" s="3">
        <v>3.4444035822986736</v>
      </c>
      <c r="AL29" s="3">
        <v>0.56738363348623155</v>
      </c>
      <c r="AM29" s="3">
        <v>3.6570376963264648</v>
      </c>
      <c r="AN29" s="3">
        <v>0.74429879307182467</v>
      </c>
      <c r="AO29" s="3">
        <v>2.3890979456311032</v>
      </c>
      <c r="AP29" s="3">
        <v>0.31534214195326438</v>
      </c>
      <c r="AQ29" s="3">
        <v>3.001443522595312</v>
      </c>
      <c r="AR29" s="3">
        <v>0.4357858694631907</v>
      </c>
      <c r="AU29" s="3">
        <v>0.13133344408001457</v>
      </c>
      <c r="AV29" s="6">
        <v>0.70695799999999998</v>
      </c>
      <c r="AW29" s="3"/>
      <c r="AX29" s="3">
        <f t="shared" si="0"/>
        <v>14.397786206009703</v>
      </c>
      <c r="AY29" s="3">
        <f t="shared" si="1"/>
        <v>99.256407135779085</v>
      </c>
      <c r="AZ29" s="3">
        <f t="shared" si="2"/>
        <v>12.102594849174645</v>
      </c>
      <c r="BA29" s="3">
        <f t="shared" si="3"/>
        <v>0.62262042300073295</v>
      </c>
      <c r="BB29">
        <v>0.51252799999999998</v>
      </c>
      <c r="BC29">
        <f>((BB29/0.512638)-1)*10000</f>
        <v>-2.1457636772936883</v>
      </c>
      <c r="BD29" s="32">
        <v>18.96</v>
      </c>
      <c r="BE29" s="32">
        <v>15.645</v>
      </c>
      <c r="BF29" s="32">
        <v>39.001449999999998</v>
      </c>
      <c r="BG29" s="3"/>
      <c r="BH29" s="3"/>
      <c r="BI29" s="3"/>
    </row>
    <row r="30" spans="1:61" s="5" customFormat="1" ht="19" x14ac:dyDescent="0.25">
      <c r="A30" s="53" t="s">
        <v>69</v>
      </c>
      <c r="B30" s="34" t="s">
        <v>65</v>
      </c>
      <c r="C30" s="3">
        <v>76.335835760517682</v>
      </c>
      <c r="D30" s="3">
        <v>8.3041431341330074E-2</v>
      </c>
      <c r="E30" s="3">
        <v>12.98560382600049</v>
      </c>
      <c r="F30" s="3">
        <v>0.58902650551023461</v>
      </c>
      <c r="G30" s="3">
        <v>0.35292608320065283</v>
      </c>
      <c r="H30" s="3">
        <v>8.3041431341330074E-2</v>
      </c>
      <c r="I30" s="3">
        <v>0.57090984047164439</v>
      </c>
      <c r="J30" s="3">
        <v>4.318154429749165</v>
      </c>
      <c r="K30" s="3">
        <v>4.6607003340321507</v>
      </c>
      <c r="L30" s="3">
        <v>2.0760357835332519E-2</v>
      </c>
      <c r="M30" s="3">
        <v>100.00000000000001</v>
      </c>
      <c r="N30" s="3"/>
      <c r="O30" s="21">
        <v>61</v>
      </c>
      <c r="P30" s="3">
        <v>364</v>
      </c>
      <c r="Q30" s="3">
        <v>16</v>
      </c>
      <c r="R30" s="3">
        <v>52</v>
      </c>
      <c r="S30" s="3">
        <v>32</v>
      </c>
      <c r="T30" s="21">
        <v>83</v>
      </c>
      <c r="U30" s="3">
        <v>4.5</v>
      </c>
      <c r="V30" s="3"/>
      <c r="W30" s="3">
        <v>3</v>
      </c>
      <c r="X30" s="3">
        <v>2</v>
      </c>
      <c r="Y30" s="3">
        <v>12</v>
      </c>
      <c r="Z30" s="3">
        <v>76</v>
      </c>
      <c r="AA30" s="3">
        <v>28.3</v>
      </c>
      <c r="AB30" s="3">
        <v>34</v>
      </c>
      <c r="AC30" s="3">
        <v>28.9</v>
      </c>
      <c r="AD30" s="3">
        <v>24</v>
      </c>
      <c r="AE30" s="3">
        <v>17.3</v>
      </c>
      <c r="AF30" s="3">
        <v>34.9</v>
      </c>
      <c r="AG30" s="3">
        <v>3.99</v>
      </c>
      <c r="AH30" s="3">
        <v>13.7</v>
      </c>
      <c r="AI30" s="3">
        <v>2.81</v>
      </c>
      <c r="AJ30" s="3">
        <v>0.22</v>
      </c>
      <c r="AK30" s="3">
        <v>2.72</v>
      </c>
      <c r="AL30" s="3">
        <v>0.45</v>
      </c>
      <c r="AM30" s="3">
        <v>2.64</v>
      </c>
      <c r="AN30" s="3">
        <v>0.53</v>
      </c>
      <c r="AO30" s="3">
        <v>1.77</v>
      </c>
      <c r="AP30" s="3">
        <v>0.28999999999999998</v>
      </c>
      <c r="AQ30" s="3">
        <v>2.2200000000000002</v>
      </c>
      <c r="AR30" s="3">
        <v>0.35</v>
      </c>
      <c r="AU30" s="3">
        <v>0.24284368514403779</v>
      </c>
      <c r="AV30" s="6"/>
      <c r="AW30" s="3"/>
      <c r="AX30" s="3">
        <f t="shared" si="0"/>
        <v>10.393700787401576</v>
      </c>
      <c r="AY30" s="3">
        <f t="shared" si="1"/>
        <v>72.995780590717303</v>
      </c>
      <c r="AZ30" s="3">
        <f t="shared" si="2"/>
        <v>8.9516129032258078</v>
      </c>
      <c r="BA30" s="3">
        <f t="shared" si="3"/>
        <v>0.60875036630268919</v>
      </c>
      <c r="BB30" s="6"/>
      <c r="BC30" s="6"/>
      <c r="BD30" s="4"/>
      <c r="BE30" s="4"/>
      <c r="BF30" s="4"/>
      <c r="BG30" s="3"/>
      <c r="BH30" s="3"/>
      <c r="BI30" s="3"/>
    </row>
    <row r="31" spans="1:61" s="5" customFormat="1" ht="19" x14ac:dyDescent="0.25">
      <c r="A31" s="53" t="s">
        <v>70</v>
      </c>
      <c r="B31" s="34" t="s">
        <v>65</v>
      </c>
      <c r="C31" s="3">
        <v>75.682999605057816</v>
      </c>
      <c r="D31" s="3">
        <v>7.2453637477489702E-2</v>
      </c>
      <c r="E31" s="3">
        <v>13.248665138740973</v>
      </c>
      <c r="F31" s="3">
        <v>0.65571249872196113</v>
      </c>
      <c r="G31" s="3">
        <v>0.18630935351354491</v>
      </c>
      <c r="H31" s="3">
        <v>8.2804157117131086E-2</v>
      </c>
      <c r="I31" s="3">
        <v>0.63138169801812449</v>
      </c>
      <c r="J31" s="3">
        <v>4.8026411127936015</v>
      </c>
      <c r="K31" s="3">
        <v>4.6163317592800581</v>
      </c>
      <c r="L31" s="3">
        <v>2.0701039279282771E-2</v>
      </c>
      <c r="M31" s="3">
        <v>100</v>
      </c>
      <c r="N31" s="3"/>
      <c r="O31" s="21">
        <v>30</v>
      </c>
      <c r="P31" s="3">
        <v>372</v>
      </c>
      <c r="Q31" s="3">
        <v>17</v>
      </c>
      <c r="R31" s="3">
        <v>59</v>
      </c>
      <c r="S31" s="3">
        <v>35</v>
      </c>
      <c r="T31" s="21">
        <v>44</v>
      </c>
      <c r="U31" s="3">
        <v>8.2220319584784072</v>
      </c>
      <c r="V31" s="3"/>
      <c r="W31" s="3">
        <v>7</v>
      </c>
      <c r="X31" s="3">
        <v>3</v>
      </c>
      <c r="Y31" s="3">
        <v>12</v>
      </c>
      <c r="Z31" s="3">
        <v>67</v>
      </c>
      <c r="AA31" s="3">
        <v>44.64670629357785</v>
      </c>
      <c r="AB31" s="3">
        <v>61.016154722471299</v>
      </c>
      <c r="AC31" s="3">
        <v>52.169783834814403</v>
      </c>
      <c r="AD31" s="3">
        <v>44.469179736566396</v>
      </c>
      <c r="AE31" s="3">
        <v>30.430540969071277</v>
      </c>
      <c r="AF31" s="3">
        <v>60.184674340054968</v>
      </c>
      <c r="AG31" s="3">
        <v>7.0012988218446086</v>
      </c>
      <c r="AH31" s="3">
        <v>24.482663154502617</v>
      </c>
      <c r="AI31" s="3">
        <v>4.7050861304187963</v>
      </c>
      <c r="AJ31" s="3">
        <v>0.23658795446800449</v>
      </c>
      <c r="AK31" s="3">
        <v>4.3609073268181273</v>
      </c>
      <c r="AL31" s="3">
        <v>0.68752691847207315</v>
      </c>
      <c r="AM31" s="3">
        <v>4.3832058239378195</v>
      </c>
      <c r="AN31" s="3">
        <v>0.89749897891254637</v>
      </c>
      <c r="AO31" s="3">
        <v>2.9527803341921266</v>
      </c>
      <c r="AP31" s="3">
        <v>0.37774453637043826</v>
      </c>
      <c r="AQ31" s="3">
        <v>3.5429380676678788</v>
      </c>
      <c r="AR31" s="3">
        <v>0.51478854196161705</v>
      </c>
      <c r="AU31" s="3">
        <v>0.15939039885378434</v>
      </c>
      <c r="AV31" s="6">
        <v>0.70740700000000001</v>
      </c>
      <c r="AW31" s="3"/>
      <c r="AX31" s="3">
        <f t="shared" si="0"/>
        <v>17.256715842274879</v>
      </c>
      <c r="AY31" s="3">
        <f t="shared" si="1"/>
        <v>128.39890704249484</v>
      </c>
      <c r="AZ31" s="3">
        <f t="shared" si="2"/>
        <v>14.286040595434995</v>
      </c>
      <c r="BA31" s="3">
        <f t="shared" si="3"/>
        <v>0.61463270959344307</v>
      </c>
      <c r="BB31">
        <v>0.51250499999999999</v>
      </c>
      <c r="BC31">
        <f>((BB31/0.512638)-1)*10000</f>
        <v>-2.5944233552732676</v>
      </c>
      <c r="BD31" s="32">
        <v>18.963000000000001</v>
      </c>
      <c r="BE31" s="32">
        <v>15.646000000000001</v>
      </c>
      <c r="BF31" s="32">
        <v>39.000999999999998</v>
      </c>
      <c r="BG31" s="3"/>
      <c r="BH31" s="3"/>
      <c r="BI31" s="3"/>
    </row>
    <row r="32" spans="1:61" s="5" customFormat="1" ht="19" x14ac:dyDescent="0.25">
      <c r="A32" s="53" t="s">
        <v>71</v>
      </c>
      <c r="B32" s="34" t="s">
        <v>65</v>
      </c>
      <c r="C32" s="3">
        <v>75.583020355881146</v>
      </c>
      <c r="D32" s="3">
        <v>7.1893839342750315E-2</v>
      </c>
      <c r="E32" s="3">
        <v>13.161707873962074</v>
      </c>
      <c r="F32" s="3">
        <v>0.87688253360690127</v>
      </c>
      <c r="G32" s="3">
        <v>0.44574180392505192</v>
      </c>
      <c r="H32" s="3">
        <v>9.7570210536589708E-2</v>
      </c>
      <c r="I32" s="3">
        <v>0.81650860396409286</v>
      </c>
      <c r="J32" s="3">
        <v>4.2715211118071208</v>
      </c>
      <c r="K32" s="3">
        <v>4.6145574309568165</v>
      </c>
      <c r="L32" s="3">
        <v>6.0596236017460975E-2</v>
      </c>
      <c r="M32" s="3">
        <v>100</v>
      </c>
      <c r="N32" s="3"/>
      <c r="O32" s="21">
        <v>86</v>
      </c>
      <c r="P32" s="3">
        <v>365</v>
      </c>
      <c r="Q32" s="3">
        <v>3</v>
      </c>
      <c r="R32" s="3">
        <v>75</v>
      </c>
      <c r="S32" s="3">
        <v>35</v>
      </c>
      <c r="T32" s="21">
        <v>51</v>
      </c>
      <c r="U32" s="3"/>
      <c r="V32" s="3"/>
      <c r="W32" s="3">
        <v>5</v>
      </c>
      <c r="X32" s="3">
        <v>5</v>
      </c>
      <c r="Y32" s="3">
        <v>12</v>
      </c>
      <c r="Z32" s="3">
        <v>99</v>
      </c>
      <c r="AA32" s="3"/>
      <c r="AB32" s="3"/>
      <c r="AC32" s="3"/>
      <c r="AD32" s="3"/>
      <c r="AE32" s="3">
        <v>18.8</v>
      </c>
      <c r="AF32" s="3">
        <v>37.200000000000003</v>
      </c>
      <c r="AG32" s="3">
        <v>4.2</v>
      </c>
      <c r="AH32" s="3">
        <v>14.4</v>
      </c>
      <c r="AI32" s="3">
        <v>2.86</v>
      </c>
      <c r="AJ32" s="3">
        <v>0.22</v>
      </c>
      <c r="AK32" s="3">
        <v>2.71</v>
      </c>
      <c r="AL32" s="3">
        <v>0.45</v>
      </c>
      <c r="AM32" s="3">
        <v>2.57</v>
      </c>
      <c r="AN32" s="3">
        <v>0.52</v>
      </c>
      <c r="AO32" s="3">
        <v>1.82</v>
      </c>
      <c r="AP32" s="3">
        <v>0.28999999999999998</v>
      </c>
      <c r="AQ32" s="3">
        <v>2.21</v>
      </c>
      <c r="AR32" s="3">
        <v>0.36</v>
      </c>
      <c r="AU32" s="3">
        <v>0.24115527419890165</v>
      </c>
      <c r="AV32" s="6"/>
      <c r="AW32" s="3"/>
      <c r="AX32" s="3">
        <f t="shared" si="0"/>
        <v>10.118110236220472</v>
      </c>
      <c r="AY32" s="3">
        <f t="shared" si="1"/>
        <v>79.324894514767934</v>
      </c>
      <c r="AZ32" s="3">
        <f t="shared" si="2"/>
        <v>8.9112903225806459</v>
      </c>
      <c r="BA32" s="3">
        <f t="shared" si="3"/>
        <v>0.57944808742096898</v>
      </c>
      <c r="BB32" s="6"/>
      <c r="BC32" s="6"/>
      <c r="BD32" s="4"/>
      <c r="BE32" s="4"/>
      <c r="BF32" s="4"/>
      <c r="BG32" s="3"/>
      <c r="BH32" s="3"/>
      <c r="BI32" s="3"/>
    </row>
    <row r="33" spans="1:61" s="5" customFormat="1" ht="19" x14ac:dyDescent="0.25">
      <c r="A33" s="50" t="s">
        <v>72</v>
      </c>
      <c r="B33" s="34" t="s">
        <v>65</v>
      </c>
      <c r="C33" s="3">
        <v>76.74975567581474</v>
      </c>
      <c r="D33" s="3">
        <v>0.10380084182222662</v>
      </c>
      <c r="E33" s="3">
        <v>12.819403965044987</v>
      </c>
      <c r="F33" s="3">
        <v>0.81888240640208121</v>
      </c>
      <c r="G33" s="3">
        <v>0.12456101018667194</v>
      </c>
      <c r="H33" s="3">
        <v>8.3040673457781281E-2</v>
      </c>
      <c r="I33" s="3">
        <v>0.66432538766225024</v>
      </c>
      <c r="J33" s="3">
        <v>4.0170925785201703</v>
      </c>
      <c r="K33" s="3">
        <v>4.6087573769068619</v>
      </c>
      <c r="L33" s="3">
        <v>1.038008418222266E-2</v>
      </c>
      <c r="M33" s="3">
        <v>99.999999999999972</v>
      </c>
      <c r="N33" s="3"/>
      <c r="O33" s="21"/>
      <c r="P33" s="3"/>
      <c r="Q33" s="3"/>
      <c r="R33" s="3"/>
      <c r="S33" s="3"/>
      <c r="T33" s="21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U33" s="3"/>
      <c r="AV33" s="6"/>
      <c r="AW33" s="3"/>
      <c r="AX33" s="3"/>
      <c r="AY33" s="3"/>
      <c r="AZ33" s="3"/>
      <c r="BA33" s="3"/>
      <c r="BB33" s="6"/>
      <c r="BC33" s="6"/>
      <c r="BD33" s="4"/>
      <c r="BE33" s="4"/>
      <c r="BF33" s="4"/>
      <c r="BG33" s="3"/>
      <c r="BH33" s="3"/>
      <c r="BI33" s="3"/>
    </row>
    <row r="34" spans="1:61" s="5" customFormat="1" ht="19" x14ac:dyDescent="0.25">
      <c r="A34" s="50" t="s">
        <v>73</v>
      </c>
      <c r="B34" s="34" t="s">
        <v>65</v>
      </c>
      <c r="C34" s="3">
        <v>75.559034893092857</v>
      </c>
      <c r="D34" s="3">
        <v>0.69590598785273428</v>
      </c>
      <c r="E34" s="3">
        <v>12.983320668894299</v>
      </c>
      <c r="F34" s="3">
        <v>0.73861489377369538</v>
      </c>
      <c r="G34" s="3">
        <v>0.16618650456184703</v>
      </c>
      <c r="H34" s="3">
        <v>8.3093252280923513E-2</v>
      </c>
      <c r="I34" s="3">
        <v>0.70629264438784978</v>
      </c>
      <c r="J34" s="3">
        <v>4.3000758055377908</v>
      </c>
      <c r="K34" s="3">
        <v>4.746702036547755</v>
      </c>
      <c r="L34" s="3">
        <v>2.0773313070230878E-2</v>
      </c>
      <c r="M34" s="3">
        <v>99.999999999999986</v>
      </c>
      <c r="N34" s="3"/>
      <c r="O34" s="21"/>
      <c r="P34" s="3"/>
      <c r="Q34" s="3"/>
      <c r="R34" s="3"/>
      <c r="S34" s="3"/>
      <c r="T34" s="21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U34" s="3"/>
      <c r="AV34" s="6"/>
      <c r="AW34" s="3"/>
      <c r="AX34" s="3"/>
      <c r="AY34" s="3"/>
      <c r="AZ34" s="3"/>
      <c r="BA34" s="3"/>
      <c r="BB34" s="6"/>
      <c r="BC34" s="6"/>
      <c r="BD34" s="4"/>
      <c r="BE34" s="4"/>
      <c r="BF34" s="4"/>
      <c r="BG34" s="3"/>
      <c r="BH34" s="3"/>
      <c r="BI34" s="3"/>
    </row>
    <row r="35" spans="1:61" s="5" customFormat="1" ht="19" x14ac:dyDescent="0.25">
      <c r="A35" s="50" t="s">
        <v>73</v>
      </c>
      <c r="B35" s="34" t="s">
        <v>65</v>
      </c>
      <c r="C35" s="3">
        <v>76.301917779366192</v>
      </c>
      <c r="D35" s="3">
        <v>7.2538068949078369E-2</v>
      </c>
      <c r="E35" s="3">
        <v>12.973951760606587</v>
      </c>
      <c r="F35" s="3">
        <v>0.92112857062320841</v>
      </c>
      <c r="G35" s="3">
        <v>0.14507613789815674</v>
      </c>
      <c r="H35" s="3">
        <v>9.3263231505957889E-2</v>
      </c>
      <c r="I35" s="3">
        <v>0.65284262054170528</v>
      </c>
      <c r="J35" s="3">
        <v>4.2175705803249848</v>
      </c>
      <c r="K35" s="3">
        <v>4.6009860876272572</v>
      </c>
      <c r="L35" s="3">
        <v>2.072516255687953E-2</v>
      </c>
      <c r="M35" s="3">
        <v>100.00000000000001</v>
      </c>
      <c r="N35" s="3"/>
      <c r="O35" s="21"/>
      <c r="P35" s="3"/>
      <c r="Q35" s="3"/>
      <c r="R35" s="3"/>
      <c r="S35" s="3"/>
      <c r="T35" s="21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U35" s="3"/>
      <c r="AV35" s="6"/>
      <c r="AW35" s="3"/>
      <c r="AX35" s="3"/>
      <c r="AY35" s="3"/>
      <c r="AZ35" s="3"/>
      <c r="BA35" s="3"/>
      <c r="BB35" s="6"/>
      <c r="BC35" s="6"/>
      <c r="BD35" s="4"/>
      <c r="BE35" s="4"/>
      <c r="BF35" s="4"/>
      <c r="BG35" s="3"/>
      <c r="BH35" s="3"/>
      <c r="BI35" s="3"/>
    </row>
    <row r="36" spans="1:61" s="5" customFormat="1" ht="19" x14ac:dyDescent="0.25">
      <c r="A36" s="50" t="s">
        <v>74</v>
      </c>
      <c r="B36" s="34" t="s">
        <v>65</v>
      </c>
      <c r="C36" s="3">
        <v>76.038511750260085</v>
      </c>
      <c r="D36" s="3">
        <v>6.2282549748516228E-2</v>
      </c>
      <c r="E36" s="3">
        <v>13.162378846853098</v>
      </c>
      <c r="F36" s="3">
        <v>0.65743421883676945</v>
      </c>
      <c r="G36" s="3">
        <v>0.11418467453894643</v>
      </c>
      <c r="H36" s="3">
        <v>8.3043399664688308E-2</v>
      </c>
      <c r="I36" s="3">
        <v>0.65396677235942047</v>
      </c>
      <c r="J36" s="3">
        <v>4.4739631569350822</v>
      </c>
      <c r="K36" s="3">
        <v>4.7334737808872331</v>
      </c>
      <c r="L36" s="3">
        <v>2.0760849916172077E-2</v>
      </c>
      <c r="M36" s="3">
        <v>100.00000000000003</v>
      </c>
      <c r="N36" s="3"/>
      <c r="O36" s="21"/>
      <c r="P36" s="3"/>
      <c r="Q36" s="3"/>
      <c r="R36" s="3"/>
      <c r="S36" s="3"/>
      <c r="T36" s="21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U36" s="3"/>
      <c r="AV36" s="6"/>
      <c r="AW36" s="3"/>
      <c r="AX36" s="3"/>
      <c r="AY36" s="3"/>
      <c r="AZ36" s="3"/>
      <c r="BA36" s="3"/>
      <c r="BB36" s="6"/>
      <c r="BC36" s="6"/>
      <c r="BD36" s="4"/>
      <c r="BE36" s="4"/>
      <c r="BF36" s="4"/>
      <c r="BG36" s="3"/>
      <c r="BH36" s="3"/>
      <c r="BI36" s="3"/>
    </row>
    <row r="37" spans="1:61" s="5" customFormat="1" ht="19" x14ac:dyDescent="0.25">
      <c r="A37" s="50" t="s">
        <v>74</v>
      </c>
      <c r="B37" s="34" t="s">
        <v>65</v>
      </c>
      <c r="C37" s="3">
        <v>75.79016544059931</v>
      </c>
      <c r="D37" s="3">
        <v>7.2834105856857845E-2</v>
      </c>
      <c r="E37" s="3">
        <v>13.099734181969147</v>
      </c>
      <c r="F37" s="3">
        <v>0.8092768348188073</v>
      </c>
      <c r="G37" s="3">
        <v>0.11445359491791945</v>
      </c>
      <c r="H37" s="3">
        <v>9.364385038738865E-2</v>
      </c>
      <c r="I37" s="3">
        <v>0.69712644177278216</v>
      </c>
      <c r="J37" s="3">
        <v>4.4844999463293895</v>
      </c>
      <c r="K37" s="3">
        <v>4.6301681580431051</v>
      </c>
      <c r="L37" s="3">
        <v>2.1000000000000001E-2</v>
      </c>
      <c r="M37" s="3">
        <v>100.00000000000003</v>
      </c>
      <c r="N37" s="3"/>
      <c r="O37" s="21"/>
      <c r="P37" s="3"/>
      <c r="Q37" s="3"/>
      <c r="R37" s="3"/>
      <c r="S37" s="3"/>
      <c r="T37" s="21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U37" s="3"/>
      <c r="AV37" s="6"/>
      <c r="AW37" s="3"/>
      <c r="AX37" s="3"/>
      <c r="AY37" s="3"/>
      <c r="AZ37" s="3"/>
      <c r="BA37" s="3"/>
      <c r="BB37" s="6"/>
      <c r="BC37" s="6"/>
      <c r="BD37" s="4"/>
      <c r="BE37" s="4"/>
      <c r="BF37" s="4"/>
      <c r="BG37" s="3"/>
      <c r="BH37" s="3"/>
      <c r="BI37" s="3"/>
    </row>
    <row r="38" spans="1:61" s="5" customFormat="1" ht="19" x14ac:dyDescent="0.25">
      <c r="A38" s="50" t="s">
        <v>75</v>
      </c>
      <c r="B38" s="34" t="s">
        <v>65</v>
      </c>
      <c r="C38" s="3">
        <v>75.990275298825935</v>
      </c>
      <c r="D38" s="3">
        <v>6.2159589911219996E-2</v>
      </c>
      <c r="E38" s="3">
        <v>12.949914564837501</v>
      </c>
      <c r="F38" s="3">
        <v>0.67915862116282399</v>
      </c>
      <c r="G38" s="3">
        <v>0.37295753946731997</v>
      </c>
      <c r="H38" s="3">
        <v>9.3239384866829991E-2</v>
      </c>
      <c r="I38" s="3">
        <v>0.66303562571968</v>
      </c>
      <c r="J38" s="3">
        <v>4.4651305419559693</v>
      </c>
      <c r="K38" s="3">
        <v>4.7034089699489803</v>
      </c>
      <c r="L38" s="3">
        <v>2.071986330374E-2</v>
      </c>
      <c r="M38" s="3">
        <v>100.00000000000001</v>
      </c>
      <c r="N38" s="3"/>
      <c r="O38" s="21"/>
      <c r="P38" s="3"/>
      <c r="Q38" s="3"/>
      <c r="R38" s="3"/>
      <c r="S38" s="3"/>
      <c r="T38" s="21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U38" s="3"/>
      <c r="AV38" s="6"/>
      <c r="AW38" s="3"/>
      <c r="AX38" s="3"/>
      <c r="AY38" s="3"/>
      <c r="AZ38" s="3"/>
      <c r="BA38" s="3"/>
      <c r="BB38" s="6"/>
      <c r="BC38" s="6"/>
      <c r="BD38" s="4"/>
      <c r="BE38" s="4"/>
      <c r="BF38" s="4"/>
      <c r="BG38" s="3"/>
      <c r="BH38" s="3"/>
      <c r="BI38" s="3"/>
    </row>
    <row r="39" spans="1:61" s="5" customFormat="1" ht="19" x14ac:dyDescent="0.25">
      <c r="A39" s="50" t="s">
        <v>76</v>
      </c>
      <c r="B39" s="34" t="s">
        <v>65</v>
      </c>
      <c r="C39" s="3">
        <v>75.219609263957452</v>
      </c>
      <c r="D39" s="3">
        <v>8.236866520852841E-2</v>
      </c>
      <c r="E39" s="3">
        <v>14.568957658758464</v>
      </c>
      <c r="F39" s="3">
        <v>0.5948914141884184</v>
      </c>
      <c r="G39" s="3">
        <v>7.2072582057462364E-2</v>
      </c>
      <c r="H39" s="3">
        <v>7.2072582057462364E-2</v>
      </c>
      <c r="I39" s="3">
        <v>0.58687673961076492</v>
      </c>
      <c r="J39" s="3">
        <v>4.1802097593328158</v>
      </c>
      <c r="K39" s="3">
        <v>4.6229413348286563</v>
      </c>
      <c r="L39" s="3">
        <v>2.1000000000000001E-2</v>
      </c>
      <c r="M39" s="3">
        <v>100.00000000000001</v>
      </c>
      <c r="N39" s="3"/>
      <c r="O39" s="21"/>
      <c r="P39" s="3"/>
      <c r="Q39" s="3"/>
      <c r="R39" s="3"/>
      <c r="S39" s="3"/>
      <c r="T39" s="21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U39" s="3"/>
      <c r="AV39" s="6"/>
      <c r="AW39" s="3"/>
      <c r="AX39" s="3"/>
      <c r="AY39" s="3"/>
      <c r="AZ39" s="3"/>
      <c r="BA39" s="3"/>
      <c r="BB39" s="6"/>
      <c r="BC39" s="6"/>
      <c r="BD39" s="4"/>
      <c r="BE39" s="4"/>
      <c r="BF39" s="4"/>
      <c r="BG39" s="3"/>
      <c r="BH39" s="3"/>
      <c r="BI39" s="3"/>
    </row>
    <row r="40" spans="1:61" s="5" customFormat="1" ht="19" x14ac:dyDescent="0.25">
      <c r="A40" s="50" t="s">
        <v>77</v>
      </c>
      <c r="B40" s="34" t="s">
        <v>65</v>
      </c>
      <c r="C40" s="3">
        <v>76.021484753331194</v>
      </c>
      <c r="D40" s="3">
        <v>7.2165761774524967E-2</v>
      </c>
      <c r="E40" s="3">
        <v>13.185715615659634</v>
      </c>
      <c r="F40" s="3">
        <v>0.81330571704626442</v>
      </c>
      <c r="G40" s="3">
        <v>0.11340333993139637</v>
      </c>
      <c r="H40" s="3">
        <v>8.2475156313742817E-2</v>
      </c>
      <c r="I40" s="3">
        <v>0.64949185597072479</v>
      </c>
      <c r="J40" s="3">
        <v>4.2680893392361909</v>
      </c>
      <c r="K40" s="3">
        <v>4.7732496716578661</v>
      </c>
      <c r="L40" s="3">
        <v>2.0618789078435704E-2</v>
      </c>
      <c r="M40" s="3">
        <v>99.999999999999986</v>
      </c>
      <c r="N40" s="3"/>
      <c r="O40" s="21"/>
      <c r="P40" s="3"/>
      <c r="Q40" s="3"/>
      <c r="R40" s="3"/>
      <c r="S40" s="3"/>
      <c r="T40" s="21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U40" s="3"/>
      <c r="AV40" s="6"/>
      <c r="AW40" s="3"/>
      <c r="AX40" s="3"/>
      <c r="AY40" s="3"/>
      <c r="AZ40" s="3"/>
      <c r="BA40" s="3"/>
      <c r="BB40" s="6"/>
      <c r="BC40" s="6"/>
      <c r="BD40" s="4"/>
      <c r="BE40" s="4"/>
      <c r="BF40" s="4"/>
      <c r="BG40" s="3"/>
      <c r="BH40" s="3"/>
      <c r="BI40" s="3"/>
    </row>
    <row r="41" spans="1:61" s="5" customFormat="1" ht="19" x14ac:dyDescent="0.25">
      <c r="A41" s="50" t="s">
        <v>78</v>
      </c>
      <c r="B41" s="34" t="s">
        <v>65</v>
      </c>
      <c r="C41" s="3">
        <v>76.30756833896568</v>
      </c>
      <c r="D41" s="3">
        <v>8.3119157532875756E-2</v>
      </c>
      <c r="E41" s="3">
        <v>12.956198680437007</v>
      </c>
      <c r="F41" s="3">
        <v>0.7619340766522128</v>
      </c>
      <c r="G41" s="3">
        <v>0.20779789383218938</v>
      </c>
      <c r="H41" s="3">
        <v>8.3119157532875756E-2</v>
      </c>
      <c r="I41" s="3">
        <v>1.1221086266938227</v>
      </c>
      <c r="J41" s="3">
        <v>3.9377700881199891</v>
      </c>
      <c r="K41" s="3">
        <v>4.519604190850119</v>
      </c>
      <c r="L41" s="3">
        <v>2.0779789383218939E-2</v>
      </c>
      <c r="M41" s="3">
        <v>99.999999999999986</v>
      </c>
      <c r="N41" s="3"/>
      <c r="O41" s="21"/>
      <c r="P41" s="3"/>
      <c r="Q41" s="3"/>
      <c r="R41" s="3"/>
      <c r="S41" s="3"/>
      <c r="T41" s="21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U41" s="3"/>
      <c r="AV41" s="6"/>
      <c r="AW41" s="3"/>
      <c r="AX41" s="3"/>
      <c r="AY41" s="3"/>
      <c r="AZ41" s="3"/>
      <c r="BA41" s="3"/>
      <c r="BB41" s="6"/>
      <c r="BC41" s="6"/>
      <c r="BD41" s="4"/>
      <c r="BE41" s="4"/>
      <c r="BF41" s="4"/>
      <c r="BG41" s="3"/>
      <c r="BH41" s="3"/>
      <c r="BI41" s="3"/>
    </row>
    <row r="42" spans="1:61" s="5" customFormat="1" ht="19" x14ac:dyDescent="0.25">
      <c r="A42" s="50" t="s">
        <v>79</v>
      </c>
      <c r="B42" s="34" t="s">
        <v>65</v>
      </c>
      <c r="C42" s="3">
        <v>77.031398344514145</v>
      </c>
      <c r="D42" s="3">
        <v>8.3336965586046419E-2</v>
      </c>
      <c r="E42" s="3">
        <v>12.969315269328474</v>
      </c>
      <c r="F42" s="3">
        <v>0.71763184401144431</v>
      </c>
      <c r="G42" s="3">
        <v>8.3336965586046419E-2</v>
      </c>
      <c r="H42" s="3">
        <v>9.3754086284302207E-2</v>
      </c>
      <c r="I42" s="3">
        <v>0.59377587980058066</v>
      </c>
      <c r="J42" s="3">
        <v>3.8855860204494141</v>
      </c>
      <c r="K42" s="3">
        <v>4.5418646244395298</v>
      </c>
      <c r="L42" s="3"/>
      <c r="M42" s="3">
        <v>99.999999999999972</v>
      </c>
      <c r="N42" s="3"/>
      <c r="O42" s="21"/>
      <c r="P42" s="3"/>
      <c r="Q42" s="3"/>
      <c r="R42" s="3"/>
      <c r="S42" s="3"/>
      <c r="T42" s="21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U42" s="3"/>
      <c r="AV42" s="6"/>
      <c r="AW42" s="3"/>
      <c r="AX42" s="3"/>
      <c r="AY42" s="3"/>
      <c r="AZ42" s="3"/>
      <c r="BA42" s="3"/>
      <c r="BB42" s="6"/>
      <c r="BC42" s="6"/>
      <c r="BD42" s="4"/>
      <c r="BE42" s="4"/>
      <c r="BF42" s="4"/>
      <c r="BG42" s="3"/>
      <c r="BH42" s="3"/>
      <c r="BI42" s="3"/>
    </row>
    <row r="43" spans="1:61" s="5" customFormat="1" ht="19" x14ac:dyDescent="0.25">
      <c r="A43" s="50" t="s">
        <v>80</v>
      </c>
      <c r="B43" s="34" t="s">
        <v>65</v>
      </c>
      <c r="C43" s="3">
        <v>76.079385430151106</v>
      </c>
      <c r="D43" s="3">
        <v>8.2417748062214802E-2</v>
      </c>
      <c r="E43" s="3">
        <v>13.094119723384377</v>
      </c>
      <c r="F43" s="3">
        <v>0.70971627182764763</v>
      </c>
      <c r="G43" s="3">
        <v>0.15453327761665275</v>
      </c>
      <c r="H43" s="3">
        <v>8.2417748062214802E-2</v>
      </c>
      <c r="I43" s="3">
        <v>0.73145751405215631</v>
      </c>
      <c r="J43" s="3">
        <v>4.3784428658051606</v>
      </c>
      <c r="K43" s="3">
        <v>4.6566027655151361</v>
      </c>
      <c r="L43" s="3">
        <v>3.0906655523330551E-2</v>
      </c>
      <c r="M43" s="3">
        <v>99.999999999999972</v>
      </c>
      <c r="N43" s="3"/>
      <c r="O43" s="21"/>
      <c r="P43" s="3"/>
      <c r="Q43" s="3"/>
      <c r="R43" s="3"/>
      <c r="S43" s="3"/>
      <c r="T43" s="21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U43" s="3"/>
      <c r="AV43" s="6"/>
      <c r="AW43" s="3"/>
      <c r="AX43" s="3"/>
      <c r="AY43" s="3"/>
      <c r="AZ43" s="3"/>
      <c r="BA43" s="3"/>
      <c r="BB43" s="6"/>
      <c r="BC43" s="6"/>
      <c r="BD43" s="4"/>
      <c r="BE43" s="4"/>
      <c r="BF43" s="4"/>
      <c r="BG43" s="3"/>
      <c r="BH43" s="3"/>
      <c r="BI43" s="3"/>
    </row>
    <row r="44" spans="1:61" s="5" customFormat="1" ht="19" x14ac:dyDescent="0.25">
      <c r="A44" s="52" t="s">
        <v>242</v>
      </c>
      <c r="B44" s="34" t="s">
        <v>65</v>
      </c>
      <c r="C44" s="3">
        <v>77.124905090105386</v>
      </c>
      <c r="D44" s="3">
        <v>9.470504348909127E-2</v>
      </c>
      <c r="E44" s="3">
        <v>12.895326954215719</v>
      </c>
      <c r="F44" s="3">
        <v>0.38161767858882106</v>
      </c>
      <c r="G44" s="3">
        <v>0.14205756523363691</v>
      </c>
      <c r="H44" s="3">
        <v>7.8234601143162344E-2</v>
      </c>
      <c r="I44" s="3">
        <v>0.60425935356626714</v>
      </c>
      <c r="J44" s="3">
        <v>4.6127532595067171</v>
      </c>
      <c r="K44" s="3">
        <v>4.0486406091586513</v>
      </c>
      <c r="L44" s="3">
        <v>1.7499844992549477E-2</v>
      </c>
      <c r="M44" s="3">
        <v>100</v>
      </c>
      <c r="N44" s="3"/>
      <c r="O44" s="21">
        <v>16</v>
      </c>
      <c r="P44" s="3">
        <v>318</v>
      </c>
      <c r="Q44" s="3">
        <v>9</v>
      </c>
      <c r="R44" s="3">
        <v>70</v>
      </c>
      <c r="S44" s="3">
        <v>33</v>
      </c>
      <c r="T44" s="21">
        <v>48</v>
      </c>
      <c r="U44" s="3"/>
      <c r="V44" s="3"/>
      <c r="W44" s="3"/>
      <c r="X44" s="3"/>
      <c r="Y44" s="3"/>
      <c r="Z44" s="3"/>
      <c r="AA44" s="3"/>
      <c r="AB44" s="3">
        <v>34</v>
      </c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U44" s="3"/>
      <c r="AV44" s="130"/>
      <c r="AW44" s="3">
        <v>8.68</v>
      </c>
      <c r="AX44" s="3"/>
      <c r="AY44" s="3"/>
      <c r="AZ44" s="3"/>
      <c r="BA44" s="3"/>
      <c r="BB44" s="6"/>
      <c r="BC44" s="6"/>
      <c r="BD44" s="4"/>
      <c r="BE44" s="4"/>
      <c r="BF44" s="4"/>
      <c r="BG44" s="3"/>
      <c r="BH44" s="3"/>
      <c r="BI44" s="3"/>
    </row>
    <row r="45" spans="1:61" s="5" customFormat="1" ht="19" x14ac:dyDescent="0.25">
      <c r="A45" s="52" t="s">
        <v>243</v>
      </c>
      <c r="B45" s="34" t="s">
        <v>65</v>
      </c>
      <c r="C45" s="3">
        <v>75.896208723267762</v>
      </c>
      <c r="D45" s="3">
        <v>9.471299414552152E-2</v>
      </c>
      <c r="E45" s="3">
        <v>12.677696306297396</v>
      </c>
      <c r="F45" s="3">
        <v>0.61988735882526691</v>
      </c>
      <c r="G45" s="3">
        <v>0.23995639696461946</v>
      </c>
      <c r="H45" s="3">
        <v>8.2737787989191222E-2</v>
      </c>
      <c r="I45" s="3">
        <v>0.58989280920468956</v>
      </c>
      <c r="J45" s="3">
        <v>4.6391570079826421</v>
      </c>
      <c r="K45" s="3">
        <v>5.1390661683256003</v>
      </c>
      <c r="L45" s="3">
        <v>2.0684446997297806E-2</v>
      </c>
      <c r="M45" s="3">
        <v>99.999999999999972</v>
      </c>
      <c r="N45" s="3"/>
      <c r="O45" s="21">
        <v>17</v>
      </c>
      <c r="P45" s="3">
        <v>333</v>
      </c>
      <c r="Q45" s="3">
        <v>14</v>
      </c>
      <c r="R45" s="3">
        <v>72</v>
      </c>
      <c r="S45" s="3">
        <v>38</v>
      </c>
      <c r="T45" s="21">
        <v>50</v>
      </c>
      <c r="U45" s="3"/>
      <c r="V45" s="3"/>
      <c r="W45" s="3"/>
      <c r="X45" s="3"/>
      <c r="Y45" s="3"/>
      <c r="Z45" s="3"/>
      <c r="AA45" s="3"/>
      <c r="AB45" s="3">
        <v>34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U45" s="3"/>
      <c r="AV45" s="130"/>
      <c r="AW45" s="3">
        <v>8.4</v>
      </c>
      <c r="AX45" s="3"/>
      <c r="AY45" s="3"/>
      <c r="AZ45" s="3"/>
      <c r="BA45" s="3"/>
      <c r="BB45" s="6"/>
      <c r="BC45" s="6"/>
      <c r="BD45" s="4"/>
      <c r="BE45" s="4"/>
      <c r="BF45" s="4"/>
      <c r="BG45" s="3"/>
      <c r="BH45" s="3"/>
      <c r="BI45" s="3"/>
    </row>
    <row r="46" spans="1:61" s="5" customFormat="1" ht="19" x14ac:dyDescent="0.25">
      <c r="A46" s="34" t="s">
        <v>81</v>
      </c>
      <c r="B46" s="34" t="s">
        <v>65</v>
      </c>
      <c r="C46" s="3">
        <v>76.825697043374433</v>
      </c>
      <c r="D46" s="3">
        <v>8.1328235366696949E-2</v>
      </c>
      <c r="E46" s="3">
        <v>12.932687600640879</v>
      </c>
      <c r="F46" s="3">
        <v>0.54038941116860861</v>
      </c>
      <c r="G46" s="3">
        <v>8.4785597412484107E-2</v>
      </c>
      <c r="H46" s="3">
        <v>0.13131165408507983</v>
      </c>
      <c r="I46" s="3">
        <v>0.58395374476654238</v>
      </c>
      <c r="J46" s="3">
        <v>4.195630194875382</v>
      </c>
      <c r="K46" s="3">
        <v>4.6176492439654675</v>
      </c>
      <c r="L46" s="3">
        <v>6.5672743444127853E-3</v>
      </c>
      <c r="M46" s="3">
        <v>100</v>
      </c>
      <c r="N46" s="3"/>
      <c r="O46" s="21">
        <v>11.18</v>
      </c>
      <c r="P46" s="3">
        <v>371.92650000000003</v>
      </c>
      <c r="Q46" s="3">
        <v>12.43075</v>
      </c>
      <c r="R46" s="3">
        <v>64.008999999999986</v>
      </c>
      <c r="S46" s="3">
        <v>19.64875</v>
      </c>
      <c r="T46" s="21">
        <v>51.327749999999995</v>
      </c>
      <c r="U46" s="3">
        <v>4.9648741675427788</v>
      </c>
      <c r="V46" s="3">
        <v>3.6169657117226652</v>
      </c>
      <c r="W46" s="3">
        <v>1.7524999999999999</v>
      </c>
      <c r="X46" s="3">
        <v>7.1680000000000001</v>
      </c>
      <c r="Y46" s="3">
        <v>2.20425</v>
      </c>
      <c r="Z46" s="3"/>
      <c r="AA46" s="3">
        <v>30.58644385528007</v>
      </c>
      <c r="AB46" s="3">
        <v>35.489750000000001</v>
      </c>
      <c r="AC46" s="3">
        <v>31.527999999999999</v>
      </c>
      <c r="AD46" s="3">
        <v>22.612499999999997</v>
      </c>
      <c r="AE46" s="3">
        <v>18.557952983724302</v>
      </c>
      <c r="AF46" s="3">
        <v>39.402889582963105</v>
      </c>
      <c r="AG46" s="3">
        <v>4.4419609517805174</v>
      </c>
      <c r="AH46" s="3">
        <v>14.99194351283538</v>
      </c>
      <c r="AI46" s="3">
        <v>3.1501759588615457</v>
      </c>
      <c r="AJ46" s="3">
        <v>0.2274697473065789</v>
      </c>
      <c r="AK46" s="3">
        <v>2.6958745518660572</v>
      </c>
      <c r="AL46" s="3">
        <v>0.47928371200604536</v>
      </c>
      <c r="AM46" s="3">
        <v>2.9905043988860109</v>
      </c>
      <c r="AN46" s="3">
        <v>0.62460286753366689</v>
      </c>
      <c r="AO46" s="3">
        <v>1.9629649209806201</v>
      </c>
      <c r="AP46" s="3">
        <v>0.32763796083880919</v>
      </c>
      <c r="AQ46" s="3">
        <v>2.2851847416620208</v>
      </c>
      <c r="AR46" s="3">
        <v>0.39156851090093669</v>
      </c>
      <c r="AU46" s="3">
        <v>0.23820350360794335</v>
      </c>
      <c r="AV46" s="6"/>
      <c r="AW46" s="3"/>
      <c r="AX46" s="3">
        <f>AM46/0.254</f>
        <v>11.773639365692956</v>
      </c>
      <c r="AY46" s="3">
        <f>AE46/0.237</f>
        <v>78.303599087444312</v>
      </c>
      <c r="AZ46" s="3">
        <f>AQ46/0.248</f>
        <v>9.2144546034758896</v>
      </c>
      <c r="BA46" s="3">
        <f>(AX46/((AY46^(4/13))*(AZ46^(9/13))))</f>
        <v>0.66145288171331762</v>
      </c>
      <c r="BB46" s="6"/>
      <c r="BC46" s="6"/>
      <c r="BD46" s="4"/>
      <c r="BE46" s="4"/>
      <c r="BF46" s="4"/>
      <c r="BG46" s="3"/>
      <c r="BH46" s="3"/>
      <c r="BI46" s="3"/>
    </row>
    <row r="47" spans="1:61" s="5" customFormat="1" ht="19" x14ac:dyDescent="0.25">
      <c r="A47" s="34" t="s">
        <v>82</v>
      </c>
      <c r="B47" s="34" t="s">
        <v>65</v>
      </c>
      <c r="C47" s="3">
        <v>75.426528261643966</v>
      </c>
      <c r="D47" s="3">
        <v>7.9831304110948437E-2</v>
      </c>
      <c r="E47" s="3">
        <v>12.678689729217744</v>
      </c>
      <c r="F47" s="3">
        <v>0.54680849322561675</v>
      </c>
      <c r="G47" s="3">
        <v>8.2738571243738596E-2</v>
      </c>
      <c r="H47" s="3">
        <v>0.26004363627375743</v>
      </c>
      <c r="I47" s="3">
        <v>0.58529286281124449</v>
      </c>
      <c r="J47" s="3">
        <v>5.7099250808563813</v>
      </c>
      <c r="K47" s="3">
        <v>4.6238224911401353</v>
      </c>
      <c r="L47" s="3">
        <v>6.3195694764588851E-3</v>
      </c>
      <c r="M47" s="3">
        <v>100</v>
      </c>
      <c r="N47" s="3"/>
      <c r="O47" s="21">
        <v>9.6280000000000001</v>
      </c>
      <c r="P47" s="3">
        <v>354.14699999999999</v>
      </c>
      <c r="Q47" s="3">
        <v>11.653749999999999</v>
      </c>
      <c r="R47" s="3">
        <v>60.6325</v>
      </c>
      <c r="S47" s="3">
        <v>18.018000000000001</v>
      </c>
      <c r="T47" s="21">
        <v>48.190250000000006</v>
      </c>
      <c r="U47" s="3">
        <v>4.6218392494302636</v>
      </c>
      <c r="V47" s="3">
        <v>3.377417235565312</v>
      </c>
      <c r="W47" s="3">
        <v>3.2087499999999998</v>
      </c>
      <c r="X47" s="3">
        <v>10.86</v>
      </c>
      <c r="Y47" s="3">
        <v>3.7039999999999997</v>
      </c>
      <c r="Z47" s="3"/>
      <c r="AA47" s="3">
        <v>28.796059637197462</v>
      </c>
      <c r="AB47" s="3">
        <v>32.338750000000005</v>
      </c>
      <c r="AC47" s="3">
        <v>29.031749999999999</v>
      </c>
      <c r="AD47" s="3">
        <v>22.571999999999999</v>
      </c>
      <c r="AE47" s="3">
        <v>17.972023259666081</v>
      </c>
      <c r="AF47" s="3">
        <v>37.468116732874421</v>
      </c>
      <c r="AG47" s="3">
        <v>4.2129648650116716</v>
      </c>
      <c r="AH47" s="3">
        <v>14.033021854108743</v>
      </c>
      <c r="AI47" s="3">
        <v>2.9716705348503329</v>
      </c>
      <c r="AJ47" s="3">
        <v>0.22180689159779343</v>
      </c>
      <c r="AK47" s="3">
        <v>2.4946738754577118</v>
      </c>
      <c r="AL47" s="3">
        <v>0.44543259225669452</v>
      </c>
      <c r="AM47" s="3">
        <v>2.7613300880823606</v>
      </c>
      <c r="AN47" s="3">
        <v>0.58290003523162126</v>
      </c>
      <c r="AO47" s="3">
        <v>1.7447111056123068</v>
      </c>
      <c r="AP47" s="3">
        <v>0.30257286530905408</v>
      </c>
      <c r="AQ47" s="3">
        <v>2.1256067096671383</v>
      </c>
      <c r="AR47" s="3">
        <v>0.35592172360570629</v>
      </c>
      <c r="AU47" s="3">
        <v>0.24860483047420995</v>
      </c>
      <c r="AV47" s="6"/>
      <c r="AW47" s="3"/>
      <c r="AX47" s="3">
        <f>AM47/0.254</f>
        <v>10.871378299536852</v>
      </c>
      <c r="AY47" s="3">
        <f>AE47/0.237</f>
        <v>75.83132177074296</v>
      </c>
      <c r="AZ47" s="3">
        <f>AQ47/0.248</f>
        <v>8.5709947970449125</v>
      </c>
      <c r="BA47" s="3">
        <f>(AX47/((AY47^(4/13))*(AZ47^(9/13))))</f>
        <v>0.64852235026521798</v>
      </c>
      <c r="BB47" s="6"/>
      <c r="BC47" s="6"/>
      <c r="BD47" s="4"/>
      <c r="BE47" s="4"/>
      <c r="BF47" s="4"/>
      <c r="BG47" s="3"/>
      <c r="BH47" s="3"/>
      <c r="BI47" s="3"/>
    </row>
    <row r="48" spans="1:61" s="5" customFormat="1" ht="19" x14ac:dyDescent="0.25">
      <c r="A48" s="34" t="s">
        <v>83</v>
      </c>
      <c r="B48" s="34" t="s">
        <v>65</v>
      </c>
      <c r="C48" s="3">
        <v>76.725975477552865</v>
      </c>
      <c r="D48" s="3">
        <v>9.1592225453813209E-2</v>
      </c>
      <c r="E48" s="3">
        <v>13.048224889031754</v>
      </c>
      <c r="F48" s="3">
        <v>0.61718128839980602</v>
      </c>
      <c r="G48" s="3">
        <v>8.225319924873109E-2</v>
      </c>
      <c r="H48" s="3">
        <v>8.972825681963964E-2</v>
      </c>
      <c r="I48" s="3">
        <v>0.62253469210080126</v>
      </c>
      <c r="J48" s="3">
        <v>4.0894517567816555</v>
      </c>
      <c r="K48" s="3">
        <v>4.6232664585126075</v>
      </c>
      <c r="L48" s="3">
        <v>9.7917560983493222E-3</v>
      </c>
      <c r="M48" s="3">
        <v>100.00000000000001</v>
      </c>
      <c r="N48" s="3"/>
      <c r="O48" s="21">
        <v>32.308</v>
      </c>
      <c r="P48" s="3">
        <v>359.57899999999995</v>
      </c>
      <c r="Q48" s="3">
        <v>18.124000000000002</v>
      </c>
      <c r="R48" s="3">
        <v>65.915249999999986</v>
      </c>
      <c r="S48" s="3">
        <v>18.565000000000001</v>
      </c>
      <c r="T48" s="21">
        <v>48.041000000000004</v>
      </c>
      <c r="U48" s="3">
        <v>4.6392669195078469</v>
      </c>
      <c r="V48" s="3">
        <v>3.367848987609515</v>
      </c>
      <c r="W48" s="3">
        <v>1.7275</v>
      </c>
      <c r="X48" s="3">
        <v>11.653749999999999</v>
      </c>
      <c r="Y48" s="3">
        <v>5.1870000000000003</v>
      </c>
      <c r="Z48" s="3"/>
      <c r="AA48" s="3">
        <v>28.979841917817971</v>
      </c>
      <c r="AB48" s="3">
        <v>33.228749999999998</v>
      </c>
      <c r="AC48" s="3">
        <v>30.512999999999998</v>
      </c>
      <c r="AD48" s="3">
        <v>22.753500000000003</v>
      </c>
      <c r="AE48" s="3">
        <v>18.153385002058339</v>
      </c>
      <c r="AF48" s="3">
        <v>37.903101215461341</v>
      </c>
      <c r="AG48" s="3">
        <v>4.2725739343020077</v>
      </c>
      <c r="AH48" s="3">
        <v>14.230567700490871</v>
      </c>
      <c r="AI48" s="3">
        <v>3.028765584190281</v>
      </c>
      <c r="AJ48" s="3">
        <v>0.20329121194411165</v>
      </c>
      <c r="AK48" s="3">
        <v>2.5514564894306977</v>
      </c>
      <c r="AL48" s="3">
        <v>0.44082386348219388</v>
      </c>
      <c r="AM48" s="3">
        <v>2.7737905641161471</v>
      </c>
      <c r="AN48" s="3">
        <v>0.57708544615919477</v>
      </c>
      <c r="AO48" s="3">
        <v>1.7577298736873312</v>
      </c>
      <c r="AP48" s="3">
        <v>0.30819319921186328</v>
      </c>
      <c r="AQ48" s="3">
        <v>2.1333838803930654</v>
      </c>
      <c r="AR48" s="3">
        <v>0.35749031114276669</v>
      </c>
      <c r="AU48" s="3">
        <v>0.22316877861919898</v>
      </c>
      <c r="AV48" s="6"/>
      <c r="AW48" s="3"/>
      <c r="AX48" s="3">
        <f>AM48/0.254</f>
        <v>10.920435291795854</v>
      </c>
      <c r="AY48" s="3">
        <f>AE48/0.237</f>
        <v>76.596561190119573</v>
      </c>
      <c r="AZ48" s="3">
        <f>AQ48/0.248</f>
        <v>8.6023543564236515</v>
      </c>
      <c r="BA48" s="3">
        <f>(AX48/((AY48^(4/13))*(AZ48^(9/13))))</f>
        <v>0.64779931549206349</v>
      </c>
      <c r="BB48" s="6"/>
      <c r="BC48" s="6"/>
      <c r="BD48" s="4"/>
      <c r="BE48" s="4"/>
      <c r="BF48" s="4"/>
      <c r="BG48" s="3"/>
      <c r="BH48" s="3"/>
      <c r="BI48" s="3"/>
    </row>
    <row r="49" spans="1:61" s="5" customFormat="1" ht="19" x14ac:dyDescent="0.25">
      <c r="A49" s="34"/>
      <c r="B49" s="3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21"/>
      <c r="P49" s="3"/>
      <c r="Q49" s="3"/>
      <c r="R49" s="3"/>
      <c r="S49" s="3"/>
      <c r="T49" s="21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U49" s="3"/>
      <c r="AV49" s="6"/>
      <c r="AW49" s="3"/>
      <c r="AX49" s="3"/>
      <c r="AY49" s="3"/>
      <c r="AZ49" s="3"/>
      <c r="BA49" s="3"/>
      <c r="BB49" s="6"/>
      <c r="BC49" s="6"/>
      <c r="BD49" s="4"/>
      <c r="BE49" s="4"/>
      <c r="BF49" s="4"/>
      <c r="BG49" s="3"/>
      <c r="BH49" s="3"/>
      <c r="BI49" s="3"/>
    </row>
    <row r="50" spans="1:61" s="5" customFormat="1" ht="19" x14ac:dyDescent="0.25">
      <c r="A50" s="34"/>
      <c r="B50" s="3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21"/>
      <c r="P50" s="3"/>
      <c r="Q50" s="3"/>
      <c r="R50" s="3"/>
      <c r="S50" s="3"/>
      <c r="T50" s="21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U50" s="3"/>
      <c r="AV50" s="6"/>
      <c r="AW50" s="3"/>
      <c r="AX50" s="3"/>
      <c r="AY50" s="3"/>
      <c r="AZ50" s="3"/>
      <c r="BA50" s="3"/>
      <c r="BB50" s="6"/>
      <c r="BC50" s="6"/>
      <c r="BD50" s="4"/>
      <c r="BE50" s="4"/>
      <c r="BF50" s="4"/>
      <c r="BG50" s="3"/>
      <c r="BH50" s="3"/>
      <c r="BI50" s="3"/>
    </row>
    <row r="51" spans="1:61" s="9" customFormat="1" ht="19" x14ac:dyDescent="0.25">
      <c r="A51" s="54" t="s">
        <v>84</v>
      </c>
      <c r="B51" s="35" t="s">
        <v>85</v>
      </c>
      <c r="C51" s="7">
        <v>73.006397398481852</v>
      </c>
      <c r="D51" s="7">
        <v>0.17121102990401318</v>
      </c>
      <c r="E51" s="7">
        <v>14.583151253000652</v>
      </c>
      <c r="F51" s="7">
        <v>1.5335153310860565</v>
      </c>
      <c r="G51" s="7">
        <v>0.51363308971203958</v>
      </c>
      <c r="H51" s="7">
        <v>9.0641133478595218E-2</v>
      </c>
      <c r="I51" s="7">
        <v>1.3797594762852829</v>
      </c>
      <c r="J51" s="7">
        <v>4.0989934806431396</v>
      </c>
      <c r="K51" s="7">
        <v>4.5521991480361157</v>
      </c>
      <c r="L51" s="7">
        <v>7.049865937224073E-2</v>
      </c>
      <c r="M51" s="7">
        <v>99.999999999999986</v>
      </c>
      <c r="N51" s="7"/>
      <c r="O51" s="22">
        <v>574</v>
      </c>
      <c r="P51" s="7">
        <v>170</v>
      </c>
      <c r="Q51" s="7">
        <v>418</v>
      </c>
      <c r="R51" s="7">
        <v>155</v>
      </c>
      <c r="S51" s="7">
        <v>34</v>
      </c>
      <c r="T51" s="22">
        <v>51</v>
      </c>
      <c r="U51" s="7"/>
      <c r="V51" s="7"/>
      <c r="W51" s="7">
        <v>0</v>
      </c>
      <c r="X51" s="7">
        <v>2</v>
      </c>
      <c r="Y51" s="7">
        <v>15</v>
      </c>
      <c r="Z51" s="7">
        <v>16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U51" s="7"/>
      <c r="AV51" s="10"/>
      <c r="AW51" s="7"/>
      <c r="AX51" s="7"/>
      <c r="AY51" s="7"/>
      <c r="AZ51" s="7"/>
      <c r="BA51" s="7"/>
      <c r="BB51" s="10"/>
      <c r="BC51" s="10"/>
      <c r="BD51" s="8"/>
      <c r="BE51" s="8"/>
      <c r="BF51" s="8"/>
      <c r="BG51" s="7"/>
      <c r="BH51" s="7"/>
      <c r="BI51" s="7"/>
    </row>
    <row r="52" spans="1:61" s="9" customFormat="1" ht="19" x14ac:dyDescent="0.25">
      <c r="A52" s="54" t="s">
        <v>86</v>
      </c>
      <c r="B52" s="35" t="s">
        <v>85</v>
      </c>
      <c r="C52" s="7">
        <v>72.170215754450396</v>
      </c>
      <c r="D52" s="7">
        <v>0.28899059944378258</v>
      </c>
      <c r="E52" s="7">
        <v>14.293535046537816</v>
      </c>
      <c r="F52" s="7">
        <v>2.0566226190304135</v>
      </c>
      <c r="G52" s="7">
        <v>0.61897986524464155</v>
      </c>
      <c r="H52" s="7">
        <v>5.7998113383181289E-2</v>
      </c>
      <c r="I52" s="7">
        <v>1.7429433039118101</v>
      </c>
      <c r="J52" s="7">
        <v>4.043868457268708</v>
      </c>
      <c r="K52" s="7">
        <v>4.6238495911005213</v>
      </c>
      <c r="L52" s="7">
        <v>0.10299664962875295</v>
      </c>
      <c r="M52" s="7">
        <v>100.00000000000001</v>
      </c>
      <c r="N52" s="7"/>
      <c r="O52" s="22">
        <v>734</v>
      </c>
      <c r="P52" s="7">
        <v>154</v>
      </c>
      <c r="Q52" s="7">
        <v>524</v>
      </c>
      <c r="R52" s="7">
        <v>203</v>
      </c>
      <c r="S52" s="7">
        <v>24</v>
      </c>
      <c r="T52" s="22">
        <v>29</v>
      </c>
      <c r="U52" s="7">
        <v>2.1</v>
      </c>
      <c r="V52" s="7"/>
      <c r="W52" s="7">
        <v>0</v>
      </c>
      <c r="X52" s="7">
        <v>0</v>
      </c>
      <c r="Y52" s="7">
        <v>16</v>
      </c>
      <c r="Z52" s="7">
        <v>43</v>
      </c>
      <c r="AA52" s="7">
        <v>6.14</v>
      </c>
      <c r="AB52" s="7">
        <v>22</v>
      </c>
      <c r="AC52" s="7">
        <v>23</v>
      </c>
      <c r="AD52" s="7">
        <v>6.4</v>
      </c>
      <c r="AE52" s="7">
        <v>54</v>
      </c>
      <c r="AF52" s="7">
        <v>92</v>
      </c>
      <c r="AG52" s="7">
        <v>9.4</v>
      </c>
      <c r="AH52" s="7">
        <v>30.8</v>
      </c>
      <c r="AI52" s="7">
        <v>4.55</v>
      </c>
      <c r="AJ52" s="7">
        <v>1.01</v>
      </c>
      <c r="AK52" s="7">
        <v>4.17</v>
      </c>
      <c r="AL52" s="7">
        <v>0.53</v>
      </c>
      <c r="AM52" s="7">
        <v>2.7</v>
      </c>
      <c r="AN52" s="7">
        <v>0.52</v>
      </c>
      <c r="AO52" s="7">
        <v>1.53</v>
      </c>
      <c r="AP52" s="7">
        <v>0.21</v>
      </c>
      <c r="AQ52" s="7">
        <v>1.5</v>
      </c>
      <c r="AR52" s="7">
        <v>0.21</v>
      </c>
      <c r="AU52" s="7">
        <v>0.70760255725552368</v>
      </c>
      <c r="AV52" s="10"/>
      <c r="AW52" s="7"/>
      <c r="AX52" s="7">
        <f>AM52/0.254</f>
        <v>10.62992125984252</v>
      </c>
      <c r="AY52" s="7">
        <f>AE52/0.237</f>
        <v>227.84810126582281</v>
      </c>
      <c r="AZ52" s="7">
        <f>AQ52/0.248</f>
        <v>6.0483870967741939</v>
      </c>
      <c r="BA52" s="7">
        <f>(AX52/((AY52^(4/13))*(AZ52^(9/13))))</f>
        <v>0.57539435495217039</v>
      </c>
      <c r="BB52" s="10"/>
      <c r="BC52" s="10"/>
      <c r="BD52" s="8"/>
      <c r="BE52" s="8"/>
      <c r="BF52" s="8"/>
      <c r="BG52" s="7"/>
      <c r="BH52" s="7"/>
      <c r="BI52" s="7"/>
    </row>
    <row r="53" spans="1:61" s="9" customFormat="1" ht="19" x14ac:dyDescent="0.25">
      <c r="A53" s="54" t="s">
        <v>87</v>
      </c>
      <c r="B53" s="35" t="s">
        <v>85</v>
      </c>
      <c r="C53" s="7">
        <v>73.518974513763681</v>
      </c>
      <c r="D53" s="7">
        <v>0.25559957344537626</v>
      </c>
      <c r="E53" s="7">
        <v>13.60491376617291</v>
      </c>
      <c r="F53" s="7">
        <v>1.6828551056927368</v>
      </c>
      <c r="G53" s="7">
        <v>0.5242297133801247</v>
      </c>
      <c r="H53" s="7">
        <v>5.8136373567967949E-2</v>
      </c>
      <c r="I53" s="7">
        <v>1.4303552600256941</v>
      </c>
      <c r="J53" s="7">
        <v>3.9141817031537034</v>
      </c>
      <c r="K53" s="7">
        <v>4.9195400253721839</v>
      </c>
      <c r="L53" s="7">
        <v>9.1213965425604865E-2</v>
      </c>
      <c r="M53" s="7">
        <v>99.999999999999986</v>
      </c>
      <c r="N53" s="7"/>
      <c r="O53" s="22">
        <v>592</v>
      </c>
      <c r="P53" s="7">
        <v>167</v>
      </c>
      <c r="Q53" s="7">
        <v>389</v>
      </c>
      <c r="R53" s="7">
        <v>197</v>
      </c>
      <c r="S53" s="7">
        <v>24</v>
      </c>
      <c r="T53" s="22">
        <v>31</v>
      </c>
      <c r="U53" s="7">
        <v>2.2999999999999998</v>
      </c>
      <c r="V53" s="7"/>
      <c r="W53" s="7">
        <v>2</v>
      </c>
      <c r="X53" s="7">
        <v>1</v>
      </c>
      <c r="Y53" s="7">
        <v>26</v>
      </c>
      <c r="Z53" s="7">
        <v>100</v>
      </c>
      <c r="AA53" s="7">
        <v>6.64</v>
      </c>
      <c r="AB53" s="7">
        <v>22</v>
      </c>
      <c r="AC53" s="7">
        <v>24.4</v>
      </c>
      <c r="AD53" s="7">
        <v>6.92</v>
      </c>
      <c r="AE53" s="7">
        <v>54.3</v>
      </c>
      <c r="AF53" s="7">
        <v>94.3</v>
      </c>
      <c r="AG53" s="7">
        <v>9.6300000000000008</v>
      </c>
      <c r="AH53" s="7">
        <v>31.9</v>
      </c>
      <c r="AI53" s="7">
        <v>4.8</v>
      </c>
      <c r="AJ53" s="7">
        <v>0.97</v>
      </c>
      <c r="AK53" s="7">
        <v>4.28</v>
      </c>
      <c r="AL53" s="7">
        <v>0.56999999999999995</v>
      </c>
      <c r="AM53" s="7">
        <v>2.86</v>
      </c>
      <c r="AN53" s="7">
        <v>0.55000000000000004</v>
      </c>
      <c r="AO53" s="7">
        <v>1.62</v>
      </c>
      <c r="AP53" s="7">
        <v>0.23</v>
      </c>
      <c r="AQ53" s="7">
        <v>1.58</v>
      </c>
      <c r="AR53" s="7">
        <v>0.24</v>
      </c>
      <c r="AU53" s="7">
        <v>0.65308690655402979</v>
      </c>
      <c r="AV53" s="10"/>
      <c r="AW53" s="7"/>
      <c r="AX53" s="7">
        <f>AM53/0.254</f>
        <v>11.259842519685039</v>
      </c>
      <c r="AY53" s="7">
        <f>AE53/0.237</f>
        <v>229.1139240506329</v>
      </c>
      <c r="AZ53" s="7">
        <f>AQ53/0.248</f>
        <v>6.370967741935484</v>
      </c>
      <c r="BA53" s="7">
        <f>(AX53/((AY53^(4/13))*(AZ53^(9/13))))</f>
        <v>0.586955316077032</v>
      </c>
      <c r="BB53" s="10"/>
      <c r="BC53" s="10"/>
      <c r="BD53" s="8"/>
      <c r="BE53" s="8"/>
      <c r="BF53" s="8"/>
      <c r="BG53" s="7"/>
      <c r="BH53" s="7"/>
      <c r="BI53" s="7"/>
    </row>
    <row r="54" spans="1:61" s="9" customFormat="1" ht="19" x14ac:dyDescent="0.25">
      <c r="A54" s="54" t="s">
        <v>88</v>
      </c>
      <c r="B54" s="35" t="s">
        <v>85</v>
      </c>
      <c r="C54" s="7">
        <v>73.634123742282483</v>
      </c>
      <c r="D54" s="7">
        <v>0.265673674048514</v>
      </c>
      <c r="E54" s="7">
        <v>13.401983678039755</v>
      </c>
      <c r="F54" s="7">
        <v>1.7845448841495282</v>
      </c>
      <c r="G54" s="7">
        <v>0.526334637265924</v>
      </c>
      <c r="H54" s="7">
        <v>6.115507213946926E-2</v>
      </c>
      <c r="I54" s="7">
        <v>1.4597013940174957</v>
      </c>
      <c r="J54" s="7">
        <v>3.8718178459447588</v>
      </c>
      <c r="K54" s="7">
        <v>4.9084464458170736</v>
      </c>
      <c r="L54" s="7">
        <v>8.6218626294989442E-2</v>
      </c>
      <c r="M54" s="7">
        <v>100</v>
      </c>
      <c r="N54" s="7"/>
      <c r="O54" s="22">
        <v>668</v>
      </c>
      <c r="P54" s="7">
        <v>171</v>
      </c>
      <c r="Q54" s="7">
        <v>410</v>
      </c>
      <c r="R54" s="7">
        <v>203</v>
      </c>
      <c r="S54" s="7">
        <v>26</v>
      </c>
      <c r="T54" s="22">
        <v>32</v>
      </c>
      <c r="U54" s="7"/>
      <c r="V54" s="7"/>
      <c r="W54" s="7">
        <v>0</v>
      </c>
      <c r="X54" s="7">
        <v>3</v>
      </c>
      <c r="Y54" s="7">
        <v>34</v>
      </c>
      <c r="Z54" s="7">
        <v>34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U54" s="7"/>
      <c r="AV54" s="10"/>
      <c r="AW54" s="7"/>
      <c r="AX54" s="7"/>
      <c r="AY54" s="7"/>
      <c r="AZ54" s="7"/>
      <c r="BA54" s="7"/>
      <c r="BB54" s="10"/>
      <c r="BC54" s="10"/>
      <c r="BD54" s="8"/>
      <c r="BE54" s="8"/>
      <c r="BF54" s="8"/>
      <c r="BG54" s="7"/>
      <c r="BH54" s="7"/>
      <c r="BI54" s="7"/>
    </row>
    <row r="55" spans="1:61" s="9" customFormat="1" ht="19" x14ac:dyDescent="0.25">
      <c r="A55" s="54" t="s">
        <v>89</v>
      </c>
      <c r="B55" s="35" t="s">
        <v>85</v>
      </c>
      <c r="C55" s="7">
        <v>73.087697323933469</v>
      </c>
      <c r="D55" s="7">
        <v>0.27921564900142481</v>
      </c>
      <c r="E55" s="7">
        <v>13.93969062047041</v>
      </c>
      <c r="F55" s="7">
        <v>1.8793140583992072</v>
      </c>
      <c r="G55" s="7">
        <v>0.59659746585196516</v>
      </c>
      <c r="H55" s="7">
        <v>5.8253624611808053E-2</v>
      </c>
      <c r="I55" s="7">
        <v>1.4633712251621436</v>
      </c>
      <c r="J55" s="7">
        <v>3.797533700987004</v>
      </c>
      <c r="K55" s="7">
        <v>4.7958803020928178</v>
      </c>
      <c r="L55" s="7">
        <v>0.10244602948973139</v>
      </c>
      <c r="M55" s="7">
        <v>99.999999999999986</v>
      </c>
      <c r="N55" s="7"/>
      <c r="O55" s="22">
        <v>647</v>
      </c>
      <c r="P55" s="7">
        <v>172</v>
      </c>
      <c r="Q55" s="7">
        <v>428</v>
      </c>
      <c r="R55" s="7">
        <v>214</v>
      </c>
      <c r="S55" s="7">
        <v>24</v>
      </c>
      <c r="T55" s="22">
        <v>33</v>
      </c>
      <c r="U55" s="7"/>
      <c r="V55" s="7"/>
      <c r="W55" s="7">
        <v>0</v>
      </c>
      <c r="X55" s="7">
        <v>2</v>
      </c>
      <c r="Y55" s="7">
        <v>22</v>
      </c>
      <c r="Z55" s="7">
        <v>57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U55" s="7"/>
      <c r="AV55" s="10"/>
      <c r="AW55" s="7"/>
      <c r="AX55" s="7"/>
      <c r="AY55" s="7"/>
      <c r="AZ55" s="7"/>
      <c r="BA55" s="7"/>
      <c r="BB55" s="10"/>
      <c r="BC55" s="10"/>
      <c r="BD55" s="8"/>
      <c r="BE55" s="8"/>
      <c r="BF55" s="8"/>
      <c r="BG55" s="7"/>
      <c r="BH55" s="7"/>
      <c r="BI55" s="7"/>
    </row>
    <row r="56" spans="1:61" s="9" customFormat="1" ht="19" x14ac:dyDescent="0.25">
      <c r="A56" s="54" t="s">
        <v>90</v>
      </c>
      <c r="B56" s="35" t="s">
        <v>85</v>
      </c>
      <c r="C56" s="7">
        <v>73.945967240908004</v>
      </c>
      <c r="D56" s="7">
        <v>0.22573777937765627</v>
      </c>
      <c r="E56" s="7">
        <v>13.687368390657712</v>
      </c>
      <c r="F56" s="7">
        <v>1.6874534395725824</v>
      </c>
      <c r="G56" s="7">
        <v>0.45651434847356381</v>
      </c>
      <c r="H56" s="7">
        <v>5.5426686900763814E-2</v>
      </c>
      <c r="I56" s="7">
        <v>1.2375267548025084</v>
      </c>
      <c r="J56" s="7">
        <v>3.6490915139575595</v>
      </c>
      <c r="K56" s="7">
        <v>4.9662311463084379</v>
      </c>
      <c r="L56" s="7">
        <v>8.8682699041222085E-2</v>
      </c>
      <c r="M56" s="7">
        <v>99.999999999999986</v>
      </c>
      <c r="N56" s="7"/>
      <c r="O56" s="22">
        <v>486</v>
      </c>
      <c r="P56" s="7">
        <v>175</v>
      </c>
      <c r="Q56" s="7">
        <v>288</v>
      </c>
      <c r="R56" s="7">
        <v>206</v>
      </c>
      <c r="S56" s="7">
        <v>28</v>
      </c>
      <c r="T56" s="22">
        <v>25</v>
      </c>
      <c r="U56" s="7">
        <v>2.9669972615272031</v>
      </c>
      <c r="V56" s="7"/>
      <c r="W56" s="7">
        <v>2</v>
      </c>
      <c r="X56" s="7">
        <v>2</v>
      </c>
      <c r="Y56" s="7">
        <v>29</v>
      </c>
      <c r="Z56" s="7">
        <v>40</v>
      </c>
      <c r="AA56" s="7">
        <v>7.3190574649298279</v>
      </c>
      <c r="AB56" s="7">
        <v>16.379417681038746</v>
      </c>
      <c r="AC56" s="7">
        <v>29.270800118432355</v>
      </c>
      <c r="AD56" s="7">
        <v>8.1660110808435977</v>
      </c>
      <c r="AE56" s="7">
        <v>54.022713536405483</v>
      </c>
      <c r="AF56" s="7">
        <v>86.110648637518054</v>
      </c>
      <c r="AG56" s="7">
        <v>10.214475280558085</v>
      </c>
      <c r="AH56" s="7">
        <v>33.539901863659999</v>
      </c>
      <c r="AI56" s="7">
        <v>4.7954817159917722</v>
      </c>
      <c r="AJ56" s="7">
        <v>0.93972636715569169</v>
      </c>
      <c r="AK56" s="7">
        <v>3.9561630357942943</v>
      </c>
      <c r="AL56" s="7">
        <v>0.54205929862777003</v>
      </c>
      <c r="AM56" s="7">
        <v>3.0048023796536669</v>
      </c>
      <c r="AN56" s="7">
        <v>0.55073728793550303</v>
      </c>
      <c r="AO56" s="7">
        <v>1.5594001765494314</v>
      </c>
      <c r="AP56" s="7">
        <v>0.18119760574799584</v>
      </c>
      <c r="AQ56" s="7">
        <v>1.5375178016041731</v>
      </c>
      <c r="AR56" s="7">
        <v>0.20068260771028751</v>
      </c>
      <c r="AU56" s="7">
        <v>0.65840019110261661</v>
      </c>
      <c r="AV56" s="10">
        <v>0.70662599999999998</v>
      </c>
      <c r="AW56" s="7"/>
      <c r="AX56" s="7">
        <f>AM56/0.254</f>
        <v>11.829930628557744</v>
      </c>
      <c r="AY56" s="7">
        <f>AE56/0.237</f>
        <v>227.94393897217503</v>
      </c>
      <c r="AZ56" s="7">
        <f>AQ56/0.248</f>
        <v>6.1996685548555366</v>
      </c>
      <c r="BA56" s="7">
        <f>(AX56/((AY56^(4/13))*(AZ56^(9/13))))</f>
        <v>0.62941031518756907</v>
      </c>
      <c r="BB56">
        <v>0.51253099999999996</v>
      </c>
      <c r="BC56">
        <f>((BB56/0.512638)-1)*10000</f>
        <v>-2.0872428497320517</v>
      </c>
      <c r="BD56" s="32">
        <v>18.963999999999999</v>
      </c>
      <c r="BE56" s="32">
        <v>15.645</v>
      </c>
      <c r="BF56" s="32">
        <v>39.002000000000002</v>
      </c>
      <c r="BG56" s="7"/>
      <c r="BH56" s="7"/>
      <c r="BI56" s="7"/>
    </row>
    <row r="57" spans="1:61" s="9" customFormat="1" ht="19" x14ac:dyDescent="0.25">
      <c r="A57" s="54" t="s">
        <v>91</v>
      </c>
      <c r="B57" s="35" t="s">
        <v>85</v>
      </c>
      <c r="C57" s="7">
        <v>73.601227556259474</v>
      </c>
      <c r="D57" s="7">
        <v>0.20670887979138572</v>
      </c>
      <c r="E57" s="7">
        <v>13.627734448770921</v>
      </c>
      <c r="F57" s="7">
        <v>1.7382023963953988</v>
      </c>
      <c r="G57" s="7">
        <v>0.44352099450384713</v>
      </c>
      <c r="H57" s="7">
        <v>4.3147970053541686E-2</v>
      </c>
      <c r="I57" s="7">
        <v>1.3526386891203301</v>
      </c>
      <c r="J57" s="7">
        <v>3.8050488940239551</v>
      </c>
      <c r="K57" s="7">
        <v>5.0964776721380973</v>
      </c>
      <c r="L57" s="7">
        <v>8.5292498943047509E-2</v>
      </c>
      <c r="M57" s="7">
        <v>99.999999999999986</v>
      </c>
      <c r="N57" s="7"/>
      <c r="O57" s="22">
        <v>547</v>
      </c>
      <c r="P57" s="7">
        <v>175</v>
      </c>
      <c r="Q57" s="7">
        <v>300</v>
      </c>
      <c r="R57" s="7">
        <v>172</v>
      </c>
      <c r="S57" s="7">
        <v>26</v>
      </c>
      <c r="T57" s="22">
        <v>22</v>
      </c>
      <c r="U57" s="7"/>
      <c r="V57" s="7"/>
      <c r="W57" s="7">
        <v>4</v>
      </c>
      <c r="X57" s="7">
        <v>1</v>
      </c>
      <c r="Y57" s="7">
        <v>26</v>
      </c>
      <c r="Z57" s="7">
        <v>26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U57" s="7"/>
      <c r="AV57" s="10"/>
      <c r="AW57" s="7"/>
      <c r="AX57" s="7"/>
      <c r="AY57" s="7"/>
      <c r="AZ57" s="7"/>
      <c r="BA57" s="7"/>
      <c r="BB57" s="10"/>
      <c r="BC57" s="10"/>
      <c r="BD57" s="8"/>
      <c r="BE57" s="8"/>
      <c r="BF57" s="8"/>
      <c r="BG57" s="7"/>
      <c r="BH57" s="7"/>
      <c r="BI57" s="7"/>
    </row>
    <row r="58" spans="1:61" s="9" customFormat="1" ht="19" x14ac:dyDescent="0.25">
      <c r="A58" s="54" t="s">
        <v>92</v>
      </c>
      <c r="B58" s="35" t="s">
        <v>85</v>
      </c>
      <c r="C58" s="7">
        <v>74.276483490724104</v>
      </c>
      <c r="D58" s="7">
        <v>0.20116565428784672</v>
      </c>
      <c r="E58" s="7">
        <v>13.568623381715261</v>
      </c>
      <c r="F58" s="7">
        <v>1.5534631465911117</v>
      </c>
      <c r="G58" s="7">
        <v>0.40233130857569344</v>
      </c>
      <c r="H58" s="7">
        <v>5.0291413571961679E-2</v>
      </c>
      <c r="I58" s="7">
        <v>1.2170522084414725</v>
      </c>
      <c r="J58" s="7">
        <v>3.6712731907532028</v>
      </c>
      <c r="K58" s="7">
        <v>4.9788499436242066</v>
      </c>
      <c r="L58" s="7">
        <v>8.0466261715138682E-2</v>
      </c>
      <c r="M58" s="7">
        <v>100</v>
      </c>
      <c r="N58" s="7"/>
      <c r="O58" s="22">
        <v>542</v>
      </c>
      <c r="P58" s="7">
        <v>174</v>
      </c>
      <c r="Q58" s="7">
        <v>282</v>
      </c>
      <c r="R58" s="7">
        <v>179</v>
      </c>
      <c r="S58" s="7">
        <v>27</v>
      </c>
      <c r="T58" s="22">
        <v>25</v>
      </c>
      <c r="U58" s="7">
        <v>2.7890699130709189</v>
      </c>
      <c r="V58" s="7"/>
      <c r="W58" s="7">
        <v>0</v>
      </c>
      <c r="X58" s="7">
        <v>0</v>
      </c>
      <c r="Y58" s="7">
        <v>24</v>
      </c>
      <c r="Z58" s="7">
        <v>95</v>
      </c>
      <c r="AA58" s="7">
        <v>6.2440397489093504</v>
      </c>
      <c r="AB58" s="7">
        <v>19.536518402859258</v>
      </c>
      <c r="AC58" s="7">
        <v>25.378503547966037</v>
      </c>
      <c r="AD58" s="7">
        <v>7.6716344269791223</v>
      </c>
      <c r="AE58" s="7">
        <v>44.949970930055187</v>
      </c>
      <c r="AF58" s="7">
        <v>74.097357720706029</v>
      </c>
      <c r="AG58" s="7">
        <v>8.3706902855951544</v>
      </c>
      <c r="AH58" s="7">
        <v>27.424047573729595</v>
      </c>
      <c r="AI58" s="7">
        <v>3.8838698837563284</v>
      </c>
      <c r="AJ58" s="7">
        <v>0.78749750444414879</v>
      </c>
      <c r="AK58" s="7">
        <v>3.1850348402068578</v>
      </c>
      <c r="AL58" s="7">
        <v>0.44673532567380125</v>
      </c>
      <c r="AM58" s="7">
        <v>2.4931298581514518</v>
      </c>
      <c r="AN58" s="7">
        <v>0.46308660363687304</v>
      </c>
      <c r="AO58" s="7">
        <v>1.3053712418464645</v>
      </c>
      <c r="AP58" s="7">
        <v>0.14031862056221214</v>
      </c>
      <c r="AQ58" s="7">
        <v>1.3058161404679844</v>
      </c>
      <c r="AR58" s="7">
        <v>0.15926229154996338</v>
      </c>
      <c r="AU58" s="7">
        <v>0.68328439512033501</v>
      </c>
      <c r="AV58" s="10">
        <v>0.70662800000000003</v>
      </c>
      <c r="AW58" s="7">
        <v>8.1199999999999992</v>
      </c>
      <c r="AX58" s="7">
        <f>AM58/0.254</f>
        <v>9.8154718824860314</v>
      </c>
      <c r="AY58" s="7">
        <f>AE58/0.237</f>
        <v>189.662324599389</v>
      </c>
      <c r="AZ58" s="7">
        <f>AQ58/0.248</f>
        <v>5.2653876631773571</v>
      </c>
      <c r="BA58" s="7">
        <f>(AX58/((AY58^(4/13))*(AZ58^(9/13))))</f>
        <v>0.61878837965810418</v>
      </c>
      <c r="BB58">
        <v>0.51253400000000005</v>
      </c>
      <c r="BC58">
        <f>((BB58/0.512638)-1)*10000</f>
        <v>-2.0287220221670843</v>
      </c>
      <c r="BD58" s="32">
        <v>18.954000000000001</v>
      </c>
      <c r="BE58" s="32">
        <v>15.641999999999999</v>
      </c>
      <c r="BF58" s="32">
        <v>39.003</v>
      </c>
      <c r="BG58" s="7"/>
      <c r="BH58" s="7"/>
      <c r="BI58" s="7"/>
    </row>
    <row r="59" spans="1:61" s="9" customFormat="1" ht="19" x14ac:dyDescent="0.25">
      <c r="A59" s="54" t="s">
        <v>93</v>
      </c>
      <c r="B59" s="35" t="s">
        <v>85</v>
      </c>
      <c r="C59" s="7">
        <v>71.958549745093961</v>
      </c>
      <c r="D59" s="7">
        <v>0.28122894056636133</v>
      </c>
      <c r="E59" s="7">
        <v>14.53350989284017</v>
      </c>
      <c r="F59" s="7">
        <v>2.0980804876592249</v>
      </c>
      <c r="G59" s="7">
        <v>0.75329180508846771</v>
      </c>
      <c r="H59" s="7">
        <v>6.0263344407077417E-2</v>
      </c>
      <c r="I59" s="7">
        <v>1.6170664082565773</v>
      </c>
      <c r="J59" s="7">
        <v>3.9070734957255189</v>
      </c>
      <c r="K59" s="7">
        <v>4.6804530822830124</v>
      </c>
      <c r="L59" s="7">
        <v>0.11048279807964193</v>
      </c>
      <c r="M59" s="7" t="s">
        <v>204</v>
      </c>
      <c r="N59" s="7"/>
      <c r="O59" s="22">
        <v>721</v>
      </c>
      <c r="P59" s="7">
        <v>152</v>
      </c>
      <c r="Q59" s="7">
        <v>498</v>
      </c>
      <c r="R59" s="7">
        <v>186</v>
      </c>
      <c r="S59" s="7">
        <v>24</v>
      </c>
      <c r="T59" s="22">
        <v>36</v>
      </c>
      <c r="U59" s="7">
        <v>2.1</v>
      </c>
      <c r="V59" s="7"/>
      <c r="W59" s="7">
        <v>0</v>
      </c>
      <c r="X59" s="7">
        <v>0</v>
      </c>
      <c r="Y59" s="7">
        <v>34</v>
      </c>
      <c r="Z59" s="7">
        <v>38</v>
      </c>
      <c r="AA59" s="7">
        <v>5.98</v>
      </c>
      <c r="AB59" s="7">
        <v>20</v>
      </c>
      <c r="AC59" s="7">
        <v>22.8</v>
      </c>
      <c r="AD59" s="7">
        <v>6.28</v>
      </c>
      <c r="AE59" s="7">
        <v>52.5</v>
      </c>
      <c r="AF59" s="7">
        <v>90</v>
      </c>
      <c r="AG59" s="7">
        <v>9.2100000000000009</v>
      </c>
      <c r="AH59" s="7">
        <v>30.2</v>
      </c>
      <c r="AI59" s="7">
        <v>4.55</v>
      </c>
      <c r="AJ59" s="7">
        <v>1.06</v>
      </c>
      <c r="AK59" s="7">
        <v>4.01</v>
      </c>
      <c r="AL59" s="7">
        <v>0.54</v>
      </c>
      <c r="AM59" s="7">
        <v>2.69</v>
      </c>
      <c r="AN59" s="7">
        <v>0.52</v>
      </c>
      <c r="AO59" s="7">
        <v>1.55</v>
      </c>
      <c r="AP59" s="7">
        <v>0.23</v>
      </c>
      <c r="AQ59" s="7">
        <v>1.5</v>
      </c>
      <c r="AR59" s="7">
        <v>0.22</v>
      </c>
      <c r="AU59" s="7">
        <v>0.75730308574696803</v>
      </c>
      <c r="AV59" s="10">
        <v>0.70661499999999999</v>
      </c>
      <c r="AW59" s="7"/>
      <c r="AX59" s="7">
        <f>AM59/0.254</f>
        <v>10.590551181102361</v>
      </c>
      <c r="AY59" s="7">
        <f>AE59/0.237</f>
        <v>221.51898734177217</v>
      </c>
      <c r="AZ59" s="7">
        <f>AQ59/0.248</f>
        <v>6.0483870967741939</v>
      </c>
      <c r="BA59" s="7">
        <f>(AX59/((AY59^(4/13))*(AZ59^(9/13))))</f>
        <v>0.57825388704145553</v>
      </c>
      <c r="BB59">
        <v>0.51252399999999998</v>
      </c>
      <c r="BC59">
        <f>((BB59/0.512638)-1)*10000</f>
        <v>-2.2237914473777209</v>
      </c>
      <c r="BD59" s="32">
        <v>18.965</v>
      </c>
      <c r="BE59" s="32">
        <v>15.646000000000001</v>
      </c>
      <c r="BF59" s="32">
        <v>39.000999999999998</v>
      </c>
      <c r="BG59" s="7"/>
      <c r="BH59" s="7"/>
      <c r="BI59" s="7"/>
    </row>
    <row r="60" spans="1:61" s="9" customFormat="1" ht="19" x14ac:dyDescent="0.25">
      <c r="A60" s="54" t="s">
        <v>94</v>
      </c>
      <c r="B60" s="35" t="s">
        <v>85</v>
      </c>
      <c r="C60" s="7">
        <v>71.80595377220007</v>
      </c>
      <c r="D60" s="7">
        <v>0.26981519680347715</v>
      </c>
      <c r="E60" s="7">
        <v>14.42012329583028</v>
      </c>
      <c r="F60" s="7">
        <v>2.1318968476714604</v>
      </c>
      <c r="G60" s="7">
        <v>0.75947981322460245</v>
      </c>
      <c r="H60" s="7">
        <v>5.9958932622994926E-2</v>
      </c>
      <c r="I60" s="7">
        <v>1.5989048699465314</v>
      </c>
      <c r="J60" s="7">
        <v>4.0572211074893225</v>
      </c>
      <c r="K60" s="7">
        <v>4.7867214544024286</v>
      </c>
      <c r="L60" s="7">
        <v>0.10992470980882403</v>
      </c>
      <c r="M60" s="7">
        <v>99.999999999999986</v>
      </c>
      <c r="N60" s="7"/>
      <c r="O60" s="22">
        <v>655</v>
      </c>
      <c r="P60" s="7">
        <v>159</v>
      </c>
      <c r="Q60" s="7">
        <v>438</v>
      </c>
      <c r="R60" s="7">
        <v>177</v>
      </c>
      <c r="S60" s="7">
        <v>25</v>
      </c>
      <c r="T60" s="22">
        <v>40</v>
      </c>
      <c r="U60" s="7"/>
      <c r="V60" s="7"/>
      <c r="W60" s="7">
        <v>0</v>
      </c>
      <c r="X60" s="7">
        <v>0</v>
      </c>
      <c r="Y60" s="7">
        <v>24</v>
      </c>
      <c r="Z60" s="7">
        <v>58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U60" s="7"/>
      <c r="AV60" s="10"/>
      <c r="AW60" s="7"/>
      <c r="AX60" s="7"/>
      <c r="AY60" s="7"/>
      <c r="AZ60" s="7"/>
      <c r="BA60" s="7"/>
      <c r="BB60" s="10"/>
      <c r="BC60" s="10"/>
      <c r="BD60" s="8"/>
      <c r="BE60" s="8"/>
      <c r="BF60" s="8"/>
      <c r="BG60" s="7"/>
      <c r="BH60" s="7"/>
      <c r="BI60" s="7"/>
    </row>
    <row r="61" spans="1:61" s="9" customFormat="1" ht="19" x14ac:dyDescent="0.25">
      <c r="A61" s="51" t="s">
        <v>95</v>
      </c>
      <c r="B61" s="35" t="s">
        <v>85</v>
      </c>
      <c r="C61" s="7">
        <v>72.633208956253583</v>
      </c>
      <c r="D61" s="7">
        <v>0.24459893277045544</v>
      </c>
      <c r="E61" s="7">
        <v>13.503899413368895</v>
      </c>
      <c r="F61" s="7">
        <v>1.8571606802276828</v>
      </c>
      <c r="G61" s="7">
        <v>0.3974732657519901</v>
      </c>
      <c r="H61" s="7">
        <v>5.0958110993844882E-2</v>
      </c>
      <c r="I61" s="7">
        <v>1.3860606190325808</v>
      </c>
      <c r="J61" s="7">
        <v>5.0040864995955676</v>
      </c>
      <c r="K61" s="7">
        <v>4.8410205444152643</v>
      </c>
      <c r="L61" s="7">
        <v>8.1532977590151809E-2</v>
      </c>
      <c r="M61" s="7">
        <v>100.00000000000001</v>
      </c>
      <c r="N61" s="7"/>
      <c r="O61" s="22"/>
      <c r="P61" s="7"/>
      <c r="Q61" s="7"/>
      <c r="R61" s="7"/>
      <c r="S61" s="7"/>
      <c r="T61" s="2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U61" s="7"/>
      <c r="AV61" s="10"/>
      <c r="AW61" s="7"/>
      <c r="AX61" s="7"/>
      <c r="AY61" s="7"/>
      <c r="AZ61" s="7"/>
      <c r="BA61" s="7"/>
      <c r="BB61" s="10"/>
      <c r="BC61" s="10"/>
      <c r="BD61" s="8"/>
      <c r="BE61" s="8"/>
      <c r="BF61" s="8"/>
      <c r="BG61" s="7"/>
      <c r="BH61" s="7"/>
      <c r="BI61" s="7"/>
    </row>
    <row r="62" spans="1:61" s="9" customFormat="1" ht="19" x14ac:dyDescent="0.25">
      <c r="A62" s="51" t="s">
        <v>96</v>
      </c>
      <c r="B62" s="35" t="s">
        <v>85</v>
      </c>
      <c r="C62" s="7">
        <v>74.223342465544519</v>
      </c>
      <c r="D62" s="7">
        <v>0.21503288209766025</v>
      </c>
      <c r="E62" s="7">
        <v>13.516352588995787</v>
      </c>
      <c r="F62" s="7">
        <v>1.5700988068902944</v>
      </c>
      <c r="G62" s="7">
        <v>0.4300657641953205</v>
      </c>
      <c r="H62" s="7">
        <v>6.1437966313617212E-2</v>
      </c>
      <c r="I62" s="7">
        <v>1.3209162757427702</v>
      </c>
      <c r="J62" s="7">
        <v>3.9422695051237708</v>
      </c>
      <c r="K62" s="7">
        <v>4.648806117730369</v>
      </c>
      <c r="L62" s="7">
        <v>7.1677627365886759E-2</v>
      </c>
      <c r="M62" s="7">
        <v>100.00000000000001</v>
      </c>
      <c r="N62" s="7"/>
      <c r="O62" s="22"/>
      <c r="P62" s="7"/>
      <c r="Q62" s="7"/>
      <c r="R62" s="7"/>
      <c r="S62" s="7"/>
      <c r="T62" s="2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U62" s="7"/>
      <c r="AV62" s="10"/>
      <c r="AW62" s="7"/>
      <c r="AX62" s="7"/>
      <c r="AY62" s="7"/>
      <c r="AZ62" s="7"/>
      <c r="BA62" s="7"/>
      <c r="BB62" s="10"/>
      <c r="BC62" s="10"/>
      <c r="BD62" s="8"/>
      <c r="BE62" s="8"/>
      <c r="BF62" s="8"/>
      <c r="BG62" s="7"/>
      <c r="BH62" s="7"/>
      <c r="BI62" s="7"/>
    </row>
    <row r="63" spans="1:61" s="9" customFormat="1" ht="19" x14ac:dyDescent="0.25">
      <c r="A63" s="51" t="s">
        <v>97</v>
      </c>
      <c r="B63" s="35" t="s">
        <v>85</v>
      </c>
      <c r="C63" s="7">
        <v>71.118564045819681</v>
      </c>
      <c r="D63" s="7">
        <v>0.32104071924113292</v>
      </c>
      <c r="E63" s="7">
        <v>13.844881017273856</v>
      </c>
      <c r="F63" s="7">
        <v>2.9874954428876852</v>
      </c>
      <c r="G63" s="7">
        <v>0.98318720267596948</v>
      </c>
      <c r="H63" s="7">
        <v>8.026017981028323E-2</v>
      </c>
      <c r="I63" s="7">
        <v>2.2272199897353597</v>
      </c>
      <c r="J63" s="7">
        <v>3.8825861983224508</v>
      </c>
      <c r="K63" s="7">
        <v>4.4745050244232898</v>
      </c>
      <c r="L63" s="7">
        <v>8.026017981028323E-2</v>
      </c>
      <c r="M63" s="7">
        <v>100</v>
      </c>
      <c r="N63" s="7"/>
      <c r="O63" s="22"/>
      <c r="P63" s="7"/>
      <c r="Q63" s="7"/>
      <c r="R63" s="7"/>
      <c r="S63" s="7"/>
      <c r="T63" s="22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U63" s="7"/>
      <c r="AV63" s="10"/>
      <c r="AW63" s="7"/>
      <c r="AX63" s="7"/>
      <c r="AY63" s="7"/>
      <c r="AZ63" s="7"/>
      <c r="BA63" s="7"/>
      <c r="BB63" s="10"/>
      <c r="BC63" s="10"/>
      <c r="BD63" s="8"/>
      <c r="BE63" s="8"/>
      <c r="BF63" s="8"/>
      <c r="BG63" s="7"/>
      <c r="BH63" s="7"/>
      <c r="BI63" s="7"/>
    </row>
    <row r="64" spans="1:61" s="9" customFormat="1" ht="19" x14ac:dyDescent="0.25">
      <c r="A64" s="51" t="s">
        <v>98</v>
      </c>
      <c r="B64" s="35" t="s">
        <v>85</v>
      </c>
      <c r="C64" s="7">
        <v>74.268530474988495</v>
      </c>
      <c r="D64" s="7">
        <v>0.2516769416002454</v>
      </c>
      <c r="E64" s="7">
        <v>12.785188633292467</v>
      </c>
      <c r="F64" s="7">
        <v>1.7114222186840986</v>
      </c>
      <c r="G64" s="7">
        <v>0.40268310656039258</v>
      </c>
      <c r="H64" s="7">
        <v>5.0335388320049072E-2</v>
      </c>
      <c r="I64" s="7">
        <v>1.4093908729613744</v>
      </c>
      <c r="J64" s="7">
        <v>3.986562754947887</v>
      </c>
      <c r="K64" s="7">
        <v>5.0738071426609475</v>
      </c>
      <c r="L64" s="7">
        <v>6.0402465984058892E-2</v>
      </c>
      <c r="M64" s="7">
        <v>100</v>
      </c>
      <c r="N64" s="7"/>
      <c r="O64" s="22"/>
      <c r="P64" s="7"/>
      <c r="Q64" s="7"/>
      <c r="R64" s="7"/>
      <c r="S64" s="7"/>
      <c r="T64" s="22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U64" s="7"/>
      <c r="AV64" s="10"/>
      <c r="AW64" s="7"/>
      <c r="AX64" s="7"/>
      <c r="AY64" s="7"/>
      <c r="AZ64" s="7"/>
      <c r="BA64" s="7"/>
      <c r="BB64" s="10"/>
      <c r="BC64" s="10"/>
      <c r="BD64" s="8"/>
      <c r="BE64" s="8"/>
      <c r="BF64" s="8"/>
      <c r="BG64" s="7"/>
      <c r="BH64" s="7"/>
      <c r="BI64" s="7"/>
    </row>
    <row r="65" spans="1:61" s="9" customFormat="1" ht="19" x14ac:dyDescent="0.25">
      <c r="A65" s="51" t="s">
        <v>99</v>
      </c>
      <c r="B65" s="35" t="s">
        <v>85</v>
      </c>
      <c r="C65" s="7">
        <v>56.476419548742498</v>
      </c>
      <c r="D65" s="7">
        <v>1.4049619077052493</v>
      </c>
      <c r="E65" s="7">
        <v>16.980834567948339</v>
      </c>
      <c r="F65" s="7">
        <v>7.5808139491001816</v>
      </c>
      <c r="G65" s="7">
        <v>3.4871356702036764</v>
      </c>
      <c r="H65" s="7">
        <v>0.12129167548534529</v>
      </c>
      <c r="I65" s="7">
        <v>5.7613545855539012</v>
      </c>
      <c r="J65" s="7">
        <v>4.3159621193535358</v>
      </c>
      <c r="K65" s="7">
        <v>3.4062745532134464</v>
      </c>
      <c r="L65" s="7">
        <v>0.46495142269382356</v>
      </c>
      <c r="M65" s="7">
        <v>99.999999999999986</v>
      </c>
      <c r="N65" s="7"/>
      <c r="O65" s="22"/>
      <c r="P65" s="7"/>
      <c r="Q65" s="7"/>
      <c r="R65" s="7"/>
      <c r="S65" s="7"/>
      <c r="T65" s="22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U65" s="7"/>
      <c r="AV65" s="10"/>
      <c r="AW65" s="7"/>
      <c r="AX65" s="7"/>
      <c r="AY65" s="7"/>
      <c r="AZ65" s="7"/>
      <c r="BA65" s="7"/>
      <c r="BB65" s="10"/>
      <c r="BC65" s="10"/>
      <c r="BD65" s="8"/>
      <c r="BE65" s="8"/>
      <c r="BF65" s="8"/>
      <c r="BG65" s="7"/>
      <c r="BH65" s="7"/>
      <c r="BI65" s="7"/>
    </row>
    <row r="66" spans="1:61" s="9" customFormat="1" ht="19" x14ac:dyDescent="0.25">
      <c r="A66" s="51" t="s">
        <v>100</v>
      </c>
      <c r="B66" s="35" t="s">
        <v>85</v>
      </c>
      <c r="C66" s="7">
        <v>54.799565069088516</v>
      </c>
      <c r="D66" s="7">
        <v>1.5307548303860552</v>
      </c>
      <c r="E66" s="7">
        <v>16.997342597143863</v>
      </c>
      <c r="F66" s="7">
        <v>8.4821989345082951</v>
      </c>
      <c r="G66" s="7">
        <v>3.6082078144814158</v>
      </c>
      <c r="H66" s="7">
        <v>0.19879932862156563</v>
      </c>
      <c r="I66" s="7">
        <v>6.8883967367372483</v>
      </c>
      <c r="J66" s="7">
        <v>4.0753862367420952</v>
      </c>
      <c r="K66" s="7">
        <v>2.9322900971680927</v>
      </c>
      <c r="L66" s="7">
        <v>0.48705835512283585</v>
      </c>
      <c r="M66" s="7">
        <v>99.999999999999986</v>
      </c>
      <c r="N66" s="7"/>
      <c r="O66" s="22"/>
      <c r="P66" s="7"/>
      <c r="Q66" s="7"/>
      <c r="R66" s="7"/>
      <c r="S66" s="7"/>
      <c r="T66" s="22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U66" s="7"/>
      <c r="AV66" s="10"/>
      <c r="AW66" s="7"/>
      <c r="AX66" s="7"/>
      <c r="AY66" s="7"/>
      <c r="AZ66" s="7"/>
      <c r="BA66" s="7"/>
      <c r="BB66" s="10"/>
      <c r="BC66" s="10"/>
      <c r="BD66" s="8"/>
      <c r="BE66" s="8"/>
      <c r="BF66" s="8"/>
      <c r="BG66" s="7"/>
      <c r="BH66" s="7"/>
      <c r="BI66" s="7"/>
    </row>
    <row r="67" spans="1:61" s="9" customFormat="1" ht="19" x14ac:dyDescent="0.25">
      <c r="A67" s="51" t="s">
        <v>101</v>
      </c>
      <c r="B67" s="35" t="s">
        <v>102</v>
      </c>
      <c r="C67" s="7">
        <v>71.072891601308385</v>
      </c>
      <c r="D67" s="7">
        <v>0.33472916407087566</v>
      </c>
      <c r="E67" s="7">
        <v>13.842670591576212</v>
      </c>
      <c r="F67" s="7">
        <v>2.699458736493022</v>
      </c>
      <c r="G67" s="7"/>
      <c r="H67" s="7">
        <v>7.5584004790197723E-2</v>
      </c>
      <c r="I67" s="7">
        <v>2.0731612742454231</v>
      </c>
      <c r="J67" s="7"/>
      <c r="K67" s="7"/>
      <c r="L67" s="7">
        <v>0.11877486467031069</v>
      </c>
      <c r="M67" s="7">
        <v>100.00000000000003</v>
      </c>
      <c r="N67" s="7"/>
      <c r="O67" s="22"/>
      <c r="P67" s="7"/>
      <c r="Q67" s="7"/>
      <c r="R67" s="7"/>
      <c r="S67" s="7"/>
      <c r="T67" s="22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U67" s="7"/>
      <c r="AV67" s="10"/>
      <c r="AW67" s="7"/>
      <c r="AX67" s="7"/>
      <c r="AY67" s="7"/>
      <c r="AZ67" s="7"/>
      <c r="BA67" s="7"/>
      <c r="BB67" s="10"/>
      <c r="BC67" s="10"/>
      <c r="BD67" s="8"/>
      <c r="BE67" s="8"/>
      <c r="BF67" s="8"/>
      <c r="BG67" s="7"/>
      <c r="BH67" s="7"/>
      <c r="BI67" s="7"/>
    </row>
    <row r="68" spans="1:61" s="9" customFormat="1" ht="19" x14ac:dyDescent="0.25">
      <c r="A68" s="51" t="s">
        <v>103</v>
      </c>
      <c r="B68" s="35" t="s">
        <v>102</v>
      </c>
      <c r="C68" s="7">
        <v>68.304349528605826</v>
      </c>
      <c r="D68" s="7">
        <v>0.42709905947936833</v>
      </c>
      <c r="E68" s="7">
        <v>14.063017812125542</v>
      </c>
      <c r="F68" s="7">
        <v>3.50711254575589</v>
      </c>
      <c r="G68" s="7">
        <v>1.6042257356054321</v>
      </c>
      <c r="H68" s="7">
        <v>7.2919351618428746E-2</v>
      </c>
      <c r="I68" s="7">
        <v>2.9480252154307616</v>
      </c>
      <c r="J68" s="7">
        <v>3.7605551334646816</v>
      </c>
      <c r="K68" s="7">
        <v>5.1251887137524204</v>
      </c>
      <c r="L68" s="7">
        <v>0.1875069041616739</v>
      </c>
      <c r="M68" s="7">
        <v>100.00000000000001</v>
      </c>
      <c r="N68" s="7"/>
      <c r="O68" s="22"/>
      <c r="P68" s="7"/>
      <c r="Q68" s="7"/>
      <c r="R68" s="7"/>
      <c r="S68" s="7"/>
      <c r="T68" s="22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U68" s="7"/>
      <c r="AV68" s="10"/>
      <c r="AW68" s="7"/>
      <c r="AX68" s="7"/>
      <c r="AY68" s="7"/>
      <c r="AZ68" s="7"/>
      <c r="BA68" s="7"/>
      <c r="BB68" s="10"/>
      <c r="BC68" s="10"/>
      <c r="BD68" s="8"/>
      <c r="BE68" s="8"/>
      <c r="BF68" s="8"/>
      <c r="BG68" s="7"/>
      <c r="BH68" s="7"/>
      <c r="BI68" s="7"/>
    </row>
    <row r="69" spans="1:61" s="9" customFormat="1" ht="19" x14ac:dyDescent="0.25">
      <c r="A69" s="51" t="s">
        <v>104</v>
      </c>
      <c r="B69" s="35" t="s">
        <v>85</v>
      </c>
      <c r="C69" s="7">
        <v>60.741549128322497</v>
      </c>
      <c r="D69" s="7">
        <v>0.90529191328684666</v>
      </c>
      <c r="E69" s="7">
        <v>16.34554843434584</v>
      </c>
      <c r="F69" s="7">
        <v>6.8288827779353518</v>
      </c>
      <c r="G69" s="7">
        <v>2.8969341225179095</v>
      </c>
      <c r="H69" s="7">
        <v>0.1106467894017257</v>
      </c>
      <c r="I69" s="7">
        <v>4.5968711596898766</v>
      </c>
      <c r="J69" s="7">
        <v>3.7619908396586736</v>
      </c>
      <c r="K69" s="7">
        <v>3.5708736579647842</v>
      </c>
      <c r="L69" s="7">
        <v>0.24141117687649244</v>
      </c>
      <c r="M69" s="7">
        <v>100</v>
      </c>
      <c r="N69" s="7"/>
      <c r="O69" s="22"/>
      <c r="P69" s="7"/>
      <c r="Q69" s="7"/>
      <c r="R69" s="7"/>
      <c r="S69" s="7"/>
      <c r="T69" s="22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U69" s="7"/>
      <c r="AV69" s="10"/>
      <c r="AW69" s="7"/>
      <c r="AX69" s="7"/>
      <c r="AY69" s="7"/>
      <c r="AZ69" s="7"/>
      <c r="BA69" s="7"/>
      <c r="BB69" s="10"/>
      <c r="BC69" s="10"/>
      <c r="BD69" s="8"/>
      <c r="BE69" s="8"/>
      <c r="BF69" s="8"/>
      <c r="BG69" s="7"/>
      <c r="BH69" s="7"/>
      <c r="BI69" s="7"/>
    </row>
    <row r="70" spans="1:61" s="9" customFormat="1" ht="19" x14ac:dyDescent="0.25">
      <c r="A70" s="51" t="s">
        <v>105</v>
      </c>
      <c r="B70" s="35" t="s">
        <v>85</v>
      </c>
      <c r="C70" s="7">
        <v>72.575176899293396</v>
      </c>
      <c r="D70" s="7">
        <v>0.26478806750113004</v>
      </c>
      <c r="E70" s="7">
        <v>14.155977454868104</v>
      </c>
      <c r="F70" s="7">
        <v>1.9236953690593188</v>
      </c>
      <c r="G70" s="7">
        <v>0.47865535279050425</v>
      </c>
      <c r="H70" s="7">
        <v>5.092078221175577E-2</v>
      </c>
      <c r="I70" s="7">
        <v>1.5276234663526733</v>
      </c>
      <c r="J70" s="7">
        <v>4.0125576382863546</v>
      </c>
      <c r="K70" s="7">
        <v>4.969868343867363</v>
      </c>
      <c r="L70" s="7">
        <v>4.0736625769404622E-2</v>
      </c>
      <c r="M70" s="7">
        <v>100.00000000000001</v>
      </c>
      <c r="N70" s="7"/>
      <c r="O70" s="22"/>
      <c r="P70" s="7"/>
      <c r="Q70" s="7"/>
      <c r="R70" s="7"/>
      <c r="S70" s="7"/>
      <c r="T70" s="22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U70" s="7"/>
      <c r="AV70" s="10"/>
      <c r="AW70" s="7"/>
      <c r="AX70" s="7"/>
      <c r="AY70" s="7"/>
      <c r="AZ70" s="7"/>
      <c r="BA70" s="7"/>
      <c r="BB70" s="10"/>
      <c r="BC70" s="10"/>
      <c r="BD70" s="8"/>
      <c r="BE70" s="8"/>
      <c r="BF70" s="8"/>
      <c r="BG70" s="7"/>
      <c r="BH70" s="7"/>
      <c r="BI70" s="7"/>
    </row>
    <row r="71" spans="1:61" s="9" customFormat="1" ht="19" x14ac:dyDescent="0.25">
      <c r="A71" s="56" t="s">
        <v>244</v>
      </c>
      <c r="B71" s="35" t="s">
        <v>102</v>
      </c>
      <c r="C71" s="7">
        <v>73.09730973097308</v>
      </c>
      <c r="D71" s="7">
        <v>0.20002000200019995</v>
      </c>
      <c r="E71" s="7"/>
      <c r="F71" s="7">
        <v>1.3601360136013598</v>
      </c>
      <c r="G71" s="7"/>
      <c r="H71" s="7">
        <v>4.0004000400039992E-2</v>
      </c>
      <c r="I71" s="7"/>
      <c r="J71" s="7">
        <v>3.7503750375037495</v>
      </c>
      <c r="K71" s="7">
        <v>5.270527052705269</v>
      </c>
      <c r="L71" s="7">
        <v>5.0005000500049988E-2</v>
      </c>
      <c r="M71" s="7">
        <v>100</v>
      </c>
      <c r="N71" s="7"/>
      <c r="O71" s="22"/>
      <c r="P71" s="7"/>
      <c r="Q71" s="7"/>
      <c r="R71" s="7"/>
      <c r="S71" s="7"/>
      <c r="T71" s="22"/>
      <c r="U71" s="7"/>
      <c r="V71" s="7"/>
      <c r="W71" s="7"/>
      <c r="X71" s="7"/>
      <c r="Y71" s="7"/>
      <c r="Z71" s="7"/>
      <c r="AA71" s="7"/>
      <c r="AB71" s="7">
        <v>14</v>
      </c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U71" s="7"/>
      <c r="AV71" s="10"/>
      <c r="AW71" s="7"/>
      <c r="AX71" s="7"/>
      <c r="AY71" s="7"/>
      <c r="AZ71" s="7"/>
      <c r="BA71" s="7"/>
      <c r="BB71" s="10"/>
      <c r="BC71" s="10"/>
      <c r="BD71" s="8"/>
      <c r="BE71" s="8"/>
      <c r="BF71" s="8"/>
      <c r="BG71" s="7"/>
      <c r="BH71" s="7"/>
      <c r="BI71" s="7"/>
    </row>
    <row r="72" spans="1:61" s="9" customFormat="1" ht="19" x14ac:dyDescent="0.25">
      <c r="A72" s="56" t="s">
        <v>245</v>
      </c>
      <c r="B72" s="35" t="s">
        <v>102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22">
        <v>277</v>
      </c>
      <c r="P72" s="7">
        <v>96</v>
      </c>
      <c r="Q72" s="7">
        <v>204</v>
      </c>
      <c r="R72" s="7">
        <v>40</v>
      </c>
      <c r="S72" s="7">
        <v>19</v>
      </c>
      <c r="T72" s="22">
        <v>3</v>
      </c>
      <c r="U72" s="7"/>
      <c r="V72" s="7"/>
      <c r="W72" s="7"/>
      <c r="X72" s="7"/>
      <c r="Y72" s="7">
        <v>21</v>
      </c>
      <c r="Z72" s="7"/>
      <c r="AA72" s="7"/>
      <c r="AB72" s="7">
        <v>7</v>
      </c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U72" s="7"/>
      <c r="AV72" s="104"/>
      <c r="AW72" s="7">
        <v>7.63</v>
      </c>
      <c r="AX72" s="7"/>
      <c r="AY72" s="7"/>
      <c r="AZ72" s="7"/>
      <c r="BA72" s="7"/>
      <c r="BB72" s="10"/>
      <c r="BC72" s="10"/>
      <c r="BD72" s="8"/>
      <c r="BE72" s="8"/>
      <c r="BF72" s="8"/>
      <c r="BG72" s="7"/>
      <c r="BH72" s="7"/>
      <c r="BI72" s="7"/>
    </row>
    <row r="73" spans="1:61" s="9" customFormat="1" ht="19" x14ac:dyDescent="0.25">
      <c r="A73" s="55" t="s">
        <v>246</v>
      </c>
      <c r="B73" s="35" t="s">
        <v>85</v>
      </c>
      <c r="C73" s="7">
        <v>73.738998330267592</v>
      </c>
      <c r="D73" s="7">
        <v>0.25996121445246884</v>
      </c>
      <c r="E73" s="7">
        <v>13.757947349484505</v>
      </c>
      <c r="F73" s="7">
        <v>1.4797792207294378</v>
      </c>
      <c r="G73" s="7">
        <v>0.54991795364945328</v>
      </c>
      <c r="H73" s="7">
        <v>5.4911551273916732E-2</v>
      </c>
      <c r="I73" s="7">
        <v>1.4297866794885785</v>
      </c>
      <c r="J73" s="7">
        <v>4.9392630745969077</v>
      </c>
      <c r="K73" s="7"/>
      <c r="L73" s="7">
        <v>7.9988065985375015E-2</v>
      </c>
      <c r="M73" s="7">
        <v>100.00000000000001</v>
      </c>
      <c r="N73" s="7"/>
      <c r="O73" s="22">
        <v>599</v>
      </c>
      <c r="P73" s="7">
        <v>204</v>
      </c>
      <c r="Q73" s="7">
        <v>267</v>
      </c>
      <c r="R73" s="7">
        <v>185</v>
      </c>
      <c r="S73" s="7">
        <v>42</v>
      </c>
      <c r="T73" s="22">
        <v>26</v>
      </c>
      <c r="U73" s="7"/>
      <c r="V73" s="7"/>
      <c r="W73" s="7"/>
      <c r="X73" s="7"/>
      <c r="Y73" s="7">
        <v>9</v>
      </c>
      <c r="Z73" s="7"/>
      <c r="AA73" s="7"/>
      <c r="AB73" s="7">
        <v>22</v>
      </c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U73" s="7"/>
      <c r="AV73" s="104"/>
      <c r="AW73" s="7">
        <v>8.36</v>
      </c>
      <c r="AX73" s="7"/>
      <c r="AY73" s="7"/>
      <c r="AZ73" s="7"/>
      <c r="BA73" s="7"/>
      <c r="BB73" s="10"/>
      <c r="BC73" s="10"/>
      <c r="BD73" s="8"/>
      <c r="BE73" s="8"/>
      <c r="BF73" s="8"/>
      <c r="BG73" s="7"/>
      <c r="BH73" s="7"/>
      <c r="BI73" s="7"/>
    </row>
    <row r="74" spans="1:61" s="9" customFormat="1" ht="19" x14ac:dyDescent="0.25">
      <c r="A74" s="35" t="s">
        <v>106</v>
      </c>
      <c r="B74" s="35" t="s">
        <v>85</v>
      </c>
      <c r="C74" s="7">
        <v>72.787446861180044</v>
      </c>
      <c r="D74" s="7">
        <v>0.27178617249058423</v>
      </c>
      <c r="E74" s="7">
        <v>14.393025258740593</v>
      </c>
      <c r="F74" s="7">
        <v>1.5781579999989388</v>
      </c>
      <c r="G74" s="7"/>
      <c r="H74" s="7">
        <v>0.41867438780406496</v>
      </c>
      <c r="I74" s="7">
        <v>1.4444183285773959</v>
      </c>
      <c r="J74" s="7">
        <v>3.947476966495636</v>
      </c>
      <c r="K74" s="7">
        <v>5.0146332595890772</v>
      </c>
      <c r="L74" s="7">
        <v>8.2406223423244482E-2</v>
      </c>
      <c r="M74" s="7">
        <v>100</v>
      </c>
      <c r="N74" s="7"/>
      <c r="O74" s="22">
        <v>826.42574999999999</v>
      </c>
      <c r="P74" s="7">
        <v>170.47649999999999</v>
      </c>
      <c r="Q74" s="7">
        <v>297.30399999999997</v>
      </c>
      <c r="R74" s="7">
        <v>191.5634925</v>
      </c>
      <c r="S74" s="7">
        <v>16.108999999999998</v>
      </c>
      <c r="T74" s="22">
        <v>28.52825</v>
      </c>
      <c r="U74" s="7">
        <v>2.3887982017909426</v>
      </c>
      <c r="V74" s="7">
        <v>5.2913491091223639</v>
      </c>
      <c r="W74" s="7">
        <v>2.1444999999999999</v>
      </c>
      <c r="X74" s="7">
        <v>6.5832499999999996</v>
      </c>
      <c r="Y74" s="7">
        <v>17.404499999999999</v>
      </c>
      <c r="Z74" s="7"/>
      <c r="AA74" s="7">
        <v>6.8461869563190723</v>
      </c>
      <c r="AB74" s="7">
        <v>21.444749999999999</v>
      </c>
      <c r="AC74" s="7">
        <v>24.638249999999999</v>
      </c>
      <c r="AD74" s="7">
        <v>7.2327499999999993</v>
      </c>
      <c r="AE74" s="7">
        <v>59.772280709048879</v>
      </c>
      <c r="AF74" s="7">
        <v>104.70346732615728</v>
      </c>
      <c r="AG74" s="7">
        <v>10.538947253329226</v>
      </c>
      <c r="AH74" s="7">
        <v>33.73364567501114</v>
      </c>
      <c r="AI74" s="7">
        <v>5.1631036673270323</v>
      </c>
      <c r="AJ74" s="7">
        <v>1.0753481852441473</v>
      </c>
      <c r="AK74" s="7">
        <v>3.6809136291117781</v>
      </c>
      <c r="AL74" s="7">
        <v>0.55907849336414039</v>
      </c>
      <c r="AM74" s="7">
        <v>3.1328248089672051</v>
      </c>
      <c r="AN74" s="7">
        <v>0.59330935102356852</v>
      </c>
      <c r="AO74" s="7">
        <v>1.6108978009707193</v>
      </c>
      <c r="AP74" s="7">
        <v>0.23983968249738474</v>
      </c>
      <c r="AQ74" s="7">
        <v>1.5158183329705079</v>
      </c>
      <c r="AR74" s="7">
        <v>0.24225583804216913</v>
      </c>
      <c r="AU74" s="7">
        <v>0.75276187657285631</v>
      </c>
      <c r="AV74" s="10">
        <v>0.70662599999999998</v>
      </c>
      <c r="AW74" s="7">
        <v>8.34</v>
      </c>
      <c r="AX74" s="7">
        <f>AM74/0.254</f>
        <v>12.333955940815768</v>
      </c>
      <c r="AY74" s="7">
        <f>AE74/0.237</f>
        <v>252.20371607193621</v>
      </c>
      <c r="AZ74" s="7">
        <f>AQ74/0.248</f>
        <v>6.1121706974617256</v>
      </c>
      <c r="BA74" s="7">
        <f>(AX74/((AY74^(4/13))*(AZ74^(9/13))))</f>
        <v>0.64241069456235467</v>
      </c>
      <c r="BB74" s="10"/>
      <c r="BC74" s="10"/>
      <c r="BD74" s="8"/>
      <c r="BE74" s="8"/>
      <c r="BF74" s="8"/>
      <c r="BG74" s="7"/>
      <c r="BH74" s="7"/>
      <c r="BI74" s="7"/>
    </row>
    <row r="75" spans="1:61" s="9" customFormat="1" ht="19" x14ac:dyDescent="0.25">
      <c r="A75" s="35" t="s">
        <v>107</v>
      </c>
      <c r="B75" s="35" t="s">
        <v>108</v>
      </c>
      <c r="C75" s="7">
        <v>73.671618654062499</v>
      </c>
      <c r="D75" s="7">
        <v>0.24275323436311644</v>
      </c>
      <c r="E75" s="7">
        <v>12.985220339057481</v>
      </c>
      <c r="F75" s="7">
        <v>1.3999412096162618</v>
      </c>
      <c r="G75" s="7">
        <v>6.237489546317735E-2</v>
      </c>
      <c r="H75" s="7">
        <v>0.40438561990507343</v>
      </c>
      <c r="I75" s="7">
        <v>1.0729766515445649</v>
      </c>
      <c r="J75" s="7">
        <v>4.9136739241593066</v>
      </c>
      <c r="K75" s="7">
        <v>5.1790650243052383</v>
      </c>
      <c r="L75" s="7">
        <v>6.7990447523269812E-2</v>
      </c>
      <c r="M75" s="7">
        <v>100</v>
      </c>
      <c r="N75" s="7"/>
      <c r="O75" s="22">
        <v>485.50649999999996</v>
      </c>
      <c r="P75" s="7">
        <v>167.18625</v>
      </c>
      <c r="Q75" s="7">
        <v>172.17799999999997</v>
      </c>
      <c r="R75" s="7">
        <v>155.77578</v>
      </c>
      <c r="S75" s="7">
        <v>15.760000000000002</v>
      </c>
      <c r="T75" s="22">
        <v>27.481499999999997</v>
      </c>
      <c r="U75" s="7">
        <v>1.58</v>
      </c>
      <c r="V75" s="7">
        <v>2.97</v>
      </c>
      <c r="W75" s="7">
        <v>1.23125</v>
      </c>
      <c r="X75" s="7">
        <v>3.8414999999999999</v>
      </c>
      <c r="Y75" s="7">
        <v>12.706499999999998</v>
      </c>
      <c r="Z75" s="7"/>
      <c r="AA75" s="7">
        <v>11.28</v>
      </c>
      <c r="AB75" s="7">
        <v>22.408749999999998</v>
      </c>
      <c r="AC75" s="7">
        <v>24.477249999999998</v>
      </c>
      <c r="AD75" s="7">
        <v>6.8949999999999996</v>
      </c>
      <c r="AE75" s="7">
        <v>40.72</v>
      </c>
      <c r="AF75" s="7">
        <v>70.28</v>
      </c>
      <c r="AG75" s="7">
        <v>7.04</v>
      </c>
      <c r="AH75" s="7">
        <v>22.19</v>
      </c>
      <c r="AI75" s="7">
        <v>3.47</v>
      </c>
      <c r="AJ75" s="7">
        <v>0.62</v>
      </c>
      <c r="AK75" s="7">
        <v>2.39</v>
      </c>
      <c r="AL75" s="7">
        <v>0.36</v>
      </c>
      <c r="AM75" s="7">
        <v>2.0299999999999998</v>
      </c>
      <c r="AN75" s="7">
        <v>0.39</v>
      </c>
      <c r="AO75" s="7">
        <v>1.06</v>
      </c>
      <c r="AP75" s="7">
        <v>0.15</v>
      </c>
      <c r="AQ75" s="7">
        <v>1.03</v>
      </c>
      <c r="AR75" s="7">
        <v>0.15</v>
      </c>
      <c r="AU75" s="7"/>
      <c r="AV75" s="10"/>
      <c r="AW75" s="7"/>
      <c r="AX75" s="7">
        <f>AM75/0.254</f>
        <v>7.9921259842519676</v>
      </c>
      <c r="AY75" s="7">
        <f>AE75/0.237</f>
        <v>171.8143459915612</v>
      </c>
      <c r="AZ75" s="7">
        <f>AQ75/0.248</f>
        <v>4.153225806451613</v>
      </c>
      <c r="BA75" s="7">
        <f>(AX75/((AY75^(4/13))*(AZ75^(9/13))))</f>
        <v>0.61212294730417249</v>
      </c>
      <c r="BB75" s="10"/>
      <c r="BC75" s="10"/>
      <c r="BD75" s="8"/>
      <c r="BE75" s="8"/>
      <c r="BF75" s="8"/>
      <c r="BG75" s="7"/>
      <c r="BH75" s="7"/>
      <c r="BI75" s="7"/>
    </row>
    <row r="76" spans="1:61" s="9" customFormat="1" ht="19" x14ac:dyDescent="0.25">
      <c r="A76" s="35" t="s">
        <v>109</v>
      </c>
      <c r="B76" s="35" t="s">
        <v>85</v>
      </c>
      <c r="C76" s="7">
        <v>74.230514584600925</v>
      </c>
      <c r="D76" s="7">
        <v>0.22101805533184979</v>
      </c>
      <c r="E76" s="7">
        <v>13.753970322804671</v>
      </c>
      <c r="F76" s="7">
        <v>1.3303211520051197</v>
      </c>
      <c r="G76" s="7"/>
      <c r="H76" s="7">
        <v>0.33954472891199172</v>
      </c>
      <c r="I76" s="7">
        <v>1.3808680607018788</v>
      </c>
      <c r="J76" s="7">
        <v>3.6785648596727385</v>
      </c>
      <c r="K76" s="7">
        <v>4.944493848079655</v>
      </c>
      <c r="L76" s="7">
        <v>6.7461342159797238E-2</v>
      </c>
      <c r="M76" s="7">
        <v>100</v>
      </c>
      <c r="N76" s="7"/>
      <c r="O76" s="22">
        <v>626.0295000000001</v>
      </c>
      <c r="P76" s="7">
        <v>170.76900000000001</v>
      </c>
      <c r="Q76" s="7">
        <v>251.46949999999998</v>
      </c>
      <c r="R76" s="7">
        <v>154.8096075</v>
      </c>
      <c r="S76" s="7">
        <v>15.41175</v>
      </c>
      <c r="T76" s="22">
        <v>26.932000000000002</v>
      </c>
      <c r="U76" s="7">
        <v>2.4001267097870569</v>
      </c>
      <c r="V76" s="7">
        <v>4.5150313126610708</v>
      </c>
      <c r="W76" s="7">
        <v>1.49525</v>
      </c>
      <c r="X76" s="7">
        <v>6.4347500000000002</v>
      </c>
      <c r="Y76" s="7">
        <v>12.119999999999997</v>
      </c>
      <c r="Z76" s="7"/>
      <c r="AA76" s="7">
        <v>7.0596647217223616</v>
      </c>
      <c r="AB76" s="7">
        <v>18.8535</v>
      </c>
      <c r="AC76" s="7">
        <v>25.286000000000001</v>
      </c>
      <c r="AD76" s="7">
        <v>7.2827499999999992</v>
      </c>
      <c r="AE76" s="7">
        <v>55.449043645069118</v>
      </c>
      <c r="AF76" s="7">
        <v>96.878117748552356</v>
      </c>
      <c r="AG76" s="7">
        <v>9.702209845842928</v>
      </c>
      <c r="AH76" s="7">
        <v>30.979288076935731</v>
      </c>
      <c r="AI76" s="7">
        <v>4.9623720857936711</v>
      </c>
      <c r="AJ76" s="7">
        <v>0.95943205960041311</v>
      </c>
      <c r="AK76" s="7">
        <v>3.4237713390996687</v>
      </c>
      <c r="AL76" s="7">
        <v>0.53915221651136502</v>
      </c>
      <c r="AM76" s="7">
        <v>3.005108585967633</v>
      </c>
      <c r="AN76" s="7">
        <v>0.55426622243510049</v>
      </c>
      <c r="AO76" s="7">
        <v>1.5507826392763118</v>
      </c>
      <c r="AP76" s="7">
        <v>0.23248775972127927</v>
      </c>
      <c r="AQ76" s="7">
        <v>1.4793114850461835</v>
      </c>
      <c r="AR76" s="7">
        <v>0.22843573509828971</v>
      </c>
      <c r="AU76" s="7">
        <v>0.7103279989738468</v>
      </c>
      <c r="AV76" s="10"/>
      <c r="AW76" s="7"/>
      <c r="AX76" s="7">
        <f>AM76/0.254</f>
        <v>11.831136165226901</v>
      </c>
      <c r="AY76" s="7">
        <f>AE76/0.237</f>
        <v>233.96220947286548</v>
      </c>
      <c r="AZ76" s="7">
        <f>AQ76/0.248</f>
        <v>5.9649656655088048</v>
      </c>
      <c r="BA76" s="7">
        <f>(AX76/((AY76^(4/13))*(AZ76^(9/13))))</f>
        <v>0.64135604420914716</v>
      </c>
      <c r="BB76" s="10"/>
      <c r="BC76" s="10"/>
      <c r="BD76" s="8"/>
      <c r="BE76" s="8"/>
      <c r="BF76" s="8"/>
      <c r="BG76" s="7"/>
      <c r="BH76" s="7"/>
      <c r="BI76" s="7"/>
    </row>
    <row r="77" spans="1:61" s="63" customFormat="1" ht="19" x14ac:dyDescent="0.25">
      <c r="A77" s="9" t="s">
        <v>259</v>
      </c>
      <c r="B77" s="35" t="s">
        <v>206</v>
      </c>
      <c r="C77" s="136">
        <v>74.048235997608145</v>
      </c>
      <c r="D77" s="136">
        <v>0.24915288020729523</v>
      </c>
      <c r="E77" s="136">
        <v>13.703408411401238</v>
      </c>
      <c r="F77" s="136">
        <v>1.4749850508271878</v>
      </c>
      <c r="G77" s="136">
        <v>0.37871237791508877</v>
      </c>
      <c r="H77" s="136">
        <v>4.9830576041459046E-2</v>
      </c>
      <c r="I77" s="136">
        <v>1.4052222443691451</v>
      </c>
      <c r="J77" s="136">
        <v>3.8170221247757632</v>
      </c>
      <c r="K77" s="136">
        <v>4.7937014151883597</v>
      </c>
      <c r="L77" s="136">
        <v>7.9728921666334482E-2</v>
      </c>
      <c r="M77" s="136">
        <v>100.00000000000001</v>
      </c>
      <c r="N77" s="136"/>
      <c r="AV77" s="64"/>
      <c r="BB77" s="64"/>
      <c r="BC77" s="64"/>
      <c r="BD77" s="65"/>
      <c r="BE77" s="65"/>
      <c r="BF77" s="65"/>
    </row>
    <row r="78" spans="1:61" s="63" customFormat="1" ht="19" x14ac:dyDescent="0.25">
      <c r="A78" s="9" t="s">
        <v>260</v>
      </c>
      <c r="B78" s="35" t="s">
        <v>206</v>
      </c>
      <c r="C78" s="136">
        <v>74.15639523135988</v>
      </c>
      <c r="D78" s="136">
        <v>0.24247322691452819</v>
      </c>
      <c r="E78" s="136">
        <v>13.689634269549407</v>
      </c>
      <c r="F78" s="136">
        <v>1.4346332592442919</v>
      </c>
      <c r="G78" s="136">
        <v>0.36370984037179233</v>
      </c>
      <c r="H78" s="136">
        <v>5.0515255607193381E-2</v>
      </c>
      <c r="I78" s="136">
        <v>1.37401495251566</v>
      </c>
      <c r="J78" s="136">
        <v>3.7785411194180649</v>
      </c>
      <c r="K78" s="136">
        <v>4.8292584360476871</v>
      </c>
      <c r="L78" s="136">
        <v>8.0824408971509401E-2</v>
      </c>
      <c r="M78" s="136">
        <v>100.00000000000001</v>
      </c>
      <c r="N78" s="136"/>
      <c r="AV78" s="64"/>
      <c r="BB78" s="64"/>
      <c r="BC78" s="64"/>
      <c r="BD78" s="65"/>
      <c r="BE78" s="65"/>
      <c r="BF78" s="65"/>
    </row>
    <row r="79" spans="1:61" s="63" customFormat="1" ht="19" x14ac:dyDescent="0.25">
      <c r="A79" s="9" t="s">
        <v>261</v>
      </c>
      <c r="B79" s="35" t="s">
        <v>206</v>
      </c>
      <c r="C79" s="136">
        <v>73.575549033498646</v>
      </c>
      <c r="D79" s="136">
        <v>0.2631312620180144</v>
      </c>
      <c r="E79" s="136">
        <v>13.733427790709444</v>
      </c>
      <c r="F79" s="136">
        <v>1.3763789090173062</v>
      </c>
      <c r="G79" s="136">
        <v>0.5262625240360288</v>
      </c>
      <c r="H79" s="136">
        <v>6.0722598927234084E-2</v>
      </c>
      <c r="I79" s="136">
        <v>1.447221941099079</v>
      </c>
      <c r="J79" s="136">
        <v>3.957089363424755</v>
      </c>
      <c r="K79" s="136">
        <v>4.9691326788786565</v>
      </c>
      <c r="L79" s="136">
        <v>9.1083898390851126E-2</v>
      </c>
      <c r="M79" s="136">
        <v>100</v>
      </c>
      <c r="N79" s="136"/>
      <c r="AV79" s="64"/>
      <c r="BB79" s="64"/>
      <c r="BC79" s="64"/>
      <c r="BD79" s="65"/>
      <c r="BE79" s="65"/>
      <c r="BF79" s="65"/>
    </row>
    <row r="80" spans="1:61" s="63" customFormat="1" ht="19" x14ac:dyDescent="0.25">
      <c r="A80" s="9" t="s">
        <v>262</v>
      </c>
      <c r="B80" s="35" t="s">
        <v>206</v>
      </c>
      <c r="C80" s="136">
        <v>74.061503651136491</v>
      </c>
      <c r="D80" s="136">
        <v>0.23655250437107891</v>
      </c>
      <c r="E80" s="136">
        <v>13.956597757893656</v>
      </c>
      <c r="F80" s="136">
        <v>1.3473207857657103</v>
      </c>
      <c r="G80" s="136">
        <v>0.35997120230381568</v>
      </c>
      <c r="H80" s="136">
        <v>6.1709348966368406E-2</v>
      </c>
      <c r="I80" s="136">
        <v>1.2547567623161575</v>
      </c>
      <c r="J80" s="136">
        <v>3.6305666975213411</v>
      </c>
      <c r="K80" s="136">
        <v>5.0087421577702358</v>
      </c>
      <c r="L80" s="136">
        <v>8.2279131955157875E-2</v>
      </c>
      <c r="M80" s="136">
        <v>100.00000000000004</v>
      </c>
      <c r="N80" s="136"/>
      <c r="AV80" s="64"/>
      <c r="BB80" s="64"/>
      <c r="BC80" s="64"/>
      <c r="BD80" s="65"/>
      <c r="BE80" s="65"/>
      <c r="BF80" s="65"/>
    </row>
    <row r="81" spans="1:61" s="63" customFormat="1" ht="19" x14ac:dyDescent="0.25">
      <c r="A81" s="9" t="s">
        <v>263</v>
      </c>
      <c r="B81" s="35" t="s">
        <v>206</v>
      </c>
      <c r="C81" s="136">
        <v>72.46260415620921</v>
      </c>
      <c r="D81" s="136">
        <v>0.29113542816986238</v>
      </c>
      <c r="E81" s="136">
        <v>14.345949201887358</v>
      </c>
      <c r="F81" s="136">
        <v>1.6765385001505868</v>
      </c>
      <c r="G81" s="136">
        <v>0.62242746712177477</v>
      </c>
      <c r="H81" s="136">
        <v>6.0234916173074977E-2</v>
      </c>
      <c r="I81" s="136">
        <v>1.7468125690191745</v>
      </c>
      <c r="J81" s="136">
        <v>4.055817688987049</v>
      </c>
      <c r="K81" s="136">
        <v>4.6380885453267737</v>
      </c>
      <c r="L81" s="136">
        <v>0.10039152695512497</v>
      </c>
      <c r="M81" s="136">
        <v>99.999999999999972</v>
      </c>
      <c r="N81" s="136"/>
      <c r="AV81" s="64"/>
      <c r="BB81" s="64"/>
      <c r="BC81" s="64"/>
      <c r="BD81" s="65"/>
      <c r="BE81" s="65"/>
      <c r="BF81" s="65"/>
    </row>
    <row r="82" spans="1:61" s="63" customFormat="1" ht="19" x14ac:dyDescent="0.25">
      <c r="A82" s="9" t="s">
        <v>264</v>
      </c>
      <c r="B82" s="35" t="s">
        <v>206</v>
      </c>
      <c r="C82" s="136">
        <v>69.000819000819021</v>
      </c>
      <c r="D82" s="136">
        <v>0.48116298116298123</v>
      </c>
      <c r="E82" s="136">
        <v>14.834152334152336</v>
      </c>
      <c r="F82" s="136">
        <v>2.8460278460278463</v>
      </c>
      <c r="G82" s="136">
        <v>1.801801801801802</v>
      </c>
      <c r="H82" s="136">
        <v>7.1662571662571672E-2</v>
      </c>
      <c r="I82" s="136">
        <v>2.7129402129402131</v>
      </c>
      <c r="J82" s="136">
        <v>3.9107289107289112</v>
      </c>
      <c r="K82" s="136">
        <v>4.3407043407043417</v>
      </c>
      <c r="L82" s="136"/>
      <c r="M82" s="136">
        <v>100.00000000000003</v>
      </c>
      <c r="N82" s="136"/>
      <c r="AV82" s="64"/>
      <c r="BB82" s="64"/>
      <c r="BC82" s="64"/>
      <c r="BD82" s="65"/>
      <c r="BE82" s="65"/>
      <c r="BF82" s="65"/>
    </row>
    <row r="83" spans="1:61" s="63" customFormat="1" ht="19" x14ac:dyDescent="0.25">
      <c r="A83" s="9" t="s">
        <v>265</v>
      </c>
      <c r="B83" s="35" t="s">
        <v>206</v>
      </c>
      <c r="C83" s="136">
        <v>69.412502613422546</v>
      </c>
      <c r="D83" s="136">
        <v>0.50177712732594604</v>
      </c>
      <c r="E83" s="136">
        <v>14.635166213673426</v>
      </c>
      <c r="F83" s="136">
        <v>2.770227890445327</v>
      </c>
      <c r="G83" s="136">
        <v>1.5366924524357097</v>
      </c>
      <c r="H83" s="136">
        <v>7.3175831068367142E-2</v>
      </c>
      <c r="I83" s="136">
        <v>2.6761446790717121</v>
      </c>
      <c r="J83" s="136">
        <v>3.8992264269287058</v>
      </c>
      <c r="K83" s="136">
        <v>4.3173740330336603</v>
      </c>
      <c r="L83" s="136">
        <v>0.1777127325946059</v>
      </c>
      <c r="M83" s="136">
        <v>100.00000000000001</v>
      </c>
      <c r="N83" s="136"/>
      <c r="AV83" s="64"/>
      <c r="BB83" s="64"/>
      <c r="BC83" s="64"/>
      <c r="BD83" s="65"/>
      <c r="BE83" s="65"/>
      <c r="BF83" s="65"/>
    </row>
    <row r="84" spans="1:61" s="63" customFormat="1" ht="19" x14ac:dyDescent="0.25">
      <c r="A84" s="9" t="s">
        <v>266</v>
      </c>
      <c r="B84" s="35" t="s">
        <v>206</v>
      </c>
      <c r="C84" s="136">
        <v>57.032218091697644</v>
      </c>
      <c r="D84" s="136">
        <v>1.2288310615448161</v>
      </c>
      <c r="E84" s="136">
        <v>16.274266831887651</v>
      </c>
      <c r="F84" s="136">
        <v>6.9805865344898805</v>
      </c>
      <c r="G84" s="136">
        <v>5.3903345724907066</v>
      </c>
      <c r="H84" s="136">
        <v>0.12391573729863693</v>
      </c>
      <c r="I84" s="136">
        <v>6.6501445683601821</v>
      </c>
      <c r="J84" s="136">
        <v>3.4902932672449403</v>
      </c>
      <c r="K84" s="136">
        <v>2.8294093349855434</v>
      </c>
      <c r="L84" s="136"/>
      <c r="M84" s="136">
        <v>99.999999999999986</v>
      </c>
      <c r="N84" s="136"/>
      <c r="AV84" s="64"/>
      <c r="BB84" s="64"/>
      <c r="BC84" s="64"/>
      <c r="BD84" s="65"/>
      <c r="BE84" s="65"/>
      <c r="BF84" s="65"/>
    </row>
    <row r="85" spans="1:61" s="63" customFormat="1" ht="19" x14ac:dyDescent="0.25">
      <c r="A85" s="9" t="s">
        <v>267</v>
      </c>
      <c r="B85" s="35" t="s">
        <v>206</v>
      </c>
      <c r="C85" s="136">
        <v>56.774461890402407</v>
      </c>
      <c r="D85" s="136">
        <v>1.1334095871893521</v>
      </c>
      <c r="E85" s="136">
        <v>14.81751065820942</v>
      </c>
      <c r="F85" s="136">
        <v>7.1332016221274825</v>
      </c>
      <c r="G85" s="136">
        <v>6.9148383071643957</v>
      </c>
      <c r="H85" s="136">
        <v>0.14557554330872413</v>
      </c>
      <c r="I85" s="136">
        <v>7.06041385047312</v>
      </c>
      <c r="J85" s="136">
        <v>3.0570864094832064</v>
      </c>
      <c r="K85" s="136">
        <v>2.6619527919309554</v>
      </c>
      <c r="L85" s="136">
        <v>0.30154933971092851</v>
      </c>
      <c r="M85" s="136">
        <v>100.00000000000001</v>
      </c>
      <c r="N85" s="136"/>
      <c r="AV85" s="64"/>
      <c r="BB85" s="64"/>
      <c r="BC85" s="64"/>
      <c r="BD85" s="65"/>
      <c r="BE85" s="65"/>
      <c r="BF85" s="65"/>
    </row>
    <row r="86" spans="1:61" s="63" customFormat="1" ht="19" x14ac:dyDescent="0.25">
      <c r="A86" s="9" t="s">
        <v>268</v>
      </c>
      <c r="B86" s="35" t="s">
        <v>206</v>
      </c>
      <c r="C86" s="136">
        <v>55.500921942224956</v>
      </c>
      <c r="D86" s="136">
        <v>1.5365703749231716</v>
      </c>
      <c r="E86" s="136">
        <v>17.783241139110839</v>
      </c>
      <c r="F86" s="136">
        <v>7.1296865396435161</v>
      </c>
      <c r="G86" s="136">
        <v>4.0667895922966615</v>
      </c>
      <c r="H86" s="136">
        <v>0.13316943249334154</v>
      </c>
      <c r="I86" s="136">
        <v>7.0682237246465895</v>
      </c>
      <c r="J86" s="136">
        <v>4.0155705797992214</v>
      </c>
      <c r="K86" s="136">
        <v>2.7658266748617093</v>
      </c>
      <c r="L86" s="136"/>
      <c r="M86" s="136">
        <v>100</v>
      </c>
      <c r="N86" s="136"/>
      <c r="AV86" s="64"/>
      <c r="BB86" s="64"/>
      <c r="BC86" s="64"/>
      <c r="BD86" s="65"/>
      <c r="BE86" s="65"/>
      <c r="BF86" s="65"/>
    </row>
    <row r="87" spans="1:61" s="63" customFormat="1" ht="19" x14ac:dyDescent="0.25">
      <c r="A87" s="9" t="s">
        <v>269</v>
      </c>
      <c r="B87" s="35" t="s">
        <v>206</v>
      </c>
      <c r="C87" s="136">
        <v>57.243816254416977</v>
      </c>
      <c r="D87" s="136">
        <v>1.5143866733972744</v>
      </c>
      <c r="E87" s="136">
        <v>16.809692074709744</v>
      </c>
      <c r="F87" s="136">
        <v>6.6532054517920249</v>
      </c>
      <c r="G87" s="136">
        <v>3.8869257950530045</v>
      </c>
      <c r="H87" s="136">
        <v>0.13124684502776379</v>
      </c>
      <c r="I87" s="136">
        <v>6.804644119131753</v>
      </c>
      <c r="J87" s="136">
        <v>3.7859666834931858</v>
      </c>
      <c r="K87" s="136">
        <v>2.665320545179203</v>
      </c>
      <c r="L87" s="136">
        <v>0.50479555779909147</v>
      </c>
      <c r="M87" s="136">
        <v>100</v>
      </c>
      <c r="N87" s="136"/>
      <c r="AV87" s="64"/>
      <c r="BB87" s="64"/>
      <c r="BC87" s="64"/>
      <c r="BD87" s="65"/>
      <c r="BE87" s="65"/>
      <c r="BF87" s="65"/>
    </row>
    <row r="88" spans="1:61" s="63" customFormat="1" ht="19" x14ac:dyDescent="0.25">
      <c r="A88" s="9" t="s">
        <v>270</v>
      </c>
      <c r="B88" s="35" t="s">
        <v>206</v>
      </c>
      <c r="C88" s="136">
        <v>55.907491201608863</v>
      </c>
      <c r="D88" s="136">
        <v>1.54851684263449</v>
      </c>
      <c r="E88" s="136">
        <v>17.194570135746613</v>
      </c>
      <c r="F88" s="136">
        <v>6.9482151835093031</v>
      </c>
      <c r="G88" s="136">
        <v>3.6500754147812979</v>
      </c>
      <c r="H88" s="136">
        <v>0.2011060834590247</v>
      </c>
      <c r="I88" s="136">
        <v>6.9683257918552046</v>
      </c>
      <c r="J88" s="136">
        <v>4.1226747109100055</v>
      </c>
      <c r="K88" s="136">
        <v>2.9663147310206139</v>
      </c>
      <c r="L88" s="136">
        <v>0.49270990447461044</v>
      </c>
      <c r="M88" s="136">
        <v>100.00000000000003</v>
      </c>
      <c r="N88" s="136"/>
      <c r="AV88" s="64"/>
      <c r="BB88" s="64"/>
      <c r="BC88" s="64"/>
      <c r="BD88" s="65"/>
      <c r="BE88" s="65"/>
      <c r="BF88" s="65"/>
    </row>
    <row r="89" spans="1:61" s="63" customFormat="1" ht="19" x14ac:dyDescent="0.25">
      <c r="A89" s="9" t="s">
        <v>271</v>
      </c>
      <c r="B89" s="35" t="s">
        <v>206</v>
      </c>
      <c r="C89" s="136">
        <v>55.774414264980301</v>
      </c>
      <c r="D89" s="136">
        <v>1.4513788098693758</v>
      </c>
      <c r="E89" s="136">
        <v>18.536180800331742</v>
      </c>
      <c r="F89" s="136">
        <v>7.0495542193655396</v>
      </c>
      <c r="G89" s="136">
        <v>3.4314741861911675</v>
      </c>
      <c r="H89" s="136">
        <v>0.13477088948787064</v>
      </c>
      <c r="I89" s="136">
        <v>6.2201948994401821</v>
      </c>
      <c r="J89" s="136">
        <v>4.1364296081277212</v>
      </c>
      <c r="K89" s="136">
        <v>3.2656023222060959</v>
      </c>
      <c r="L89" s="136"/>
      <c r="M89" s="136">
        <v>100</v>
      </c>
      <c r="N89" s="136"/>
      <c r="AV89" s="64"/>
      <c r="BB89" s="64"/>
      <c r="BC89" s="64"/>
      <c r="BD89" s="65"/>
      <c r="BE89" s="65"/>
      <c r="BF89" s="65"/>
    </row>
    <row r="90" spans="1:61" s="63" customFormat="1" ht="19" x14ac:dyDescent="0.25">
      <c r="A90" s="9" t="s">
        <v>272</v>
      </c>
      <c r="B90" s="35" t="s">
        <v>206</v>
      </c>
      <c r="C90" s="136">
        <v>55.809128630705409</v>
      </c>
      <c r="D90" s="136">
        <v>1.4626556016597514</v>
      </c>
      <c r="E90" s="136">
        <v>18.205394190871374</v>
      </c>
      <c r="F90" s="136">
        <v>6.9087136929460602</v>
      </c>
      <c r="G90" s="136">
        <v>3.3402489626556027</v>
      </c>
      <c r="H90" s="136">
        <v>0.13485477178423241</v>
      </c>
      <c r="I90" s="136">
        <v>6.2966804979253137</v>
      </c>
      <c r="J90" s="136">
        <v>4.0145228215767652</v>
      </c>
      <c r="K90" s="136">
        <v>3.1431535269709552</v>
      </c>
      <c r="L90" s="136">
        <v>0.68464730290456455</v>
      </c>
      <c r="M90" s="136">
        <v>100.00000000000003</v>
      </c>
      <c r="N90" s="136"/>
      <c r="AV90" s="64"/>
      <c r="BB90" s="64"/>
      <c r="BC90" s="64"/>
      <c r="BD90" s="65"/>
      <c r="BE90" s="65"/>
      <c r="BF90" s="65"/>
    </row>
    <row r="91" spans="1:61" s="9" customFormat="1" ht="19" x14ac:dyDescent="0.25">
      <c r="A91" s="9" t="s">
        <v>207</v>
      </c>
      <c r="B91" s="35" t="s">
        <v>213</v>
      </c>
      <c r="C91" s="136">
        <v>68.41551426962431</v>
      </c>
      <c r="D91" s="136">
        <v>0.36621187852912396</v>
      </c>
      <c r="E91" s="136">
        <v>14.585516078953649</v>
      </c>
      <c r="F91" s="136">
        <v>2.2854368126387055</v>
      </c>
      <c r="G91" s="136">
        <v>1.112276765733156</v>
      </c>
      <c r="H91" s="136">
        <v>5.56138382866578E-2</v>
      </c>
      <c r="I91" s="136">
        <v>5.4039861731375032</v>
      </c>
      <c r="J91" s="136">
        <v>3.7460642015729877</v>
      </c>
      <c r="K91" s="136">
        <v>3.9034618571012647</v>
      </c>
      <c r="L91" s="136">
        <v>0.12591812442262143</v>
      </c>
      <c r="M91" s="136">
        <v>100</v>
      </c>
      <c r="N91" s="136"/>
      <c r="O91" s="9">
        <v>335</v>
      </c>
      <c r="P91" s="9">
        <v>146</v>
      </c>
      <c r="Q91" s="9">
        <v>301</v>
      </c>
      <c r="R91" s="9">
        <v>122</v>
      </c>
      <c r="S91" s="9">
        <v>10</v>
      </c>
      <c r="T91" s="9">
        <v>29</v>
      </c>
      <c r="U91" s="9">
        <v>2.2999999999999998</v>
      </c>
      <c r="W91" s="9">
        <v>1.6</v>
      </c>
      <c r="Z91" s="9">
        <v>1.7</v>
      </c>
      <c r="AA91" s="9">
        <v>7.2</v>
      </c>
      <c r="AB91" s="9">
        <v>19</v>
      </c>
      <c r="AC91" s="9">
        <v>27</v>
      </c>
      <c r="AD91" s="9">
        <v>6.8</v>
      </c>
      <c r="AE91" s="9">
        <v>34</v>
      </c>
      <c r="AF91" s="9">
        <v>59</v>
      </c>
      <c r="AG91" s="9">
        <v>6.5</v>
      </c>
      <c r="AH91" s="9">
        <v>20</v>
      </c>
      <c r="AI91" s="9">
        <v>3.2</v>
      </c>
      <c r="AJ91" s="9">
        <v>0.67</v>
      </c>
      <c r="AK91" s="9">
        <v>2.4</v>
      </c>
      <c r="AL91" s="9">
        <v>0.34</v>
      </c>
      <c r="AM91" s="9">
        <v>1.9</v>
      </c>
      <c r="AN91" s="9">
        <v>0.37</v>
      </c>
      <c r="AO91" s="9">
        <v>1.1000000000000001</v>
      </c>
      <c r="AP91" s="9">
        <v>0.18</v>
      </c>
      <c r="AQ91" s="9">
        <v>1.1000000000000001</v>
      </c>
      <c r="AR91" s="9">
        <v>0.19</v>
      </c>
      <c r="AV91" s="15">
        <v>0.70669300000000002</v>
      </c>
      <c r="BB91" s="15">
        <v>0.51249199999999995</v>
      </c>
      <c r="BC91" s="104">
        <f>((BB91/0.512638)-1)*10000</f>
        <v>-2.8480136080444307</v>
      </c>
      <c r="BD91" s="137">
        <v>18.962</v>
      </c>
      <c r="BE91" s="137">
        <v>15.643000000000001</v>
      </c>
      <c r="BF91" s="137">
        <v>39.000999999999998</v>
      </c>
    </row>
    <row r="92" spans="1:61" s="70" customFormat="1" ht="19" x14ac:dyDescent="0.25">
      <c r="B92" s="75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AV92" s="72"/>
      <c r="BB92" s="72"/>
      <c r="BC92" s="77"/>
      <c r="BD92" s="78"/>
      <c r="BE92" s="78"/>
      <c r="BF92" s="78"/>
    </row>
    <row r="93" spans="1:61" s="70" customFormat="1" ht="19" x14ac:dyDescent="0.25">
      <c r="B93" s="75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AV93" s="72"/>
      <c r="BB93" s="72"/>
      <c r="BC93" s="77"/>
      <c r="BD93" s="78"/>
      <c r="BE93" s="78"/>
      <c r="BF93" s="78"/>
    </row>
    <row r="94" spans="1:61" s="13" customFormat="1" ht="19" x14ac:dyDescent="0.25">
      <c r="A94" s="60" t="s">
        <v>110</v>
      </c>
      <c r="B94" s="36" t="s">
        <v>111</v>
      </c>
      <c r="C94" s="11">
        <v>76.478077522890558</v>
      </c>
      <c r="D94" s="11">
        <v>6.8247257536732581E-2</v>
      </c>
      <c r="E94" s="11">
        <v>13.219895239321197</v>
      </c>
      <c r="F94" s="11">
        <v>0.67113483598697932</v>
      </c>
      <c r="G94" s="11">
        <v>0.11642179226854379</v>
      </c>
      <c r="H94" s="11">
        <v>7.7279982798947169E-2</v>
      </c>
      <c r="I94" s="11">
        <v>0.62626895151354589</v>
      </c>
      <c r="J94" s="11">
        <v>4.1751263434236394</v>
      </c>
      <c r="K94" s="11">
        <v>4.5434608068939459</v>
      </c>
      <c r="L94" s="11">
        <v>2.4087267365905614E-2</v>
      </c>
      <c r="M94" s="11">
        <v>99.999999999999972</v>
      </c>
      <c r="N94" s="11"/>
      <c r="O94" s="23">
        <v>58</v>
      </c>
      <c r="P94" s="11">
        <v>365</v>
      </c>
      <c r="Q94" s="11">
        <v>19</v>
      </c>
      <c r="R94" s="11">
        <v>50</v>
      </c>
      <c r="S94" s="11">
        <v>29</v>
      </c>
      <c r="T94" s="23">
        <v>41</v>
      </c>
      <c r="U94" s="11">
        <v>5.0895770205457671</v>
      </c>
      <c r="V94" s="11"/>
      <c r="W94" s="11">
        <v>5</v>
      </c>
      <c r="X94" s="11">
        <v>6</v>
      </c>
      <c r="Y94" s="11">
        <v>13</v>
      </c>
      <c r="Z94" s="11">
        <v>31</v>
      </c>
      <c r="AA94" s="11">
        <v>28.937962333314726</v>
      </c>
      <c r="AB94" s="11">
        <v>36.478785157716111</v>
      </c>
      <c r="AC94" s="11">
        <v>29.655841181887965</v>
      </c>
      <c r="AD94" s="11">
        <v>27.573372216945746</v>
      </c>
      <c r="AE94" s="11">
        <v>16.953607876507849</v>
      </c>
      <c r="AF94" s="11">
        <v>31.817219903743162</v>
      </c>
      <c r="AG94" s="11">
        <v>3.4634055787920071</v>
      </c>
      <c r="AH94" s="11">
        <v>10.949848684574837</v>
      </c>
      <c r="AI94" s="11">
        <v>1.8589667704440553</v>
      </c>
      <c r="AJ94" s="11">
        <v>0.10160885304213262</v>
      </c>
      <c r="AK94" s="11">
        <v>1.6307191605408742</v>
      </c>
      <c r="AL94" s="11">
        <v>0.25069803014668435</v>
      </c>
      <c r="AM94" s="11">
        <v>1.7397691439203928</v>
      </c>
      <c r="AN94" s="11">
        <v>0.36797293915420132</v>
      </c>
      <c r="AO94" s="11">
        <v>1.3173939558523897</v>
      </c>
      <c r="AP94" s="11">
        <v>0.18619158053357504</v>
      </c>
      <c r="AQ94" s="11">
        <v>1.8691724677545283</v>
      </c>
      <c r="AR94" s="11">
        <v>0.28608020174901888</v>
      </c>
      <c r="AU94" s="11">
        <v>0.17809342843594536</v>
      </c>
      <c r="AV94" s="14"/>
      <c r="AW94" s="11"/>
      <c r="AX94" s="11">
        <f>AM94/0.254</f>
        <v>6.8494848185842239</v>
      </c>
      <c r="AY94" s="11">
        <f>AE94/0.237</f>
        <v>71.534210449400206</v>
      </c>
      <c r="AZ94" s="11">
        <f>AQ94/0.248</f>
        <v>7.536985757074711</v>
      </c>
      <c r="BA94" s="11">
        <f>(AX94/((AY94^(4/13))*(AZ94^(9/13))))</f>
        <v>0.45472367767432331</v>
      </c>
      <c r="BB94" s="14"/>
      <c r="BC94" s="14"/>
      <c r="BD94" s="12"/>
      <c r="BE94" s="12"/>
      <c r="BF94" s="12"/>
      <c r="BG94" s="11"/>
      <c r="BH94" s="11"/>
      <c r="BI94" s="11"/>
    </row>
    <row r="95" spans="1:61" s="13" customFormat="1" ht="19" x14ac:dyDescent="0.25">
      <c r="A95" s="132" t="s">
        <v>59</v>
      </c>
      <c r="B95" s="36" t="s">
        <v>255</v>
      </c>
      <c r="C95" s="11">
        <v>76.100905520862455</v>
      </c>
      <c r="D95" s="11">
        <v>7.0876309026880968E-2</v>
      </c>
      <c r="E95" s="11">
        <v>13.101991982969137</v>
      </c>
      <c r="F95" s="11">
        <v>0.61116437030523474</v>
      </c>
      <c r="G95" s="11">
        <v>0.10125187003840135</v>
      </c>
      <c r="H95" s="11">
        <v>8.1001496030721098E-2</v>
      </c>
      <c r="I95" s="11">
        <v>0.64801196824576879</v>
      </c>
      <c r="J95" s="11">
        <v>4.6170852737511012</v>
      </c>
      <c r="K95" s="11">
        <v>4.6474608347626223</v>
      </c>
      <c r="L95" s="11">
        <v>2.0250374007680275E-2</v>
      </c>
      <c r="M95" s="11">
        <v>100</v>
      </c>
      <c r="N95" s="11"/>
      <c r="O95" s="23">
        <v>26</v>
      </c>
      <c r="P95" s="11">
        <v>380</v>
      </c>
      <c r="Q95" s="11">
        <v>21</v>
      </c>
      <c r="R95" s="11">
        <v>51</v>
      </c>
      <c r="S95" s="11">
        <v>29</v>
      </c>
      <c r="T95" s="23">
        <v>41</v>
      </c>
      <c r="U95" s="11">
        <v>4.4065814287056284</v>
      </c>
      <c r="V95" s="11"/>
      <c r="W95" s="11">
        <v>4</v>
      </c>
      <c r="X95" s="11">
        <v>6</v>
      </c>
      <c r="Y95" s="11">
        <v>12</v>
      </c>
      <c r="Z95" s="11">
        <v>31</v>
      </c>
      <c r="AA95" s="11">
        <v>28.372740257675179</v>
      </c>
      <c r="AB95" s="11">
        <v>34.083599800221478</v>
      </c>
      <c r="AC95" s="11">
        <v>28.233527846788963</v>
      </c>
      <c r="AD95" s="11">
        <v>26.911988178821204</v>
      </c>
      <c r="AE95" s="11">
        <v>16.689712814649827</v>
      </c>
      <c r="AF95" s="11">
        <v>31.248277792838319</v>
      </c>
      <c r="AG95" s="11">
        <v>3.3986096293942443</v>
      </c>
      <c r="AH95" s="11">
        <v>10.924116903973465</v>
      </c>
      <c r="AI95" s="11">
        <v>1.6961116775738125</v>
      </c>
      <c r="AJ95" s="11">
        <v>8.7690967814152587E-2</v>
      </c>
      <c r="AK95" s="11">
        <v>1.613680631559723</v>
      </c>
      <c r="AL95" s="11">
        <v>0.24359713874658812</v>
      </c>
      <c r="AM95" s="11">
        <v>1.6944649971015953</v>
      </c>
      <c r="AN95" s="11">
        <v>0.37341674816917231</v>
      </c>
      <c r="AO95" s="11">
        <v>1.2635938346618107</v>
      </c>
      <c r="AP95" s="11">
        <v>0.17731457205093126</v>
      </c>
      <c r="AQ95" s="11">
        <v>1.8184521414117163</v>
      </c>
      <c r="AR95" s="11">
        <v>0.2843917244386987</v>
      </c>
      <c r="AU95" s="11">
        <v>0.16175607258481745</v>
      </c>
      <c r="AV95" s="14">
        <v>0.706839</v>
      </c>
      <c r="AW95" s="11"/>
      <c r="AX95" s="11">
        <f>AM95/0.254</f>
        <v>6.6711220358330525</v>
      </c>
      <c r="AY95" s="11">
        <f>AE95/0.237</f>
        <v>70.420729175737662</v>
      </c>
      <c r="AZ95" s="11">
        <f>AQ95/0.248</f>
        <v>7.3324683121440177</v>
      </c>
      <c r="BA95" s="11">
        <f>(AX95/((AY95^(4/13))*(AZ95^(9/13))))</f>
        <v>0.45358249280568541</v>
      </c>
      <c r="BB95" s="133">
        <v>0.51251899999999995</v>
      </c>
      <c r="BC95" s="133">
        <f>((BB95/0.512638)-1)*10000</f>
        <v>-2.321326159981929</v>
      </c>
      <c r="BD95" s="134">
        <v>18.963999999999999</v>
      </c>
      <c r="BE95" s="134">
        <v>15.651</v>
      </c>
      <c r="BF95" s="134">
        <v>39.000999999999998</v>
      </c>
      <c r="BG95" s="11"/>
      <c r="BH95" s="11"/>
      <c r="BI95" s="11"/>
    </row>
    <row r="96" spans="1:61" s="13" customFormat="1" ht="19" x14ac:dyDescent="0.25">
      <c r="A96" s="61" t="s">
        <v>112</v>
      </c>
      <c r="B96" s="36" t="s">
        <v>111</v>
      </c>
      <c r="C96" s="11">
        <v>73.194326097824927</v>
      </c>
      <c r="D96" s="11">
        <v>0.21641470799491416</v>
      </c>
      <c r="E96" s="11">
        <v>14.172599218358883</v>
      </c>
      <c r="F96" s="11">
        <v>1.6584899655906706</v>
      </c>
      <c r="G96" s="11">
        <v>0.54975489803447397</v>
      </c>
      <c r="H96" s="11">
        <v>5.1283106159932264E-2</v>
      </c>
      <c r="I96" s="11">
        <v>1.6841372062921758</v>
      </c>
      <c r="J96" s="11">
        <v>3.6646907661887602</v>
      </c>
      <c r="K96" s="11">
        <v>4.6903528893874071</v>
      </c>
      <c r="L96" s="11">
        <v>0.11795114416784423</v>
      </c>
      <c r="M96" s="11">
        <v>100</v>
      </c>
      <c r="N96" s="11"/>
      <c r="O96" s="23">
        <v>277</v>
      </c>
      <c r="P96" s="11">
        <v>222</v>
      </c>
      <c r="Q96" s="11">
        <v>344</v>
      </c>
      <c r="R96" s="11">
        <v>143</v>
      </c>
      <c r="S96" s="11">
        <v>23</v>
      </c>
      <c r="T96" s="23">
        <v>20</v>
      </c>
      <c r="U96" s="11"/>
      <c r="V96" s="11"/>
      <c r="W96" s="11" t="s">
        <v>113</v>
      </c>
      <c r="X96" s="11">
        <v>2</v>
      </c>
      <c r="Y96" s="11">
        <v>29</v>
      </c>
      <c r="Z96" s="11">
        <v>28</v>
      </c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U96" s="11"/>
      <c r="AV96" s="14"/>
      <c r="AW96" s="11"/>
      <c r="AX96" s="11"/>
      <c r="AY96" s="11"/>
      <c r="AZ96" s="11"/>
      <c r="BA96" s="11"/>
      <c r="BB96" s="14"/>
      <c r="BC96" s="14"/>
      <c r="BD96" s="12"/>
      <c r="BE96" s="12"/>
      <c r="BF96" s="12"/>
      <c r="BG96" s="11"/>
      <c r="BH96" s="11"/>
      <c r="BI96" s="11"/>
    </row>
    <row r="97" spans="1:61" s="13" customFormat="1" ht="19" x14ac:dyDescent="0.25">
      <c r="A97" s="61" t="s">
        <v>114</v>
      </c>
      <c r="B97" s="36" t="s">
        <v>111</v>
      </c>
      <c r="C97" s="11">
        <v>76.58807049383671</v>
      </c>
      <c r="D97" s="11">
        <v>6.6379868020952942E-2</v>
      </c>
      <c r="E97" s="11">
        <v>13.23920936959437</v>
      </c>
      <c r="F97" s="11">
        <v>0.59563702425357368</v>
      </c>
      <c r="G97" s="11">
        <v>0.10825024631109249</v>
      </c>
      <c r="H97" s="11">
        <v>7.7613384147575751E-2</v>
      </c>
      <c r="I97" s="11">
        <v>0.63826796173993205</v>
      </c>
      <c r="J97" s="11">
        <v>4.0195563158533965</v>
      </c>
      <c r="K97" s="11">
        <v>4.6435270752503541</v>
      </c>
      <c r="L97" s="11">
        <v>2.3488260992029504E-2</v>
      </c>
      <c r="M97" s="11">
        <v>99.999999999999972</v>
      </c>
      <c r="N97" s="11"/>
      <c r="O97" s="23">
        <v>50</v>
      </c>
      <c r="P97" s="11">
        <v>374</v>
      </c>
      <c r="Q97" s="11">
        <v>21</v>
      </c>
      <c r="R97" s="11">
        <v>50</v>
      </c>
      <c r="S97" s="11">
        <v>29</v>
      </c>
      <c r="T97" s="23">
        <v>40</v>
      </c>
      <c r="U97" s="11">
        <v>4.0999999999999996</v>
      </c>
      <c r="V97" s="11"/>
      <c r="W97" s="11">
        <v>4</v>
      </c>
      <c r="X97" s="11">
        <v>1</v>
      </c>
      <c r="Y97" s="11">
        <v>15</v>
      </c>
      <c r="Z97" s="11">
        <v>42</v>
      </c>
      <c r="AA97" s="11">
        <v>30</v>
      </c>
      <c r="AB97" s="11">
        <v>35</v>
      </c>
      <c r="AC97" s="11">
        <v>30.7</v>
      </c>
      <c r="AD97" s="11">
        <v>26.1</v>
      </c>
      <c r="AE97" s="11">
        <v>18.399999999999999</v>
      </c>
      <c r="AF97" s="11">
        <v>33.9</v>
      </c>
      <c r="AG97" s="11">
        <v>3.55</v>
      </c>
      <c r="AH97" s="11">
        <v>11.3</v>
      </c>
      <c r="AI97" s="11">
        <v>1.91</v>
      </c>
      <c r="AJ97" s="11">
        <v>0.19</v>
      </c>
      <c r="AK97" s="11">
        <v>1.85</v>
      </c>
      <c r="AL97" s="11">
        <v>0.3</v>
      </c>
      <c r="AM97" s="11">
        <v>1.7</v>
      </c>
      <c r="AN97" s="11">
        <v>0.4</v>
      </c>
      <c r="AO97" s="11">
        <v>1.39</v>
      </c>
      <c r="AP97" s="11">
        <v>0.24</v>
      </c>
      <c r="AQ97" s="11">
        <v>1.95</v>
      </c>
      <c r="AR97" s="11">
        <v>0.33</v>
      </c>
      <c r="AU97" s="11">
        <v>0.30845569920485039</v>
      </c>
      <c r="AV97" s="14"/>
      <c r="AW97" s="11"/>
      <c r="AX97" s="11">
        <f>AM97/0.254</f>
        <v>6.6929133858267713</v>
      </c>
      <c r="AY97" s="11">
        <f>AE97/0.237</f>
        <v>77.637130801687761</v>
      </c>
      <c r="AZ97" s="11">
        <f>AQ97/0.248</f>
        <v>7.8629032258064511</v>
      </c>
      <c r="BA97" s="11">
        <f>(AX97/((AY97^(4/13))*(AZ97^(9/13))))</f>
        <v>0.42076190602756047</v>
      </c>
      <c r="BB97" s="14"/>
      <c r="BC97" s="14"/>
      <c r="BD97" s="12"/>
      <c r="BE97" s="12"/>
      <c r="BF97" s="12"/>
      <c r="BG97" s="11"/>
      <c r="BH97" s="11"/>
      <c r="BI97" s="11"/>
    </row>
    <row r="98" spans="1:61" s="13" customFormat="1" ht="20" thickBot="1" x14ac:dyDescent="0.3">
      <c r="A98" s="62" t="s">
        <v>115</v>
      </c>
      <c r="B98" s="36" t="s">
        <v>111</v>
      </c>
      <c r="C98" s="11">
        <v>76.369189126429347</v>
      </c>
      <c r="D98" s="11">
        <v>6.7683479344304964E-2</v>
      </c>
      <c r="E98" s="11">
        <v>13.344757643854754</v>
      </c>
      <c r="F98" s="11">
        <v>0.56892803847904549</v>
      </c>
      <c r="G98" s="11">
        <v>8.889770421341546E-2</v>
      </c>
      <c r="H98" s="11">
        <v>7.5765088818251822E-2</v>
      </c>
      <c r="I98" s="11">
        <v>0.64349815436301872</v>
      </c>
      <c r="J98" s="11">
        <v>4.1610186778983902</v>
      </c>
      <c r="K98" s="11">
        <v>4.6600580629146089</v>
      </c>
      <c r="L98" s="11">
        <v>2.0204023684867154E-2</v>
      </c>
      <c r="M98" s="11">
        <v>100.00000000000001</v>
      </c>
      <c r="N98" s="11"/>
      <c r="O98" s="23">
        <v>51</v>
      </c>
      <c r="P98" s="11">
        <v>380</v>
      </c>
      <c r="Q98" s="11">
        <v>21</v>
      </c>
      <c r="R98" s="11">
        <v>52</v>
      </c>
      <c r="S98" s="11">
        <v>30</v>
      </c>
      <c r="T98" s="23">
        <v>40</v>
      </c>
      <c r="U98" s="11">
        <v>4.0999999999999996</v>
      </c>
      <c r="V98" s="11"/>
      <c r="W98" s="11">
        <v>3</v>
      </c>
      <c r="X98" s="11">
        <v>4</v>
      </c>
      <c r="Y98" s="11">
        <v>13</v>
      </c>
      <c r="Z98" s="11">
        <v>26</v>
      </c>
      <c r="AA98" s="11">
        <v>29.6</v>
      </c>
      <c r="AB98" s="11">
        <v>35</v>
      </c>
      <c r="AC98" s="11">
        <v>28.7</v>
      </c>
      <c r="AD98" s="11">
        <v>25.5</v>
      </c>
      <c r="AE98" s="11">
        <v>18.8</v>
      </c>
      <c r="AF98" s="11">
        <v>34.5</v>
      </c>
      <c r="AG98" s="11">
        <v>3.6</v>
      </c>
      <c r="AH98" s="11">
        <v>11.5</v>
      </c>
      <c r="AI98" s="11">
        <v>1.96</v>
      </c>
      <c r="AJ98" s="11">
        <v>0.19</v>
      </c>
      <c r="AK98" s="11">
        <v>1.88</v>
      </c>
      <c r="AL98" s="11">
        <v>0.3</v>
      </c>
      <c r="AM98" s="11">
        <v>1.71</v>
      </c>
      <c r="AN98" s="11">
        <v>0.38</v>
      </c>
      <c r="AO98" s="11">
        <v>1.39</v>
      </c>
      <c r="AP98" s="11">
        <v>0.24</v>
      </c>
      <c r="AQ98" s="11">
        <v>1.93</v>
      </c>
      <c r="AR98" s="11">
        <v>0.32</v>
      </c>
      <c r="AU98" s="11">
        <v>0.30205663953937861</v>
      </c>
      <c r="AV98" s="14"/>
      <c r="AW98" s="11"/>
      <c r="AX98" s="11">
        <f>AM98/0.254</f>
        <v>6.7322834645669287</v>
      </c>
      <c r="AY98" s="11">
        <f>AE98/0.237</f>
        <v>79.324894514767934</v>
      </c>
      <c r="AZ98" s="11">
        <f>AQ98/0.248</f>
        <v>7.782258064516129</v>
      </c>
      <c r="BA98" s="11">
        <f>(AX98/((AY98^(4/13))*(AZ98^(9/13))))</f>
        <v>0.42345710043225343</v>
      </c>
      <c r="BB98" s="14"/>
      <c r="BC98" s="14"/>
      <c r="BD98" s="12"/>
      <c r="BE98" s="12"/>
      <c r="BF98" s="12"/>
      <c r="BG98" s="11"/>
      <c r="BH98" s="11"/>
      <c r="BI98" s="11"/>
    </row>
    <row r="99" spans="1:61" s="70" customFormat="1" ht="20" thickTop="1" x14ac:dyDescent="0.25">
      <c r="A99" s="79"/>
      <c r="B99" s="75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80"/>
      <c r="P99" s="71"/>
      <c r="Q99" s="71"/>
      <c r="R99" s="71"/>
      <c r="S99" s="71"/>
      <c r="T99" s="80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U99" s="71"/>
      <c r="AV99" s="73"/>
      <c r="AW99" s="71"/>
      <c r="AX99" s="71"/>
      <c r="AY99" s="71"/>
      <c r="AZ99" s="71"/>
      <c r="BA99" s="71"/>
      <c r="BB99" s="73"/>
      <c r="BC99" s="73"/>
      <c r="BD99" s="74"/>
      <c r="BE99" s="74"/>
      <c r="BF99" s="74"/>
      <c r="BG99" s="71"/>
      <c r="BH99" s="71"/>
      <c r="BI99" s="71"/>
    </row>
    <row r="100" spans="1:61" s="70" customFormat="1" ht="19" x14ac:dyDescent="0.25">
      <c r="A100" s="79"/>
      <c r="B100" s="75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80"/>
      <c r="P100" s="71"/>
      <c r="Q100" s="71"/>
      <c r="R100" s="71"/>
      <c r="S100" s="71"/>
      <c r="T100" s="80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U100" s="71"/>
      <c r="AV100" s="73"/>
      <c r="AW100" s="71"/>
      <c r="AX100" s="71"/>
      <c r="AY100" s="71"/>
      <c r="AZ100" s="71"/>
      <c r="BA100" s="71"/>
      <c r="BB100" s="73"/>
      <c r="BC100" s="73"/>
      <c r="BD100" s="74"/>
      <c r="BE100" s="74"/>
      <c r="BF100" s="74"/>
      <c r="BG100" s="71"/>
      <c r="BH100" s="71"/>
      <c r="BI100" s="71"/>
    </row>
    <row r="101" spans="1:61" s="141" customFormat="1" ht="19" x14ac:dyDescent="0.25">
      <c r="A101" s="138" t="s">
        <v>116</v>
      </c>
      <c r="B101" s="138" t="s">
        <v>117</v>
      </c>
      <c r="C101" s="139">
        <v>72.977607782001812</v>
      </c>
      <c r="D101" s="139">
        <v>0.17400047060677404</v>
      </c>
      <c r="E101" s="139">
        <v>14.659288202853944</v>
      </c>
      <c r="F101" s="139">
        <v>1.5901615835306373</v>
      </c>
      <c r="G101" s="139">
        <v>0.54010550702796345</v>
      </c>
      <c r="H101" s="139">
        <v>7.9456862300203199E-2</v>
      </c>
      <c r="I101" s="139">
        <v>1.4644201456847576</v>
      </c>
      <c r="J101" s="139">
        <v>3.9879298610165268</v>
      </c>
      <c r="K101" s="139">
        <v>4.4536074210797434</v>
      </c>
      <c r="L101" s="139">
        <v>7.3422163897656101E-2</v>
      </c>
      <c r="M101" s="139">
        <v>100.00000000000001</v>
      </c>
      <c r="N101" s="139"/>
      <c r="O101" s="140">
        <v>530</v>
      </c>
      <c r="P101" s="139">
        <v>168</v>
      </c>
      <c r="Q101" s="139">
        <v>415</v>
      </c>
      <c r="R101" s="139">
        <v>164</v>
      </c>
      <c r="S101" s="139">
        <v>34</v>
      </c>
      <c r="T101" s="140">
        <v>48</v>
      </c>
      <c r="U101" s="139"/>
      <c r="V101" s="139"/>
      <c r="W101" s="139" t="s">
        <v>113</v>
      </c>
      <c r="X101" s="139">
        <v>4</v>
      </c>
      <c r="Y101" s="139">
        <v>21</v>
      </c>
      <c r="Z101" s="139">
        <v>44</v>
      </c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U101" s="139"/>
      <c r="AV101" s="142"/>
      <c r="AW101" s="139"/>
      <c r="AX101" s="139"/>
      <c r="AY101" s="139"/>
      <c r="AZ101" s="139"/>
      <c r="BA101" s="139"/>
      <c r="BB101" s="142"/>
      <c r="BC101" s="142"/>
      <c r="BD101" s="143"/>
      <c r="BE101" s="143"/>
      <c r="BF101" s="143"/>
      <c r="BG101" s="139"/>
      <c r="BH101" s="139"/>
      <c r="BI101" s="139"/>
    </row>
    <row r="102" spans="1:61" s="141" customFormat="1" ht="19" x14ac:dyDescent="0.25">
      <c r="A102" s="138" t="s">
        <v>116</v>
      </c>
      <c r="B102" s="138" t="s">
        <v>213</v>
      </c>
      <c r="C102" s="139">
        <v>73.592330978809287</v>
      </c>
      <c r="D102" s="139">
        <v>0.17961654894046417</v>
      </c>
      <c r="E102" s="139">
        <v>14.550958627648839</v>
      </c>
      <c r="F102" s="139">
        <v>1.2714442583261956</v>
      </c>
      <c r="G102" s="139">
        <v>0.25227043390514631</v>
      </c>
      <c r="H102" s="139">
        <v>8.2744702320887986E-2</v>
      </c>
      <c r="I102" s="139">
        <v>1.5539858728557012</v>
      </c>
      <c r="J102" s="139">
        <v>3.9556004036326939</v>
      </c>
      <c r="K102" s="139">
        <v>4.5105953582240161</v>
      </c>
      <c r="L102" s="139">
        <v>5.0454086781029264E-2</v>
      </c>
      <c r="M102" s="139">
        <v>100.00000127144426</v>
      </c>
      <c r="N102" s="139"/>
      <c r="O102" s="140">
        <v>651</v>
      </c>
      <c r="P102" s="139">
        <v>179</v>
      </c>
      <c r="Q102" s="139">
        <v>277</v>
      </c>
      <c r="R102" s="139">
        <v>147</v>
      </c>
      <c r="S102" s="139">
        <v>22</v>
      </c>
      <c r="T102" s="140">
        <v>31</v>
      </c>
      <c r="U102" s="139">
        <v>2.4</v>
      </c>
      <c r="V102" s="139"/>
      <c r="W102" s="139">
        <v>1</v>
      </c>
      <c r="X102" s="139"/>
      <c r="Y102" s="139"/>
      <c r="Z102" s="139">
        <v>0.8</v>
      </c>
      <c r="AA102" s="139">
        <v>7.9</v>
      </c>
      <c r="AB102" s="139">
        <v>24</v>
      </c>
      <c r="AC102" s="139">
        <v>21</v>
      </c>
      <c r="AD102" s="139">
        <v>5.9</v>
      </c>
      <c r="AE102" s="139">
        <v>55</v>
      </c>
      <c r="AF102" s="139">
        <v>10</v>
      </c>
      <c r="AG102" s="139">
        <v>12</v>
      </c>
      <c r="AH102" s="139">
        <v>37</v>
      </c>
      <c r="AI102" s="139">
        <v>6.6</v>
      </c>
      <c r="AJ102" s="139">
        <v>1.2</v>
      </c>
      <c r="AK102" s="139">
        <v>5.0999999999999996</v>
      </c>
      <c r="AL102" s="139">
        <v>0.49</v>
      </c>
      <c r="AM102" s="139">
        <v>4.4000000000000004</v>
      </c>
      <c r="AN102" s="139">
        <v>0.78</v>
      </c>
      <c r="AO102" s="139">
        <v>2.2000000000000002</v>
      </c>
      <c r="AP102" s="139">
        <v>0.34</v>
      </c>
      <c r="AQ102" s="139">
        <v>2.2000000000000002</v>
      </c>
      <c r="AR102" s="139">
        <v>0.33</v>
      </c>
      <c r="AU102" s="139"/>
      <c r="AV102" s="142">
        <v>0.707978</v>
      </c>
      <c r="AW102" s="139"/>
      <c r="AX102" s="139"/>
      <c r="AY102" s="139"/>
      <c r="AZ102" s="139"/>
      <c r="BA102" s="139"/>
      <c r="BB102" s="144">
        <v>0.512463</v>
      </c>
      <c r="BC102" s="135">
        <f>((BB102/0.512638)-1)*10000</f>
        <v>-3.4137149411483936</v>
      </c>
      <c r="BD102" s="143">
        <v>18.998999999999999</v>
      </c>
      <c r="BE102" s="143">
        <v>15.644</v>
      </c>
      <c r="BF102" s="143">
        <v>38.984000000000002</v>
      </c>
      <c r="BG102" s="139"/>
      <c r="BH102" s="139"/>
      <c r="BI102" s="139"/>
    </row>
    <row r="103" spans="1:61" s="141" customFormat="1" ht="19" x14ac:dyDescent="0.25">
      <c r="A103" s="138" t="s">
        <v>118</v>
      </c>
      <c r="B103" s="138" t="s">
        <v>119</v>
      </c>
      <c r="C103" s="139">
        <v>72.842500279719815</v>
      </c>
      <c r="D103" s="139">
        <v>0.37180947334036435</v>
      </c>
      <c r="E103" s="139">
        <v>14.650298140078844</v>
      </c>
      <c r="F103" s="139">
        <v>1.5408318975975841</v>
      </c>
      <c r="G103" s="139">
        <v>0.50947946752314788</v>
      </c>
      <c r="H103" s="139">
        <v>8.8430361226897444E-2</v>
      </c>
      <c r="I103" s="139">
        <v>1.3555972419895987</v>
      </c>
      <c r="J103" s="139">
        <v>4.0848797544015714</v>
      </c>
      <c r="K103" s="139">
        <v>4.4878408322650465</v>
      </c>
      <c r="L103" s="139">
        <v>6.8332551857148052E-2</v>
      </c>
      <c r="M103" s="139">
        <v>100.00000000000003</v>
      </c>
      <c r="N103" s="139"/>
      <c r="O103" s="140">
        <v>553</v>
      </c>
      <c r="P103" s="139">
        <v>168</v>
      </c>
      <c r="Q103" s="139">
        <v>405</v>
      </c>
      <c r="R103" s="139">
        <v>156</v>
      </c>
      <c r="S103" s="139">
        <v>35</v>
      </c>
      <c r="T103" s="140">
        <v>52</v>
      </c>
      <c r="U103" s="139"/>
      <c r="V103" s="139"/>
      <c r="W103" s="139" t="s">
        <v>113</v>
      </c>
      <c r="X103" s="139">
        <v>9</v>
      </c>
      <c r="Y103" s="139">
        <v>13</v>
      </c>
      <c r="Z103" s="139">
        <v>33</v>
      </c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U103" s="139"/>
      <c r="AV103" s="142"/>
      <c r="AW103" s="139"/>
      <c r="AX103" s="139"/>
      <c r="AY103" s="139"/>
      <c r="AZ103" s="139"/>
      <c r="BA103" s="139"/>
      <c r="BB103" s="142"/>
      <c r="BC103" s="142"/>
      <c r="BD103" s="143"/>
      <c r="BE103" s="143"/>
      <c r="BF103" s="143"/>
      <c r="BG103" s="139"/>
      <c r="BH103" s="139"/>
      <c r="BI103" s="139"/>
    </row>
    <row r="105" spans="1:61" s="66" customFormat="1" x14ac:dyDescent="0.2">
      <c r="O105" s="67"/>
      <c r="T105" s="67"/>
      <c r="AV105" s="68"/>
      <c r="BB105" s="68"/>
      <c r="BC105" s="68"/>
      <c r="BD105" s="69"/>
      <c r="BE105" s="69"/>
      <c r="BF105" s="69"/>
    </row>
    <row r="106" spans="1:61" s="30" customFormat="1" ht="20" x14ac:dyDescent="0.25">
      <c r="A106" s="39" t="s">
        <v>247</v>
      </c>
      <c r="B106" s="40" t="s">
        <v>214</v>
      </c>
      <c r="C106" s="41">
        <v>71.249106322132562</v>
      </c>
      <c r="D106" s="41">
        <v>0.4085384536819528</v>
      </c>
      <c r="E106" s="41">
        <v>14.462261260341128</v>
      </c>
      <c r="F106" s="41">
        <v>2.7780614850372793</v>
      </c>
      <c r="G106" s="41">
        <v>1.021346134204882</v>
      </c>
      <c r="H106" s="41">
        <v>3.0640384026146456E-2</v>
      </c>
      <c r="I106" s="41">
        <v>2.3695230313553264</v>
      </c>
      <c r="J106" s="41">
        <v>3.3091614748238176</v>
      </c>
      <c r="K106" s="41">
        <v>4.2590133796343572</v>
      </c>
      <c r="L106" s="41">
        <v>0.11234807476253703</v>
      </c>
      <c r="M106" s="41">
        <f>SUM(C106:L106)</f>
        <v>99.999999999999986</v>
      </c>
      <c r="N106" s="41"/>
      <c r="O106" s="42">
        <v>585.29999999999995</v>
      </c>
      <c r="P106" s="42">
        <v>132.19999999999999</v>
      </c>
      <c r="Q106" s="42">
        <v>388.3</v>
      </c>
      <c r="R106" s="42">
        <v>133.19999999999999</v>
      </c>
      <c r="S106" s="42">
        <v>12.6</v>
      </c>
      <c r="T106" s="42">
        <v>16.8</v>
      </c>
      <c r="U106" s="42">
        <v>1.4</v>
      </c>
      <c r="V106" s="42">
        <v>3.7</v>
      </c>
      <c r="W106" s="42">
        <v>13</v>
      </c>
      <c r="X106" s="42">
        <v>2</v>
      </c>
      <c r="Y106" s="42">
        <v>46</v>
      </c>
      <c r="Z106" s="42"/>
      <c r="AA106" s="42">
        <v>7.1</v>
      </c>
      <c r="AB106" s="42">
        <v>1.2</v>
      </c>
      <c r="AC106" s="42">
        <v>19.600000000000001</v>
      </c>
      <c r="AD106" s="42">
        <v>4.3</v>
      </c>
      <c r="AE106" s="42">
        <v>33.700000000000003</v>
      </c>
      <c r="AF106" s="42">
        <v>68</v>
      </c>
      <c r="AG106" s="42">
        <v>7</v>
      </c>
      <c r="AH106" s="42">
        <v>23.4</v>
      </c>
      <c r="AI106" s="42">
        <v>3.7</v>
      </c>
      <c r="AJ106" s="42">
        <v>0.7</v>
      </c>
      <c r="AK106" s="42">
        <v>2.4</v>
      </c>
      <c r="AL106" s="42">
        <v>0.4</v>
      </c>
      <c r="AM106" s="42">
        <v>1.8</v>
      </c>
      <c r="AN106" s="42">
        <v>0.4</v>
      </c>
      <c r="AO106" s="42">
        <v>1.1000000000000001</v>
      </c>
      <c r="AP106" s="42">
        <v>0.2</v>
      </c>
      <c r="AQ106" s="42">
        <v>1.2</v>
      </c>
      <c r="AR106" s="42">
        <v>0.2</v>
      </c>
      <c r="AS106" s="42"/>
      <c r="AT106" s="42"/>
      <c r="AU106" s="43">
        <v>0.7</v>
      </c>
      <c r="AX106" s="145">
        <f>AM106/0.254</f>
        <v>7.0866141732283463</v>
      </c>
      <c r="AY106" s="145">
        <f>AE106/0.237</f>
        <v>142.19409282700423</v>
      </c>
      <c r="AZ106" s="145">
        <f>AQ106/0.248</f>
        <v>4.838709677419355</v>
      </c>
      <c r="BA106" s="145">
        <f>(AX106/((AY106^(4/13))*(AZ106^(9/13))))</f>
        <v>0.51757125637082169</v>
      </c>
      <c r="BB106" s="145">
        <f t="shared" ref="BB106:BB131" si="4">P106/Q106</f>
        <v>0.34045840844707698</v>
      </c>
      <c r="BC106" s="145"/>
    </row>
    <row r="107" spans="1:61" s="30" customFormat="1" ht="20" x14ac:dyDescent="0.25">
      <c r="A107" s="39" t="s">
        <v>248</v>
      </c>
      <c r="B107" s="40" t="s">
        <v>214</v>
      </c>
      <c r="C107" s="41">
        <v>71.390862944162436</v>
      </c>
      <c r="D107" s="41">
        <v>0.34517766497461938</v>
      </c>
      <c r="E107" s="41">
        <v>15.065989847715739</v>
      </c>
      <c r="F107" s="41">
        <v>2.6294416243654823</v>
      </c>
      <c r="G107" s="41">
        <v>0.45685279187817268</v>
      </c>
      <c r="H107" s="41">
        <v>2.0304568527918784E-2</v>
      </c>
      <c r="I107" s="41">
        <v>2.2233502538071068</v>
      </c>
      <c r="J107" s="41">
        <v>3.5126903553299496</v>
      </c>
      <c r="K107" s="41">
        <v>4.2335025380710665</v>
      </c>
      <c r="L107" s="41">
        <v>0.12182741116751271</v>
      </c>
      <c r="M107" s="41">
        <f t="shared" ref="M107:M109" si="5">SUM(C107:L107)</f>
        <v>100.00000000000001</v>
      </c>
      <c r="N107" s="41"/>
      <c r="O107" s="42">
        <v>781</v>
      </c>
      <c r="P107" s="42">
        <v>141.30000000000001</v>
      </c>
      <c r="Q107" s="42">
        <v>331.4</v>
      </c>
      <c r="R107" s="42">
        <v>129.69999999999999</v>
      </c>
      <c r="S107" s="42">
        <v>11.4</v>
      </c>
      <c r="T107" s="42">
        <v>11.1</v>
      </c>
      <c r="U107" s="42">
        <v>0.8</v>
      </c>
      <c r="V107" s="42">
        <v>3.4</v>
      </c>
      <c r="W107" s="42">
        <v>20</v>
      </c>
      <c r="X107" s="42">
        <v>7</v>
      </c>
      <c r="Y107" s="42">
        <v>34</v>
      </c>
      <c r="Z107" s="42"/>
      <c r="AA107" s="42">
        <v>79.599999999999994</v>
      </c>
      <c r="AB107" s="42">
        <v>8.9</v>
      </c>
      <c r="AC107" s="42">
        <v>13.2</v>
      </c>
      <c r="AD107" s="42">
        <v>2.9</v>
      </c>
      <c r="AE107" s="42">
        <v>31.3</v>
      </c>
      <c r="AF107" s="42">
        <v>62.6</v>
      </c>
      <c r="AG107" s="42">
        <v>6.1</v>
      </c>
      <c r="AH107" s="42">
        <v>20.2</v>
      </c>
      <c r="AI107" s="42">
        <v>3.4</v>
      </c>
      <c r="AJ107" s="42">
        <v>0.8</v>
      </c>
      <c r="AK107" s="42">
        <v>2.4</v>
      </c>
      <c r="AL107" s="42">
        <v>0.4</v>
      </c>
      <c r="AM107" s="42">
        <v>1.7</v>
      </c>
      <c r="AN107" s="42">
        <v>0.3</v>
      </c>
      <c r="AO107" s="42">
        <v>0.9</v>
      </c>
      <c r="AP107" s="42">
        <v>0.1</v>
      </c>
      <c r="AQ107" s="42">
        <v>0.9</v>
      </c>
      <c r="AR107" s="42">
        <v>0.1</v>
      </c>
      <c r="AS107" s="42"/>
      <c r="AT107" s="42"/>
      <c r="AU107" s="43">
        <v>0.83</v>
      </c>
      <c r="AX107" s="145">
        <f>AM107/0.254</f>
        <v>6.6929133858267713</v>
      </c>
      <c r="AY107" s="145">
        <f>AE107/0.237</f>
        <v>132.06751054852322</v>
      </c>
      <c r="AZ107" s="145">
        <f>AQ107/0.248</f>
        <v>3.6290322580645165</v>
      </c>
      <c r="BA107" s="145">
        <f>(AX107/((AY107^(4/13))*(AZ107^(9/13))))</f>
        <v>0.61026026775605169</v>
      </c>
      <c r="BB107" s="145">
        <f t="shared" si="4"/>
        <v>0.42637296318648166</v>
      </c>
      <c r="BC107" s="145"/>
    </row>
    <row r="108" spans="1:61" s="30" customFormat="1" ht="20" x14ac:dyDescent="0.25">
      <c r="A108" s="39" t="s">
        <v>249</v>
      </c>
      <c r="B108" s="40" t="s">
        <v>214</v>
      </c>
      <c r="C108" s="41">
        <v>73.430791249233295</v>
      </c>
      <c r="D108" s="41">
        <v>0.27601717440196283</v>
      </c>
      <c r="E108" s="41">
        <v>14.925373134328359</v>
      </c>
      <c r="F108" s="41">
        <v>2.1263545287262322</v>
      </c>
      <c r="G108" s="41">
        <v>0.47025148231445518</v>
      </c>
      <c r="H108" s="41">
        <v>2.0445716622367615E-2</v>
      </c>
      <c r="I108" s="41">
        <v>1.2676344305867921</v>
      </c>
      <c r="J108" s="41">
        <v>2.4228174197505625</v>
      </c>
      <c r="K108" s="41">
        <v>4.9887548558576977</v>
      </c>
      <c r="L108" s="41">
        <v>7.1560008178286671E-2</v>
      </c>
      <c r="M108" s="41">
        <f t="shared" si="5"/>
        <v>99.999999999999986</v>
      </c>
      <c r="N108" s="41"/>
      <c r="O108" s="42">
        <v>795.4</v>
      </c>
      <c r="P108" s="42">
        <v>166</v>
      </c>
      <c r="Q108" s="42">
        <v>222.3</v>
      </c>
      <c r="R108" s="42">
        <v>125.8</v>
      </c>
      <c r="S108" s="42">
        <v>11.6</v>
      </c>
      <c r="T108" s="42">
        <v>10.3</v>
      </c>
      <c r="U108" s="42">
        <v>0.8</v>
      </c>
      <c r="V108" s="42">
        <v>3.6</v>
      </c>
      <c r="W108" s="42">
        <v>10</v>
      </c>
      <c r="X108" s="42">
        <v>13</v>
      </c>
      <c r="Y108" s="42">
        <v>25</v>
      </c>
      <c r="Z108" s="42"/>
      <c r="AA108" s="42">
        <v>17.7</v>
      </c>
      <c r="AB108" s="42">
        <v>6.1</v>
      </c>
      <c r="AC108" s="42">
        <v>15.8</v>
      </c>
      <c r="AD108" s="42">
        <v>2.6</v>
      </c>
      <c r="AE108" s="42">
        <v>32.9</v>
      </c>
      <c r="AF108" s="42">
        <v>64.5</v>
      </c>
      <c r="AG108" s="42">
        <v>6.5</v>
      </c>
      <c r="AH108" s="42">
        <v>21</v>
      </c>
      <c r="AI108" s="42">
        <v>3.3</v>
      </c>
      <c r="AJ108" s="42">
        <v>0.7</v>
      </c>
      <c r="AK108" s="42">
        <v>2.2999999999999998</v>
      </c>
      <c r="AL108" s="42">
        <v>0.4</v>
      </c>
      <c r="AM108" s="42">
        <v>1.8</v>
      </c>
      <c r="AN108" s="42">
        <v>0.3</v>
      </c>
      <c r="AO108" s="42">
        <v>1</v>
      </c>
      <c r="AP108" s="42">
        <v>0.2</v>
      </c>
      <c r="AQ108" s="42">
        <v>1</v>
      </c>
      <c r="AR108" s="42">
        <v>0.2</v>
      </c>
      <c r="AS108" s="42"/>
      <c r="AT108" s="42"/>
      <c r="AU108" s="43">
        <v>0.77</v>
      </c>
      <c r="AX108" s="145">
        <f>AM108/0.254</f>
        <v>7.0866141732283463</v>
      </c>
      <c r="AY108" s="145">
        <f>AE108/0.237</f>
        <v>138.81856540084388</v>
      </c>
      <c r="AZ108" s="145">
        <f>AQ108/0.248</f>
        <v>4.032258064516129</v>
      </c>
      <c r="BA108" s="145">
        <f>(AX108/((AY108^(4/13))*(AZ108^(9/13))))</f>
        <v>0.5915594516383782</v>
      </c>
      <c r="BB108" s="145">
        <f t="shared" si="4"/>
        <v>0.74673864147548352</v>
      </c>
      <c r="BC108" s="145"/>
    </row>
    <row r="109" spans="1:61" s="30" customFormat="1" ht="20" x14ac:dyDescent="0.25">
      <c r="A109" s="39" t="s">
        <v>250</v>
      </c>
      <c r="B109" s="39" t="s">
        <v>215</v>
      </c>
      <c r="C109" s="41">
        <v>68.631408962454586</v>
      </c>
      <c r="D109" s="41">
        <v>0.49454985870004042</v>
      </c>
      <c r="E109" s="41">
        <v>14.927331449333872</v>
      </c>
      <c r="F109" s="41">
        <v>3.4416633023819143</v>
      </c>
      <c r="G109" s="41">
        <v>1.4634638675817524</v>
      </c>
      <c r="H109" s="41">
        <v>6.0557125555106991E-2</v>
      </c>
      <c r="I109" s="41">
        <v>2.9773920064594277</v>
      </c>
      <c r="J109" s="41">
        <v>3.9261203068227704</v>
      </c>
      <c r="K109" s="41">
        <v>3.9059345983044009</v>
      </c>
      <c r="L109" s="41">
        <v>0.1715785224061365</v>
      </c>
      <c r="M109" s="41">
        <f t="shared" si="5"/>
        <v>100</v>
      </c>
      <c r="N109" s="41"/>
      <c r="O109" s="42">
        <v>675</v>
      </c>
      <c r="P109" s="42">
        <v>139.69999999999999</v>
      </c>
      <c r="Q109" s="42">
        <v>461.9</v>
      </c>
      <c r="R109" s="42">
        <v>155.30000000000001</v>
      </c>
      <c r="S109" s="42">
        <v>18.3</v>
      </c>
      <c r="T109" s="42">
        <v>18.7</v>
      </c>
      <c r="U109" s="42">
        <v>1.5</v>
      </c>
      <c r="V109" s="42">
        <v>4.4000000000000004</v>
      </c>
      <c r="W109" s="42">
        <v>12</v>
      </c>
      <c r="X109" s="42"/>
      <c r="Y109" s="42">
        <v>63</v>
      </c>
      <c r="Z109" s="42"/>
      <c r="AA109" s="42">
        <v>4.7</v>
      </c>
      <c r="AB109" s="42">
        <v>1.2</v>
      </c>
      <c r="AC109" s="42">
        <v>19.3</v>
      </c>
      <c r="AD109" s="42">
        <v>5</v>
      </c>
      <c r="AE109" s="42">
        <v>41</v>
      </c>
      <c r="AF109" s="42">
        <v>82.4</v>
      </c>
      <c r="AG109" s="42">
        <v>8.5</v>
      </c>
      <c r="AH109" s="42">
        <v>29</v>
      </c>
      <c r="AI109" s="42">
        <v>4.7</v>
      </c>
      <c r="AJ109" s="42">
        <v>0.9</v>
      </c>
      <c r="AK109" s="42">
        <v>3.4</v>
      </c>
      <c r="AL109" s="42">
        <v>0.6</v>
      </c>
      <c r="AM109" s="42">
        <v>2.6</v>
      </c>
      <c r="AN109" s="42">
        <v>0.5</v>
      </c>
      <c r="AO109" s="42">
        <v>1.5</v>
      </c>
      <c r="AP109" s="42">
        <v>0.2</v>
      </c>
      <c r="AQ109" s="42">
        <v>1.6</v>
      </c>
      <c r="AR109" s="42">
        <v>0.2</v>
      </c>
      <c r="AS109" s="42"/>
      <c r="AT109" s="42"/>
      <c r="AU109" s="43">
        <v>0.69</v>
      </c>
      <c r="AX109" s="145">
        <f>AM109/0.254</f>
        <v>10.236220472440944</v>
      </c>
      <c r="AY109" s="145">
        <f>AE109/0.237</f>
        <v>172.99578059071732</v>
      </c>
      <c r="AZ109" s="145">
        <f>AQ109/0.248</f>
        <v>6.4516129032258069</v>
      </c>
      <c r="BA109" s="145">
        <f>(AX109/((AY109^(4/13))*(AZ109^(9/13))))</f>
        <v>0.5767315722082027</v>
      </c>
      <c r="BB109" s="145">
        <f t="shared" si="4"/>
        <v>0.30244641697337082</v>
      </c>
      <c r="BC109" s="145"/>
    </row>
    <row r="110" spans="1:61" s="30" customFormat="1" ht="19" x14ac:dyDescent="0.25">
      <c r="A110" s="39"/>
      <c r="B110" s="39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3"/>
      <c r="AX110" s="145"/>
      <c r="AY110" s="145"/>
      <c r="AZ110" s="145"/>
      <c r="BA110" s="145"/>
      <c r="BB110" s="145"/>
      <c r="BC110" s="145"/>
    </row>
    <row r="111" spans="1:61" s="30" customFormat="1" ht="19" x14ac:dyDescent="0.25">
      <c r="A111" s="39"/>
      <c r="B111" s="39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3"/>
      <c r="AX111" s="145"/>
      <c r="AY111" s="145"/>
      <c r="AZ111" s="145"/>
      <c r="BA111" s="145"/>
      <c r="BB111" s="145"/>
      <c r="BC111" s="145"/>
    </row>
    <row r="112" spans="1:61" s="30" customFormat="1" ht="19" x14ac:dyDescent="0.25">
      <c r="A112" s="44" t="s">
        <v>216</v>
      </c>
      <c r="B112" s="30" t="s">
        <v>217</v>
      </c>
      <c r="C112" s="45">
        <v>70.256604260651699</v>
      </c>
      <c r="D112" s="45">
        <v>0.57908787199729717</v>
      </c>
      <c r="E112" s="45">
        <v>14.478616616791761</v>
      </c>
      <c r="F112" s="45">
        <v>3.2010679431880531</v>
      </c>
      <c r="G112" s="45">
        <v>1.10167523847906</v>
      </c>
      <c r="H112" s="45">
        <v>4.8116358245186661E-2</v>
      </c>
      <c r="I112" s="45">
        <v>2.5490386568870935</v>
      </c>
      <c r="J112" s="45">
        <v>3.3866163889864542</v>
      </c>
      <c r="K112" s="45">
        <v>4.1830027079296066</v>
      </c>
      <c r="L112" s="45">
        <v>0.21617395684379639</v>
      </c>
      <c r="M112" s="45">
        <v>100</v>
      </c>
      <c r="N112" s="45"/>
      <c r="O112" s="46">
        <v>338.34024999999997</v>
      </c>
      <c r="P112" s="46">
        <v>260.98250000000002</v>
      </c>
      <c r="Q112" s="46">
        <v>255.41574999999997</v>
      </c>
      <c r="R112" s="46">
        <v>187.13938499999998</v>
      </c>
      <c r="S112" s="46">
        <v>19.206000000000003</v>
      </c>
      <c r="T112" s="47">
        <v>20.687749999999998</v>
      </c>
      <c r="U112" s="48">
        <v>2.3510590022257647</v>
      </c>
      <c r="V112" s="48">
        <v>5.1403839772801279</v>
      </c>
      <c r="W112" s="46">
        <v>9.4794999999999998</v>
      </c>
      <c r="X112" s="46">
        <v>206.70400000000001</v>
      </c>
      <c r="Y112" s="46">
        <v>63.742750000000001</v>
      </c>
      <c r="AB112" s="46">
        <v>27.502749999999999</v>
      </c>
      <c r="AC112" s="46">
        <v>29.969749999999998</v>
      </c>
      <c r="AD112" s="46">
        <v>10.862</v>
      </c>
      <c r="AE112" s="48">
        <v>46.052137244803703</v>
      </c>
      <c r="AF112" s="48">
        <v>92.748855241018362</v>
      </c>
      <c r="AG112" s="48">
        <v>10.817682555932491</v>
      </c>
      <c r="AH112" s="48">
        <v>38.858046992840229</v>
      </c>
      <c r="AI112" s="48">
        <v>7.7371119588031139</v>
      </c>
      <c r="AJ112" s="48">
        <v>1.2046859206138085</v>
      </c>
      <c r="AK112" s="48">
        <v>5.5214610989712787</v>
      </c>
      <c r="AL112" s="48">
        <v>0.8057902503754647</v>
      </c>
      <c r="AM112" s="48">
        <v>4.1315236373748938</v>
      </c>
      <c r="AN112" s="48">
        <v>0.71320710120749697</v>
      </c>
      <c r="AO112" s="48">
        <v>1.8021945244763635</v>
      </c>
      <c r="AP112" s="48">
        <v>0.25088521340112102</v>
      </c>
      <c r="AQ112" s="48">
        <v>1.5610093469223101</v>
      </c>
      <c r="AR112" s="48">
        <v>0.22610828214763648</v>
      </c>
      <c r="AS112" s="49">
        <v>6.6018620519785287</v>
      </c>
      <c r="AU112" s="2"/>
      <c r="AX112" s="145">
        <f t="shared" ref="AX112:AX120" si="6">AM112/0.254</f>
        <v>16.265841092027141</v>
      </c>
      <c r="AY112" s="145">
        <f t="shared" ref="AY112:AY120" si="7">AE112/0.237</f>
        <v>194.3128153789186</v>
      </c>
      <c r="AZ112" s="145">
        <f t="shared" ref="AZ112:AZ120" si="8">AQ112/0.248</f>
        <v>6.2943925279125406</v>
      </c>
      <c r="BA112" s="145">
        <f t="shared" ref="BA112:BA120" si="9">(AX112/((AY112^(4/13))*(AZ112^(9/13))))</f>
        <v>0.89949832173854294</v>
      </c>
      <c r="BB112" s="145">
        <f t="shared" si="4"/>
        <v>1.0217948579913338</v>
      </c>
      <c r="BC112" s="145"/>
    </row>
    <row r="113" spans="1:55" s="30" customFormat="1" ht="19" x14ac:dyDescent="0.25">
      <c r="A113" s="44" t="s">
        <v>218</v>
      </c>
      <c r="B113" s="30" t="s">
        <v>217</v>
      </c>
      <c r="C113" s="45">
        <v>68.762039386230114</v>
      </c>
      <c r="D113" s="45">
        <v>0.48984323800638524</v>
      </c>
      <c r="E113" s="45">
        <v>13.862515301605333</v>
      </c>
      <c r="F113" s="45">
        <v>2.8698814257896261</v>
      </c>
      <c r="G113" s="45">
        <v>1.0430172590966169</v>
      </c>
      <c r="H113" s="45">
        <v>3.4863008048233952E-2</v>
      </c>
      <c r="I113" s="45">
        <v>5.5625120171669806</v>
      </c>
      <c r="J113" s="45">
        <v>3.4908457628178389</v>
      </c>
      <c r="K113" s="45">
        <v>3.7050987987094031</v>
      </c>
      <c r="L113" s="45">
        <v>0.17938380252946212</v>
      </c>
      <c r="M113" s="45">
        <v>100</v>
      </c>
      <c r="N113" s="45"/>
      <c r="O113" s="46">
        <v>242.64625000000001</v>
      </c>
      <c r="P113" s="46">
        <v>219.63599999999997</v>
      </c>
      <c r="Q113" s="46">
        <v>324.78699999999998</v>
      </c>
      <c r="R113" s="46">
        <v>161.10784124999998</v>
      </c>
      <c r="S113" s="46">
        <v>16.70825</v>
      </c>
      <c r="T113" s="47">
        <v>16.15925</v>
      </c>
      <c r="U113" s="48">
        <v>2.051114209488468</v>
      </c>
      <c r="V113" s="48">
        <v>4.5893255344232209</v>
      </c>
      <c r="W113" s="46">
        <v>9.0277500000000011</v>
      </c>
      <c r="X113" s="46">
        <v>277.79549999999995</v>
      </c>
      <c r="Y113" s="46">
        <v>58.456000000000003</v>
      </c>
      <c r="AB113" s="46">
        <v>21.707999999999998</v>
      </c>
      <c r="AC113" s="46">
        <v>25.236750000000001</v>
      </c>
      <c r="AD113" s="46">
        <v>9.9242500000000007</v>
      </c>
      <c r="AE113" s="48">
        <v>35.271664065214367</v>
      </c>
      <c r="AF113" s="48">
        <v>71.253919653647372</v>
      </c>
      <c r="AG113" s="48">
        <v>8.3676698164715155</v>
      </c>
      <c r="AH113" s="48">
        <v>30.821260257532881</v>
      </c>
      <c r="AI113" s="48">
        <v>6.3373561093530117</v>
      </c>
      <c r="AJ113" s="48">
        <v>1.0324290968807439</v>
      </c>
      <c r="AK113" s="48">
        <v>4.6563341517214081</v>
      </c>
      <c r="AL113" s="48">
        <v>0.68667846409687439</v>
      </c>
      <c r="AM113" s="48">
        <v>3.5476906995612256</v>
      </c>
      <c r="AN113" s="48">
        <v>0.63269425746112329</v>
      </c>
      <c r="AO113" s="48">
        <v>1.5738062192803666</v>
      </c>
      <c r="AP113" s="48">
        <v>0.22356573058388135</v>
      </c>
      <c r="AQ113" s="48">
        <v>1.3698486750947516</v>
      </c>
      <c r="AR113" s="48">
        <v>0.1953715469409629</v>
      </c>
      <c r="AS113" s="49">
        <v>5.4937278009776129</v>
      </c>
      <c r="AU113" s="2"/>
      <c r="AX113" s="145">
        <f t="shared" si="6"/>
        <v>13.967286218744983</v>
      </c>
      <c r="AY113" s="145">
        <f t="shared" si="7"/>
        <v>148.82558677305641</v>
      </c>
      <c r="AZ113" s="145">
        <f t="shared" si="8"/>
        <v>5.5235833673175465</v>
      </c>
      <c r="BA113" s="145">
        <f t="shared" si="9"/>
        <v>0.91780538090180752</v>
      </c>
      <c r="BB113" s="145">
        <f t="shared" si="4"/>
        <v>0.67624627833010553</v>
      </c>
      <c r="BC113" s="145"/>
    </row>
    <row r="114" spans="1:55" s="30" customFormat="1" ht="19" x14ac:dyDescent="0.25">
      <c r="A114" s="44" t="s">
        <v>219</v>
      </c>
      <c r="B114" s="30" t="s">
        <v>217</v>
      </c>
      <c r="C114" s="45">
        <v>69.637869230098261</v>
      </c>
      <c r="D114" s="45">
        <v>0.63609205383660083</v>
      </c>
      <c r="E114" s="45">
        <v>14.939874988049191</v>
      </c>
      <c r="F114" s="45">
        <v>3.4290114941847407</v>
      </c>
      <c r="G114" s="45">
        <v>1.2620153829809986</v>
      </c>
      <c r="H114" s="45">
        <v>5.2810939544683327E-2</v>
      </c>
      <c r="I114" s="45">
        <v>2.6955960581935159</v>
      </c>
      <c r="J114" s="45">
        <v>3.5622473372121308</v>
      </c>
      <c r="K114" s="45">
        <v>3.5601369435951056</v>
      </c>
      <c r="L114" s="45">
        <v>0.22434557230476795</v>
      </c>
      <c r="M114" s="45">
        <v>100</v>
      </c>
      <c r="N114" s="45"/>
      <c r="O114" s="46">
        <v>317.60000000000002</v>
      </c>
      <c r="P114" s="46">
        <v>493.185</v>
      </c>
      <c r="Q114" s="46">
        <v>271.55</v>
      </c>
      <c r="R114" s="46">
        <v>205.2405</v>
      </c>
      <c r="S114" s="46">
        <v>20.3</v>
      </c>
      <c r="T114" s="47">
        <v>20.350000000000001</v>
      </c>
      <c r="U114" s="48">
        <v>2.4431113686321604</v>
      </c>
      <c r="V114" s="48">
        <v>5.7914410447552305</v>
      </c>
      <c r="W114" s="46">
        <v>10.649999999999999</v>
      </c>
      <c r="X114" s="46">
        <v>277.10000000000002</v>
      </c>
      <c r="Y114" s="46">
        <v>74</v>
      </c>
      <c r="AB114" s="46">
        <v>8.9</v>
      </c>
      <c r="AC114" s="46">
        <v>35.049999999999997</v>
      </c>
      <c r="AD114" s="46">
        <v>11.9</v>
      </c>
      <c r="AE114" s="48">
        <v>71.529762679785634</v>
      </c>
      <c r="AF114" s="48">
        <v>141.4782190855465</v>
      </c>
      <c r="AG114" s="48">
        <v>15.988442701891156</v>
      </c>
      <c r="AH114" s="48">
        <v>56.294661769701008</v>
      </c>
      <c r="AI114" s="48">
        <v>10.157177331118636</v>
      </c>
      <c r="AJ114" s="48">
        <v>1.3431017387135675</v>
      </c>
      <c r="AK114" s="48">
        <v>6.7966708198165797</v>
      </c>
      <c r="AL114" s="48">
        <v>0.94719629467429911</v>
      </c>
      <c r="AM114" s="48">
        <v>4.8022033904107291</v>
      </c>
      <c r="AN114" s="48">
        <v>0.80996792601598022</v>
      </c>
      <c r="AO114" s="48">
        <v>1.9883163624125528</v>
      </c>
      <c r="AP114" s="48">
        <v>0.27872211124959262</v>
      </c>
      <c r="AQ114" s="48">
        <v>1.6779122876172663</v>
      </c>
      <c r="AR114" s="48">
        <v>0.23724260220864285</v>
      </c>
      <c r="AS114" s="49">
        <v>7.1000774669111557</v>
      </c>
      <c r="AU114" s="2"/>
      <c r="AV114" s="30">
        <v>0.71250000000000002</v>
      </c>
      <c r="AW114" s="30">
        <v>9.15</v>
      </c>
      <c r="AX114" s="145">
        <f t="shared" si="6"/>
        <v>18.906312560672163</v>
      </c>
      <c r="AY114" s="145">
        <f t="shared" si="7"/>
        <v>301.81334464044573</v>
      </c>
      <c r="AZ114" s="145">
        <f t="shared" si="8"/>
        <v>6.765775353295429</v>
      </c>
      <c r="BA114" s="145">
        <f t="shared" si="9"/>
        <v>0.86851064863481742</v>
      </c>
      <c r="BB114" s="145">
        <f t="shared" si="4"/>
        <v>1.8161848646658074</v>
      </c>
      <c r="BC114" s="145"/>
    </row>
    <row r="115" spans="1:55" s="30" customFormat="1" ht="19" x14ac:dyDescent="0.25">
      <c r="A115" s="44" t="s">
        <v>220</v>
      </c>
      <c r="B115" s="30" t="s">
        <v>217</v>
      </c>
      <c r="C115" s="45">
        <v>69.140737224308552</v>
      </c>
      <c r="D115" s="45">
        <v>0.52605879131009636</v>
      </c>
      <c r="E115" s="45">
        <v>15.228531598371346</v>
      </c>
      <c r="F115" s="45">
        <v>3.2623835107804173</v>
      </c>
      <c r="G115" s="45">
        <v>1.1122374184440798</v>
      </c>
      <c r="H115" s="45">
        <v>6.2154708904491256E-2</v>
      </c>
      <c r="I115" s="45">
        <v>2.5865293481834195</v>
      </c>
      <c r="J115" s="45">
        <v>3.0706064043562993</v>
      </c>
      <c r="K115" s="45">
        <v>4.7644338412232949</v>
      </c>
      <c r="L115" s="45">
        <v>0.24632715411802142</v>
      </c>
      <c r="M115" s="45">
        <v>100</v>
      </c>
      <c r="N115" s="45"/>
      <c r="O115" s="46">
        <v>457.447</v>
      </c>
      <c r="P115" s="46">
        <v>278.04825000000005</v>
      </c>
      <c r="Q115" s="46">
        <v>267.92650000000003</v>
      </c>
      <c r="R115" s="46">
        <v>183.66566624999999</v>
      </c>
      <c r="S115" s="46">
        <v>17.205500000000001</v>
      </c>
      <c r="T115" s="47">
        <v>15.161750000000001</v>
      </c>
      <c r="U115" s="48">
        <v>1.6534407855526683</v>
      </c>
      <c r="V115" s="48">
        <v>5.0030341768745057</v>
      </c>
      <c r="W115" s="46">
        <v>10.07475</v>
      </c>
      <c r="X115" s="46">
        <v>157.15550000000002</v>
      </c>
      <c r="Y115" s="46">
        <v>57.356250000000003</v>
      </c>
      <c r="AB115" s="46">
        <v>32.518249999999995</v>
      </c>
      <c r="AC115" s="46">
        <v>28.829499999999996</v>
      </c>
      <c r="AD115" s="46">
        <v>9.4762500000000003</v>
      </c>
      <c r="AE115" s="48">
        <v>47.339901011986555</v>
      </c>
      <c r="AF115" s="48">
        <v>93.384542062519074</v>
      </c>
      <c r="AG115" s="48">
        <v>11.185395889331259</v>
      </c>
      <c r="AH115" s="48">
        <v>39.826227265016264</v>
      </c>
      <c r="AI115" s="48">
        <v>7.7013241717030159</v>
      </c>
      <c r="AJ115" s="48">
        <v>1.2396787011973474</v>
      </c>
      <c r="AK115" s="48">
        <v>5.3368273339201586</v>
      </c>
      <c r="AL115" s="48">
        <v>0.75549409717960836</v>
      </c>
      <c r="AM115" s="48">
        <v>3.7578361923758767</v>
      </c>
      <c r="AN115" s="48">
        <v>0.64905237247777214</v>
      </c>
      <c r="AO115" s="48">
        <v>1.5737409461957177</v>
      </c>
      <c r="AP115" s="48">
        <v>0.21802142414432882</v>
      </c>
      <c r="AQ115" s="48">
        <v>1.3009668632457363</v>
      </c>
      <c r="AR115" s="48">
        <v>0.17896216920156746</v>
      </c>
      <c r="AS115" s="49">
        <v>5.7987477223245918</v>
      </c>
      <c r="AU115" s="2"/>
      <c r="AX115" s="145">
        <f t="shared" si="6"/>
        <v>14.794630678645184</v>
      </c>
      <c r="AY115" s="145">
        <f t="shared" si="7"/>
        <v>199.74641777209519</v>
      </c>
      <c r="AZ115" s="145">
        <f t="shared" si="8"/>
        <v>5.2458341259908723</v>
      </c>
      <c r="BA115" s="145">
        <f t="shared" si="9"/>
        <v>0.9203039442251697</v>
      </c>
      <c r="BB115" s="145">
        <f t="shared" si="4"/>
        <v>1.0377780846612785</v>
      </c>
      <c r="BC115" s="145"/>
    </row>
    <row r="116" spans="1:55" s="30" customFormat="1" ht="19" x14ac:dyDescent="0.25">
      <c r="A116" s="44" t="s">
        <v>221</v>
      </c>
      <c r="B116" s="30" t="s">
        <v>217</v>
      </c>
      <c r="C116" s="45">
        <v>70.024361700427178</v>
      </c>
      <c r="D116" s="45">
        <v>0.58100941463658351</v>
      </c>
      <c r="E116" s="45">
        <v>14.799393717067897</v>
      </c>
      <c r="F116" s="45">
        <v>3.2950222731669134</v>
      </c>
      <c r="G116" s="45">
        <v>0.9686372135353859</v>
      </c>
      <c r="H116" s="45">
        <v>4.0509005022634069E-2</v>
      </c>
      <c r="I116" s="45">
        <v>2.4899039133840164</v>
      </c>
      <c r="J116" s="45">
        <v>3.3294340672337883</v>
      </c>
      <c r="K116" s="45">
        <v>4.2333393082314554</v>
      </c>
      <c r="L116" s="45">
        <v>0.23838938729413614</v>
      </c>
      <c r="M116" s="45">
        <v>100</v>
      </c>
      <c r="N116" s="45"/>
      <c r="O116" s="46">
        <v>386.70674999999994</v>
      </c>
      <c r="P116" s="46">
        <v>266.71125000000001</v>
      </c>
      <c r="Q116" s="46">
        <v>270.3415</v>
      </c>
      <c r="R116" s="46">
        <v>195.40929374999999</v>
      </c>
      <c r="S116" s="46">
        <v>19.4025</v>
      </c>
      <c r="T116" s="47">
        <v>19.850250000000003</v>
      </c>
      <c r="U116" s="48">
        <v>2.2755854940184932</v>
      </c>
      <c r="V116" s="48">
        <v>5.4938848331865815</v>
      </c>
      <c r="W116" s="46">
        <v>9.0545000000000009</v>
      </c>
      <c r="X116" s="46">
        <v>209.09924999999998</v>
      </c>
      <c r="Y116" s="46">
        <v>66.16749999999999</v>
      </c>
      <c r="AB116" s="46">
        <v>25.472000000000001</v>
      </c>
      <c r="AC116" s="46">
        <v>30.347500000000004</v>
      </c>
      <c r="AD116" s="46">
        <v>9.7509999999999994</v>
      </c>
      <c r="AE116" s="48">
        <v>51.427198917952687</v>
      </c>
      <c r="AF116" s="48">
        <v>102.88029489239837</v>
      </c>
      <c r="AG116" s="48">
        <v>11.989081982118337</v>
      </c>
      <c r="AH116" s="48">
        <v>43.191809540335107</v>
      </c>
      <c r="AI116" s="48">
        <v>8.1541401371460331</v>
      </c>
      <c r="AJ116" s="48">
        <v>1.2827056992670365</v>
      </c>
      <c r="AK116" s="48">
        <v>5.9889223846091877</v>
      </c>
      <c r="AL116" s="48">
        <v>0.84315134925644042</v>
      </c>
      <c r="AM116" s="48">
        <v>4.341181230989914</v>
      </c>
      <c r="AN116" s="48">
        <v>0.74415044315523349</v>
      </c>
      <c r="AO116" s="48">
        <v>1.855871840083408</v>
      </c>
      <c r="AP116" s="48">
        <v>0.25561246096448054</v>
      </c>
      <c r="AQ116" s="48">
        <v>1.5792139938407022</v>
      </c>
      <c r="AR116" s="48">
        <v>0.22262423734933762</v>
      </c>
      <c r="AS116" s="49">
        <v>6.49047956421518</v>
      </c>
      <c r="AU116" s="2"/>
      <c r="AX116" s="145">
        <f t="shared" si="6"/>
        <v>17.091264688936668</v>
      </c>
      <c r="AY116" s="145">
        <f t="shared" si="7"/>
        <v>216.99240049769068</v>
      </c>
      <c r="AZ116" s="145">
        <f t="shared" si="8"/>
        <v>6.3677983622608956</v>
      </c>
      <c r="BA116" s="145">
        <f t="shared" si="9"/>
        <v>0.90627544594183751</v>
      </c>
      <c r="BB116" s="145">
        <f t="shared" si="4"/>
        <v>0.98657161405111682</v>
      </c>
      <c r="BC116" s="145"/>
    </row>
    <row r="117" spans="1:55" s="30" customFormat="1" ht="19" x14ac:dyDescent="0.25">
      <c r="A117" s="44" t="s">
        <v>222</v>
      </c>
      <c r="B117" s="30" t="s">
        <v>217</v>
      </c>
      <c r="C117" s="45">
        <v>70.390334046198305</v>
      </c>
      <c r="D117" s="45">
        <v>0.57704602159519947</v>
      </c>
      <c r="E117" s="45">
        <v>14.318493658752764</v>
      </c>
      <c r="F117" s="45">
        <v>3.3302461416570313</v>
      </c>
      <c r="G117" s="45">
        <v>1.1255925175230201</v>
      </c>
      <c r="H117" s="45">
        <v>5.3309426482760269E-2</v>
      </c>
      <c r="I117" s="45">
        <v>2.4144586428768422</v>
      </c>
      <c r="J117" s="45">
        <v>3.2376458076277905</v>
      </c>
      <c r="K117" s="45">
        <v>4.3518457091384448</v>
      </c>
      <c r="L117" s="45">
        <v>0.20102802814782936</v>
      </c>
      <c r="M117" s="45">
        <v>100</v>
      </c>
      <c r="N117" s="45"/>
      <c r="O117" s="46">
        <v>282.7</v>
      </c>
      <c r="P117" s="46">
        <v>273.56700000000001</v>
      </c>
      <c r="Q117" s="46">
        <v>235.64999999999998</v>
      </c>
      <c r="R117" s="46">
        <v>190.18125000000001</v>
      </c>
      <c r="S117" s="46">
        <v>19.100000000000001</v>
      </c>
      <c r="T117" s="47">
        <v>20.9</v>
      </c>
      <c r="U117" s="48">
        <v>2.4299680471817648</v>
      </c>
      <c r="V117" s="48">
        <v>5.2695848297663481</v>
      </c>
      <c r="W117" s="46">
        <v>11.45</v>
      </c>
      <c r="X117" s="46">
        <v>310.25</v>
      </c>
      <c r="Y117" s="46">
        <v>64</v>
      </c>
      <c r="AB117" s="46">
        <v>21.75</v>
      </c>
      <c r="AC117" s="46">
        <v>29.1</v>
      </c>
      <c r="AD117" s="46">
        <v>13</v>
      </c>
      <c r="AE117" s="48">
        <v>35.09198839675031</v>
      </c>
      <c r="AF117" s="48">
        <v>72.605426242924523</v>
      </c>
      <c r="AG117" s="48">
        <v>8.7875067350175922</v>
      </c>
      <c r="AH117" s="48">
        <v>32.549194080887361</v>
      </c>
      <c r="AI117" s="48">
        <v>6.9513786695526116</v>
      </c>
      <c r="AJ117" s="48">
        <v>1.0987784506120748</v>
      </c>
      <c r="AK117" s="48">
        <v>5.3470553757857662</v>
      </c>
      <c r="AL117" s="48">
        <v>0.79474226969846529</v>
      </c>
      <c r="AM117" s="48">
        <v>4.1960260335555519</v>
      </c>
      <c r="AN117" s="48">
        <v>0.74228303257071693</v>
      </c>
      <c r="AO117" s="48">
        <v>1.827217003763725</v>
      </c>
      <c r="AP117" s="48">
        <v>0.26168142268419953</v>
      </c>
      <c r="AQ117" s="48">
        <v>1.6124301791119957</v>
      </c>
      <c r="AR117" s="48">
        <v>0.23807192627278959</v>
      </c>
      <c r="AS117" s="49">
        <v>6.8128834779598035</v>
      </c>
      <c r="AU117" s="2"/>
      <c r="AX117" s="145">
        <f t="shared" si="6"/>
        <v>16.519787533683274</v>
      </c>
      <c r="AY117" s="145">
        <f t="shared" si="7"/>
        <v>148.06746158966376</v>
      </c>
      <c r="AZ117" s="145">
        <f t="shared" si="8"/>
        <v>6.5017345931935315</v>
      </c>
      <c r="BA117" s="145">
        <f t="shared" si="9"/>
        <v>0.97119028580114519</v>
      </c>
      <c r="BB117" s="145">
        <f t="shared" si="4"/>
        <v>1.1609038828771485</v>
      </c>
      <c r="BC117" s="145"/>
    </row>
    <row r="118" spans="1:55" s="30" customFormat="1" ht="19" x14ac:dyDescent="0.25">
      <c r="A118" s="44" t="s">
        <v>223</v>
      </c>
      <c r="B118" s="30" t="s">
        <v>217</v>
      </c>
      <c r="C118" s="45">
        <v>68.782432924238066</v>
      </c>
      <c r="D118" s="45">
        <v>0.5667173683815756</v>
      </c>
      <c r="E118" s="45">
        <v>14.722045371639975</v>
      </c>
      <c r="F118" s="45">
        <v>3.2386937801432065</v>
      </c>
      <c r="G118" s="45">
        <v>1.2383138520619241</v>
      </c>
      <c r="H118" s="45">
        <v>3.8948600092314628E-2</v>
      </c>
      <c r="I118" s="45">
        <v>2.5179818639327922</v>
      </c>
      <c r="J118" s="45">
        <v>4.1767976469959152</v>
      </c>
      <c r="K118" s="45">
        <v>4.52097804372755</v>
      </c>
      <c r="L118" s="45">
        <v>0.19709054878667806</v>
      </c>
      <c r="M118" s="45">
        <v>100</v>
      </c>
      <c r="N118" s="45"/>
      <c r="O118" s="46">
        <v>396.94</v>
      </c>
      <c r="P118" s="46">
        <v>251.61800000000002</v>
      </c>
      <c r="Q118" s="46">
        <v>269.24850000000004</v>
      </c>
      <c r="R118" s="46">
        <v>187.42659749999999</v>
      </c>
      <c r="S118" s="46">
        <v>18.174499999999998</v>
      </c>
      <c r="T118" s="47">
        <v>17.6295</v>
      </c>
      <c r="U118" s="48">
        <v>2.1883962681276188</v>
      </c>
      <c r="V118" s="48">
        <v>5.3857227213511703</v>
      </c>
      <c r="W118" s="46">
        <v>11.477499999999999</v>
      </c>
      <c r="X118" s="46">
        <v>279.10399999999998</v>
      </c>
      <c r="Y118" s="46">
        <v>64.566000000000003</v>
      </c>
      <c r="AB118" s="46">
        <v>23.494</v>
      </c>
      <c r="AC118" s="46">
        <v>26.928000000000001</v>
      </c>
      <c r="AD118" s="46">
        <v>8.0779999999999994</v>
      </c>
      <c r="AE118" s="48">
        <v>38.313236685052331</v>
      </c>
      <c r="AF118" s="48">
        <v>78.083704774806861</v>
      </c>
      <c r="AG118" s="48">
        <v>9.2470179711845297</v>
      </c>
      <c r="AH118" s="48">
        <v>33.534898810847061</v>
      </c>
      <c r="AI118" s="48">
        <v>6.7323210191497349</v>
      </c>
      <c r="AJ118" s="48">
        <v>1.1722690726172371</v>
      </c>
      <c r="AK118" s="48">
        <v>5.2793558618278515</v>
      </c>
      <c r="AL118" s="48">
        <v>0.75660284169782799</v>
      </c>
      <c r="AM118" s="48">
        <v>3.9772074849645112</v>
      </c>
      <c r="AN118" s="48">
        <v>0.69785510239918269</v>
      </c>
      <c r="AO118" s="48">
        <v>1.7393394104184565</v>
      </c>
      <c r="AP118" s="48">
        <v>0.24333649413274722</v>
      </c>
      <c r="AQ118" s="48">
        <v>1.5199723025838692</v>
      </c>
      <c r="AR118" s="48">
        <v>0.21701650374131198</v>
      </c>
      <c r="AS118" s="49">
        <v>5.9789807218845947</v>
      </c>
      <c r="AU118" s="2"/>
      <c r="AX118" s="145">
        <f t="shared" si="6"/>
        <v>15.65829718489965</v>
      </c>
      <c r="AY118" s="145">
        <f t="shared" si="7"/>
        <v>161.65922651920815</v>
      </c>
      <c r="AZ118" s="145">
        <f t="shared" si="8"/>
        <v>6.1289205749349565</v>
      </c>
      <c r="BA118" s="145">
        <f t="shared" si="9"/>
        <v>0.93339001894301543</v>
      </c>
      <c r="BB118" s="145">
        <f t="shared" si="4"/>
        <v>0.93451959806647011</v>
      </c>
      <c r="BC118" s="145"/>
    </row>
    <row r="119" spans="1:55" s="30" customFormat="1" ht="19" x14ac:dyDescent="0.25">
      <c r="A119" s="44" t="s">
        <v>224</v>
      </c>
      <c r="B119" s="30" t="s">
        <v>217</v>
      </c>
      <c r="C119" s="45">
        <v>69.970969481392373</v>
      </c>
      <c r="D119" s="45">
        <v>0.6402608945136421</v>
      </c>
      <c r="E119" s="45">
        <v>14.46885347545194</v>
      </c>
      <c r="F119" s="45">
        <v>3.5246105490330271</v>
      </c>
      <c r="G119" s="45">
        <v>1.2278141912397722</v>
      </c>
      <c r="H119" s="45">
        <v>5.6295793170029904E-2</v>
      </c>
      <c r="I119" s="45">
        <v>2.6113375568320665</v>
      </c>
      <c r="J119" s="45">
        <v>3.2615809679947905</v>
      </c>
      <c r="K119" s="45">
        <v>4.0251259392842664</v>
      </c>
      <c r="L119" s="45">
        <v>0.21315115108810934</v>
      </c>
      <c r="M119" s="45">
        <v>100</v>
      </c>
      <c r="N119" s="45"/>
      <c r="O119" s="46">
        <v>274.81049999999999</v>
      </c>
      <c r="P119" s="46">
        <v>258.40125</v>
      </c>
      <c r="Q119" s="46">
        <v>255.65975000000003</v>
      </c>
      <c r="R119" s="46">
        <v>201.62912625000001</v>
      </c>
      <c r="S119" s="46">
        <v>18.9025</v>
      </c>
      <c r="T119" s="47">
        <v>21.046499999999998</v>
      </c>
      <c r="U119" s="48">
        <v>2.2926554349046953</v>
      </c>
      <c r="V119" s="48">
        <v>5.8449151743367143</v>
      </c>
      <c r="W119" s="46">
        <v>12.369249999999999</v>
      </c>
      <c r="X119" s="46">
        <v>276.04012499999999</v>
      </c>
      <c r="Y119" s="46">
        <v>72.566500000000005</v>
      </c>
      <c r="AB119" s="46">
        <v>21.89</v>
      </c>
      <c r="AC119" s="46">
        <v>25.585750000000001</v>
      </c>
      <c r="AD119" s="46">
        <v>10.922000000000001</v>
      </c>
      <c r="AE119" s="48">
        <v>31.886745920534398</v>
      </c>
      <c r="AF119" s="48">
        <v>66.713597802041917</v>
      </c>
      <c r="AG119" s="48">
        <v>8.081015722030239</v>
      </c>
      <c r="AH119" s="48">
        <v>30.54824590093137</v>
      </c>
      <c r="AI119" s="48">
        <v>6.6378145477743606</v>
      </c>
      <c r="AJ119" s="48">
        <v>1.1365802407260595</v>
      </c>
      <c r="AK119" s="48">
        <v>5.2667850985992768</v>
      </c>
      <c r="AL119" s="48">
        <v>0.76258396154476593</v>
      </c>
      <c r="AM119" s="48">
        <v>4.1308359339697649</v>
      </c>
      <c r="AN119" s="48">
        <v>0.71418789988442966</v>
      </c>
      <c r="AO119" s="48">
        <v>1.8414028189157798</v>
      </c>
      <c r="AP119" s="48">
        <v>0.26512756775306873</v>
      </c>
      <c r="AQ119" s="48">
        <v>1.5977030363949283</v>
      </c>
      <c r="AR119" s="48">
        <v>0.23630662259787893</v>
      </c>
      <c r="AS119" s="49">
        <v>7.064999171856476</v>
      </c>
      <c r="AU119" s="2"/>
      <c r="AX119" s="145">
        <f t="shared" si="6"/>
        <v>16.263133598306162</v>
      </c>
      <c r="AY119" s="145">
        <f t="shared" si="7"/>
        <v>134.54323173221266</v>
      </c>
      <c r="AZ119" s="145">
        <f t="shared" si="8"/>
        <v>6.4423509532053558</v>
      </c>
      <c r="BA119" s="145">
        <f t="shared" si="9"/>
        <v>0.99097378327299435</v>
      </c>
      <c r="BB119" s="145">
        <f t="shared" si="4"/>
        <v>1.0107232366455805</v>
      </c>
      <c r="BC119" s="145"/>
    </row>
    <row r="120" spans="1:55" s="30" customFormat="1" ht="19" x14ac:dyDescent="0.25">
      <c r="A120" s="44" t="s">
        <v>225</v>
      </c>
      <c r="B120" s="30" t="s">
        <v>217</v>
      </c>
      <c r="C120" s="45">
        <v>73.930754506619081</v>
      </c>
      <c r="D120" s="45">
        <v>0.50578571139169071</v>
      </c>
      <c r="E120" s="45">
        <v>12.770510775184343</v>
      </c>
      <c r="F120" s="45">
        <v>2.9333566010871128</v>
      </c>
      <c r="G120" s="45">
        <v>0.95439095214815728</v>
      </c>
      <c r="H120" s="45">
        <v>4.1986846795004036E-2</v>
      </c>
      <c r="I120" s="45">
        <v>2.406757424617517</v>
      </c>
      <c r="J120" s="45">
        <v>2.7157252926996369</v>
      </c>
      <c r="K120" s="45">
        <v>3.5155937483096777</v>
      </c>
      <c r="L120" s="45">
        <v>0.22513814114778857</v>
      </c>
      <c r="M120" s="45">
        <v>100</v>
      </c>
      <c r="N120" s="45"/>
      <c r="O120" s="46">
        <v>458.49599999999998</v>
      </c>
      <c r="P120" s="46">
        <v>228.49124999999998</v>
      </c>
      <c r="Q120" s="46">
        <v>274.32150000000001</v>
      </c>
      <c r="R120" s="46">
        <v>165.18392999999998</v>
      </c>
      <c r="S120" s="46">
        <v>12.78575</v>
      </c>
      <c r="T120" s="47">
        <v>15.621500000000001</v>
      </c>
      <c r="U120" s="48">
        <v>1.4799273344089596</v>
      </c>
      <c r="V120" s="48">
        <v>4.4875123083310653</v>
      </c>
      <c r="W120" s="46">
        <v>10.547000000000001</v>
      </c>
      <c r="X120" s="46">
        <v>340.93674999999996</v>
      </c>
      <c r="Y120" s="46">
        <v>58.307000000000002</v>
      </c>
      <c r="AB120" s="46">
        <v>18.556750000000001</v>
      </c>
      <c r="AC120" s="46">
        <v>22.536749999999998</v>
      </c>
      <c r="AD120" s="46">
        <v>7.3629999999999995</v>
      </c>
      <c r="AE120" s="48">
        <v>42.449301001887385</v>
      </c>
      <c r="AF120" s="48">
        <v>83.578472110836145</v>
      </c>
      <c r="AG120" s="48">
        <v>9.4670937271668585</v>
      </c>
      <c r="AH120" s="48">
        <v>33.422729625469792</v>
      </c>
      <c r="AI120" s="48">
        <v>5.9394527987877499</v>
      </c>
      <c r="AJ120" s="48">
        <v>1.125658728844581</v>
      </c>
      <c r="AK120" s="48">
        <v>4.1250473250506863</v>
      </c>
      <c r="AL120" s="48">
        <v>0.56069777880471661</v>
      </c>
      <c r="AM120" s="48">
        <v>2.8788235755331102</v>
      </c>
      <c r="AN120" s="48">
        <v>0.47678404658011597</v>
      </c>
      <c r="AO120" s="48">
        <v>1.209620761523384</v>
      </c>
      <c r="AP120" s="48">
        <v>0.15878403602481495</v>
      </c>
      <c r="AQ120" s="48">
        <v>1.0490562022920042</v>
      </c>
      <c r="AR120" s="48">
        <v>0.15399056990022381</v>
      </c>
      <c r="AS120" s="49">
        <v>5.466976473035861</v>
      </c>
      <c r="AU120" s="2"/>
      <c r="AX120" s="145">
        <f t="shared" si="6"/>
        <v>11.333951084776023</v>
      </c>
      <c r="AY120" s="145">
        <f t="shared" si="7"/>
        <v>179.11097469150795</v>
      </c>
      <c r="AZ120" s="145">
        <f t="shared" si="8"/>
        <v>4.2300653318225976</v>
      </c>
      <c r="BA120" s="145">
        <f t="shared" si="9"/>
        <v>0.84622931793028966</v>
      </c>
      <c r="BB120" s="145">
        <f t="shared" si="4"/>
        <v>0.83293234398324578</v>
      </c>
      <c r="BC120" s="145"/>
    </row>
    <row r="121" spans="1:55" s="30" customFormat="1" ht="19" x14ac:dyDescent="0.25">
      <c r="A121" s="44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6"/>
      <c r="P121" s="46"/>
      <c r="Q121" s="46"/>
      <c r="R121" s="46"/>
      <c r="S121" s="46"/>
      <c r="T121" s="47"/>
      <c r="U121" s="48"/>
      <c r="V121" s="48"/>
      <c r="W121" s="46"/>
      <c r="X121" s="46"/>
      <c r="Y121" s="46"/>
      <c r="AB121" s="46"/>
      <c r="AC121" s="46"/>
      <c r="AD121" s="46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9"/>
      <c r="AU121" s="2"/>
      <c r="AX121" s="145"/>
      <c r="AY121" s="145"/>
      <c r="AZ121" s="145"/>
      <c r="BA121" s="145"/>
      <c r="BB121" s="145"/>
      <c r="BC121" s="145"/>
    </row>
    <row r="122" spans="1:55" s="30" customFormat="1" ht="19" x14ac:dyDescent="0.25">
      <c r="A122" s="44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6"/>
      <c r="P122" s="46"/>
      <c r="Q122" s="46"/>
      <c r="R122" s="46"/>
      <c r="S122" s="46"/>
      <c r="T122" s="47"/>
      <c r="U122" s="48"/>
      <c r="V122" s="48"/>
      <c r="W122" s="46"/>
      <c r="X122" s="46"/>
      <c r="Y122" s="46"/>
      <c r="AB122" s="46"/>
      <c r="AC122" s="46"/>
      <c r="AD122" s="46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9"/>
      <c r="AU122" s="2"/>
      <c r="AX122" s="145"/>
      <c r="AY122" s="145"/>
      <c r="AZ122" s="145"/>
      <c r="BA122" s="145"/>
      <c r="BB122" s="145"/>
      <c r="BC122" s="145"/>
    </row>
    <row r="123" spans="1:55" s="30" customFormat="1" ht="19" x14ac:dyDescent="0.25">
      <c r="A123" s="30" t="s">
        <v>588</v>
      </c>
      <c r="B123" s="30" t="s">
        <v>226</v>
      </c>
      <c r="C123" s="1">
        <v>68.122535638459226</v>
      </c>
      <c r="D123" s="1">
        <v>0.7380446870892734</v>
      </c>
      <c r="E123" s="1">
        <v>15.519158831260748</v>
      </c>
      <c r="F123" s="1">
        <v>5.6920432716611087</v>
      </c>
      <c r="G123" s="1">
        <v>2.2646850672328389</v>
      </c>
      <c r="H123" s="1">
        <v>0.10110201193003746</v>
      </c>
      <c r="I123" s="1">
        <v>1.5367505813365692</v>
      </c>
      <c r="J123" s="1">
        <v>2.4062278839348914</v>
      </c>
      <c r="K123" s="1">
        <v>3.4475786068142771</v>
      </c>
      <c r="L123" s="1">
        <v>0.17187342028106367</v>
      </c>
      <c r="M123" s="1">
        <v>100.00000000000001</v>
      </c>
      <c r="N123" s="1"/>
      <c r="O123" s="30">
        <v>370</v>
      </c>
      <c r="P123" s="30">
        <v>129</v>
      </c>
      <c r="Q123" s="30">
        <v>130</v>
      </c>
      <c r="R123" s="30">
        <v>195</v>
      </c>
      <c r="S123" s="30">
        <v>36</v>
      </c>
      <c r="T123" s="30">
        <v>15</v>
      </c>
      <c r="V123" s="30">
        <v>9</v>
      </c>
      <c r="W123" s="30">
        <v>30</v>
      </c>
      <c r="X123" s="30">
        <v>55</v>
      </c>
      <c r="Y123" s="30">
        <v>84</v>
      </c>
      <c r="AC123" s="30">
        <v>22</v>
      </c>
      <c r="AE123" s="30">
        <v>34.6</v>
      </c>
      <c r="AF123" s="30">
        <v>65.3</v>
      </c>
      <c r="AG123" s="30">
        <v>8.3000000000000007</v>
      </c>
      <c r="AH123" s="30">
        <v>30.7</v>
      </c>
      <c r="AI123" s="30">
        <v>6.2</v>
      </c>
      <c r="AJ123" s="30">
        <v>1.2</v>
      </c>
      <c r="AK123" s="30">
        <v>5.4</v>
      </c>
      <c r="AL123" s="30">
        <v>0.8</v>
      </c>
      <c r="AM123" s="30">
        <v>4.8</v>
      </c>
      <c r="AN123" s="30">
        <v>0.9</v>
      </c>
      <c r="AO123" s="30">
        <v>2.7</v>
      </c>
      <c r="AP123" s="30">
        <v>0.4</v>
      </c>
      <c r="AQ123" s="30">
        <v>2.7</v>
      </c>
      <c r="AR123" s="30">
        <v>0.4</v>
      </c>
      <c r="AS123" s="30">
        <v>9</v>
      </c>
      <c r="AU123" s="2"/>
      <c r="AX123" s="145">
        <f t="shared" ref="AX123:AX131" si="10">AM123/0.254</f>
        <v>18.897637795275589</v>
      </c>
      <c r="AY123" s="145">
        <f t="shared" ref="AY123:AY131" si="11">AE123/0.237</f>
        <v>145.99156118143461</v>
      </c>
      <c r="AZ123" s="145">
        <f t="shared" ref="AZ123:AZ131" si="12">AQ123/0.248</f>
        <v>10.88709677419355</v>
      </c>
      <c r="BA123" s="145">
        <f t="shared" ref="BA123:BA131" si="13">(AX123/((AY123^(4/13))*(AZ123^(9/13))))</f>
        <v>0.78090518846056489</v>
      </c>
      <c r="BB123" s="145">
        <f t="shared" si="4"/>
        <v>0.99230769230769234</v>
      </c>
      <c r="BC123" s="145"/>
    </row>
    <row r="124" spans="1:55" s="30" customFormat="1" ht="19" x14ac:dyDescent="0.25">
      <c r="A124" s="30" t="s">
        <v>589</v>
      </c>
      <c r="B124" s="30" t="s">
        <v>227</v>
      </c>
      <c r="C124" s="1">
        <v>68.738629472407524</v>
      </c>
      <c r="D124" s="1">
        <v>0.70749949464321804</v>
      </c>
      <c r="E124" s="1">
        <v>15.039417828987265</v>
      </c>
      <c r="F124" s="1">
        <v>4.9828178694158067</v>
      </c>
      <c r="G124" s="1">
        <v>1.7283201940570041</v>
      </c>
      <c r="H124" s="1">
        <v>8.0857085102082074E-2</v>
      </c>
      <c r="I124" s="1">
        <v>1.9102486355366888</v>
      </c>
      <c r="J124" s="1">
        <v>2.9007479280371942</v>
      </c>
      <c r="K124" s="1">
        <v>3.7093187790580147</v>
      </c>
      <c r="L124" s="1">
        <v>0.20214271275520518</v>
      </c>
      <c r="M124" s="1">
        <v>100</v>
      </c>
      <c r="N124" s="1"/>
      <c r="O124" s="30">
        <v>340</v>
      </c>
      <c r="P124" s="30">
        <v>145</v>
      </c>
      <c r="Q124" s="30">
        <v>104</v>
      </c>
      <c r="R124" s="30">
        <v>207</v>
      </c>
      <c r="S124" s="30">
        <v>34</v>
      </c>
      <c r="T124" s="30">
        <v>14</v>
      </c>
      <c r="V124" s="30">
        <v>7</v>
      </c>
      <c r="W124" s="30">
        <v>20</v>
      </c>
      <c r="X124" s="30">
        <v>36</v>
      </c>
      <c r="Y124" s="30">
        <v>74</v>
      </c>
      <c r="AC124" s="30">
        <v>14</v>
      </c>
      <c r="AE124" s="30">
        <v>35.5</v>
      </c>
      <c r="AF124" s="30">
        <v>68.8</v>
      </c>
      <c r="AG124" s="30">
        <v>8.6999999999999993</v>
      </c>
      <c r="AH124" s="30">
        <v>32.6</v>
      </c>
      <c r="AI124" s="30">
        <v>6.7</v>
      </c>
      <c r="AJ124" s="30">
        <v>1.2</v>
      </c>
      <c r="AK124" s="30">
        <v>5.9</v>
      </c>
      <c r="AL124" s="30">
        <v>0.8</v>
      </c>
      <c r="AM124" s="30">
        <v>5.4</v>
      </c>
      <c r="AN124" s="30">
        <v>1.1000000000000001</v>
      </c>
      <c r="AO124" s="30">
        <v>3.1</v>
      </c>
      <c r="AP124" s="30">
        <v>0.4</v>
      </c>
      <c r="AQ124" s="30">
        <v>3</v>
      </c>
      <c r="AR124" s="30">
        <v>0.5</v>
      </c>
      <c r="AS124" s="30">
        <v>10</v>
      </c>
      <c r="AU124" s="2"/>
      <c r="AX124" s="145">
        <f t="shared" si="10"/>
        <v>21.259842519685041</v>
      </c>
      <c r="AY124" s="145">
        <f t="shared" si="11"/>
        <v>149.78902953586498</v>
      </c>
      <c r="AZ124" s="145">
        <f t="shared" si="12"/>
        <v>12.096774193548388</v>
      </c>
      <c r="BA124" s="145">
        <f t="shared" si="13"/>
        <v>0.81029116808728308</v>
      </c>
      <c r="BB124" s="145">
        <f t="shared" si="4"/>
        <v>1.3942307692307692</v>
      </c>
      <c r="BC124" s="145"/>
    </row>
    <row r="125" spans="1:55" s="30" customFormat="1" ht="19" x14ac:dyDescent="0.25">
      <c r="A125" s="30" t="s">
        <v>590</v>
      </c>
      <c r="B125" s="30" t="s">
        <v>228</v>
      </c>
      <c r="C125" s="1">
        <v>69.638256209419765</v>
      </c>
      <c r="D125" s="1">
        <v>0.77295681747913014</v>
      </c>
      <c r="E125" s="1">
        <v>14.902607440997631</v>
      </c>
      <c r="F125" s="1">
        <v>5.9260022673399986</v>
      </c>
      <c r="G125" s="1">
        <v>2.2570339070390601</v>
      </c>
      <c r="H125" s="1">
        <v>8.2448727197773894E-2</v>
      </c>
      <c r="I125" s="1">
        <v>0.84509945377718232</v>
      </c>
      <c r="J125" s="1">
        <v>2.1024425435432343</v>
      </c>
      <c r="K125" s="1">
        <v>3.2670308152117902</v>
      </c>
      <c r="L125" s="1">
        <v>0.20612181799443474</v>
      </c>
      <c r="M125" s="1">
        <v>99.999999999999986</v>
      </c>
      <c r="N125" s="1"/>
      <c r="O125" s="30">
        <v>412</v>
      </c>
      <c r="P125" s="30">
        <v>221</v>
      </c>
      <c r="Q125" s="30">
        <v>93</v>
      </c>
      <c r="R125" s="30">
        <v>212</v>
      </c>
      <c r="S125" s="30">
        <v>32</v>
      </c>
      <c r="T125" s="30">
        <v>14</v>
      </c>
      <c r="V125" s="30">
        <v>6</v>
      </c>
      <c r="W125" s="30">
        <v>30</v>
      </c>
      <c r="X125" s="30">
        <v>68</v>
      </c>
      <c r="Y125" s="30">
        <v>86</v>
      </c>
      <c r="AC125" s="30">
        <v>16</v>
      </c>
      <c r="AE125" s="30">
        <v>37</v>
      </c>
      <c r="AF125" s="30">
        <v>71.2</v>
      </c>
      <c r="AG125" s="30">
        <v>8.3000000000000007</v>
      </c>
      <c r="AH125" s="30">
        <v>32.200000000000003</v>
      </c>
      <c r="AI125" s="30">
        <v>6.7</v>
      </c>
      <c r="AJ125" s="30">
        <v>1.2</v>
      </c>
      <c r="AK125" s="30">
        <v>5.7</v>
      </c>
      <c r="AL125" s="30">
        <v>0.9</v>
      </c>
      <c r="AM125" s="30">
        <v>5.2</v>
      </c>
      <c r="AN125" s="30">
        <v>1</v>
      </c>
      <c r="AO125" s="30">
        <v>2.8</v>
      </c>
      <c r="AP125" s="30">
        <v>0.4</v>
      </c>
      <c r="AQ125" s="30">
        <v>2.8</v>
      </c>
      <c r="AR125" s="30">
        <v>0.4</v>
      </c>
      <c r="AS125" s="30">
        <v>15</v>
      </c>
      <c r="AU125" s="2"/>
      <c r="AX125" s="145">
        <f t="shared" si="10"/>
        <v>20.472440944881889</v>
      </c>
      <c r="AY125" s="145">
        <f t="shared" si="11"/>
        <v>156.11814345991561</v>
      </c>
      <c r="AZ125" s="145">
        <f t="shared" si="12"/>
        <v>11.29032258064516</v>
      </c>
      <c r="BA125" s="145">
        <f t="shared" si="13"/>
        <v>0.80809829620801954</v>
      </c>
      <c r="BB125" s="145">
        <f t="shared" si="4"/>
        <v>2.3763440860215055</v>
      </c>
      <c r="BC125" s="145"/>
    </row>
    <row r="126" spans="1:55" s="30" customFormat="1" ht="19" x14ac:dyDescent="0.25">
      <c r="A126" s="30" t="s">
        <v>591</v>
      </c>
      <c r="B126" s="30" t="s">
        <v>229</v>
      </c>
      <c r="C126" s="1">
        <v>69.996966326221056</v>
      </c>
      <c r="D126" s="1">
        <v>0.48538780463140863</v>
      </c>
      <c r="E126" s="1">
        <v>15.17848114066134</v>
      </c>
      <c r="F126" s="1">
        <v>3.883102437051269</v>
      </c>
      <c r="G126" s="1">
        <v>1.2033572656487006</v>
      </c>
      <c r="H126" s="1">
        <v>8.0897967438568114E-2</v>
      </c>
      <c r="I126" s="1">
        <v>2.0527859237536656</v>
      </c>
      <c r="J126" s="1">
        <v>3.2561431894023665</v>
      </c>
      <c r="K126" s="1">
        <v>3.6201840428759229</v>
      </c>
      <c r="L126" s="1">
        <v>0.24269390231570431</v>
      </c>
      <c r="M126" s="1">
        <v>100</v>
      </c>
      <c r="N126" s="1"/>
      <c r="O126" s="30">
        <v>265</v>
      </c>
      <c r="P126" s="30">
        <v>188</v>
      </c>
      <c r="Q126" s="30">
        <v>225</v>
      </c>
      <c r="R126" s="30">
        <v>175</v>
      </c>
      <c r="S126" s="30">
        <v>28</v>
      </c>
      <c r="T126" s="30">
        <v>23</v>
      </c>
      <c r="V126" s="30">
        <v>6</v>
      </c>
      <c r="W126" s="30">
        <v>50</v>
      </c>
      <c r="X126" s="30">
        <v>46</v>
      </c>
      <c r="Y126" s="30">
        <v>56</v>
      </c>
      <c r="AC126" s="30">
        <v>19</v>
      </c>
      <c r="AE126" s="30">
        <v>23.7</v>
      </c>
      <c r="AF126" s="30">
        <v>44.7</v>
      </c>
      <c r="AG126" s="30">
        <v>5.5</v>
      </c>
      <c r="AH126" s="30">
        <v>20.2</v>
      </c>
      <c r="AI126" s="30">
        <v>4.4000000000000004</v>
      </c>
      <c r="AJ126" s="30">
        <v>0.7</v>
      </c>
      <c r="AK126" s="30">
        <v>4.0999999999999996</v>
      </c>
      <c r="AL126" s="30">
        <v>0.7</v>
      </c>
      <c r="AM126" s="30">
        <v>4.3</v>
      </c>
      <c r="AN126" s="30">
        <v>0.8</v>
      </c>
      <c r="AO126" s="30">
        <v>2.4</v>
      </c>
      <c r="AP126" s="30">
        <v>0.4</v>
      </c>
      <c r="AQ126" s="30">
        <v>2.4</v>
      </c>
      <c r="AR126" s="30">
        <v>0.4</v>
      </c>
      <c r="AS126" s="30">
        <v>6</v>
      </c>
      <c r="AU126" s="2"/>
      <c r="AX126" s="145">
        <f t="shared" si="10"/>
        <v>16.929133858267715</v>
      </c>
      <c r="AY126" s="145">
        <f t="shared" si="11"/>
        <v>100</v>
      </c>
      <c r="AZ126" s="145">
        <f t="shared" si="12"/>
        <v>9.67741935483871</v>
      </c>
      <c r="BA126" s="145">
        <f t="shared" si="13"/>
        <v>0.85270968719747964</v>
      </c>
      <c r="BB126" s="145">
        <f t="shared" si="4"/>
        <v>0.83555555555555561</v>
      </c>
      <c r="BC126" s="145"/>
    </row>
    <row r="127" spans="1:55" s="30" customFormat="1" ht="19" x14ac:dyDescent="0.25">
      <c r="A127" s="30" t="s">
        <v>592</v>
      </c>
      <c r="B127" s="30" t="s">
        <v>230</v>
      </c>
      <c r="C127" s="1">
        <v>51.416841894462806</v>
      </c>
      <c r="D127" s="1">
        <v>1.4018223690798037</v>
      </c>
      <c r="E127" s="1">
        <v>15.450085110643837</v>
      </c>
      <c r="F127" s="1">
        <v>11.58506057875238</v>
      </c>
      <c r="G127" s="1">
        <v>6.8789426254130372</v>
      </c>
      <c r="H127" s="1">
        <v>0.20026033843997199</v>
      </c>
      <c r="I127" s="1">
        <v>10.063082006608592</v>
      </c>
      <c r="J127" s="1">
        <v>2.0526684690097126</v>
      </c>
      <c r="K127" s="1">
        <v>0.74096325222789627</v>
      </c>
      <c r="L127" s="1">
        <v>0.21027335536197056</v>
      </c>
      <c r="M127" s="1">
        <v>100.00000000000001</v>
      </c>
      <c r="N127" s="1"/>
      <c r="O127" s="30">
        <v>99</v>
      </c>
      <c r="P127" s="30">
        <v>29</v>
      </c>
      <c r="Q127" s="30">
        <v>135</v>
      </c>
      <c r="R127" s="30">
        <v>110</v>
      </c>
      <c r="S127" s="30">
        <v>34</v>
      </c>
      <c r="T127" s="30">
        <v>6</v>
      </c>
      <c r="V127" s="30">
        <v>4</v>
      </c>
      <c r="W127" s="30">
        <v>119</v>
      </c>
      <c r="X127" s="30">
        <v>220</v>
      </c>
      <c r="Y127" s="30">
        <v>263</v>
      </c>
      <c r="AC127" s="30">
        <v>2</v>
      </c>
      <c r="AE127" s="30">
        <v>9.6</v>
      </c>
      <c r="AF127" s="30">
        <v>22.3</v>
      </c>
      <c r="AG127" s="30">
        <v>3</v>
      </c>
      <c r="AH127" s="30">
        <v>14</v>
      </c>
      <c r="AI127" s="30">
        <v>3.8</v>
      </c>
      <c r="AJ127" s="30">
        <v>1.2</v>
      </c>
      <c r="AK127" s="30">
        <v>4.4000000000000004</v>
      </c>
      <c r="AL127" s="30">
        <v>0.8</v>
      </c>
      <c r="AM127" s="30">
        <v>5.0999999999999996</v>
      </c>
      <c r="AN127" s="30">
        <v>1.1000000000000001</v>
      </c>
      <c r="AO127" s="30">
        <v>3.1</v>
      </c>
      <c r="AP127" s="30">
        <v>0.5</v>
      </c>
      <c r="AQ127" s="30">
        <v>2.9</v>
      </c>
      <c r="AR127" s="30">
        <v>0.4</v>
      </c>
      <c r="AS127" s="30">
        <v>36</v>
      </c>
      <c r="AU127" s="2"/>
      <c r="AX127" s="145">
        <f t="shared" si="10"/>
        <v>20.078740157480315</v>
      </c>
      <c r="AY127" s="145">
        <f t="shared" si="11"/>
        <v>40.506329113924053</v>
      </c>
      <c r="AZ127" s="145">
        <f t="shared" si="12"/>
        <v>11.693548387096774</v>
      </c>
      <c r="BA127" s="145">
        <f t="shared" si="13"/>
        <v>1.1715655221958832</v>
      </c>
      <c r="BB127" s="145">
        <f t="shared" si="4"/>
        <v>0.21481481481481482</v>
      </c>
      <c r="BC127" s="145"/>
    </row>
    <row r="128" spans="1:55" s="30" customFormat="1" ht="19" x14ac:dyDescent="0.25">
      <c r="A128" s="30" t="s">
        <v>593</v>
      </c>
      <c r="B128" s="30" t="s">
        <v>231</v>
      </c>
      <c r="C128" s="1">
        <v>49.598474201967477</v>
      </c>
      <c r="D128" s="1">
        <v>1.0138526400321222</v>
      </c>
      <c r="E128" s="1">
        <v>15.027102991367197</v>
      </c>
      <c r="F128" s="1">
        <v>12.015659506123271</v>
      </c>
      <c r="G128" s="1">
        <v>7.4884561333065651</v>
      </c>
      <c r="H128" s="1">
        <v>0.2308773338687011</v>
      </c>
      <c r="I128" s="1">
        <v>12.186307970287093</v>
      </c>
      <c r="J128" s="1">
        <v>1.7064846416382253</v>
      </c>
      <c r="K128" s="1">
        <v>0.63240313190122466</v>
      </c>
      <c r="L128" s="1">
        <v>0.10038144950813091</v>
      </c>
      <c r="M128" s="1">
        <v>100.00000000000001</v>
      </c>
      <c r="N128" s="1"/>
      <c r="O128" s="30">
        <v>94</v>
      </c>
      <c r="P128" s="30">
        <v>14</v>
      </c>
      <c r="Q128" s="30">
        <v>169</v>
      </c>
      <c r="R128" s="30">
        <v>62</v>
      </c>
      <c r="S128" s="30">
        <v>27</v>
      </c>
      <c r="T128" s="30">
        <v>1</v>
      </c>
      <c r="V128" s="30">
        <v>4</v>
      </c>
      <c r="W128" s="30">
        <v>93</v>
      </c>
      <c r="X128" s="30">
        <v>227</v>
      </c>
      <c r="Y128" s="30">
        <v>277</v>
      </c>
      <c r="AC128" s="30">
        <v>1</v>
      </c>
      <c r="AE128" s="30">
        <v>3.8</v>
      </c>
      <c r="AF128" s="30">
        <v>9.9</v>
      </c>
      <c r="AG128" s="30">
        <v>1.5</v>
      </c>
      <c r="AH128" s="30">
        <v>7.4</v>
      </c>
      <c r="AI128" s="30">
        <v>2.5</v>
      </c>
      <c r="AJ128" s="30">
        <v>0.9</v>
      </c>
      <c r="AK128" s="30">
        <v>3.4</v>
      </c>
      <c r="AL128" s="30">
        <v>0.5</v>
      </c>
      <c r="AM128" s="30">
        <v>4.4000000000000004</v>
      </c>
      <c r="AN128" s="30">
        <v>0.9</v>
      </c>
      <c r="AO128" s="30">
        <v>2.8</v>
      </c>
      <c r="AP128" s="30">
        <v>0.4</v>
      </c>
      <c r="AQ128" s="30">
        <v>2.7</v>
      </c>
      <c r="AR128" s="30">
        <v>0.4</v>
      </c>
      <c r="AS128" s="30">
        <v>36</v>
      </c>
      <c r="AU128" s="2"/>
      <c r="AX128" s="145">
        <f t="shared" si="10"/>
        <v>17.322834645669293</v>
      </c>
      <c r="AY128" s="145">
        <f t="shared" si="11"/>
        <v>16.033755274261605</v>
      </c>
      <c r="AZ128" s="145">
        <f t="shared" si="12"/>
        <v>10.88709677419355</v>
      </c>
      <c r="BA128" s="145">
        <f t="shared" si="13"/>
        <v>1.4124616700809745</v>
      </c>
      <c r="BB128" s="145">
        <f t="shared" si="4"/>
        <v>8.2840236686390539E-2</v>
      </c>
      <c r="BC128" s="145"/>
    </row>
    <row r="129" spans="1:58" s="30" customFormat="1" ht="19" x14ac:dyDescent="0.25">
      <c r="A129" s="30" t="s">
        <v>232</v>
      </c>
      <c r="C129" s="1">
        <f>SUM(C123:C128)/6</f>
        <v>62.918617290489642</v>
      </c>
      <c r="D129" s="1">
        <f t="shared" ref="D129:M129" si="14">SUM(D123:D128)/6</f>
        <v>0.85326063549249287</v>
      </c>
      <c r="E129" s="1">
        <f t="shared" si="14"/>
        <v>15.186142223986337</v>
      </c>
      <c r="F129" s="1">
        <f t="shared" si="14"/>
        <v>7.347447655057306</v>
      </c>
      <c r="G129" s="1">
        <f t="shared" ref="G129" si="15">SUM(G123:G128)/6</f>
        <v>3.6367991987828674</v>
      </c>
      <c r="H129" s="1">
        <f>SUM(H123:H128)/6</f>
        <v>0.12940724399618911</v>
      </c>
      <c r="I129" s="1">
        <f t="shared" si="14"/>
        <v>4.765712428549965</v>
      </c>
      <c r="J129" s="1">
        <f t="shared" si="14"/>
        <v>2.4041191092609373</v>
      </c>
      <c r="K129" s="1">
        <f t="shared" si="14"/>
        <v>2.5695797713481876</v>
      </c>
      <c r="L129" s="1">
        <f t="shared" si="14"/>
        <v>0.18891444303608493</v>
      </c>
      <c r="M129" s="1">
        <f t="shared" si="14"/>
        <v>100</v>
      </c>
      <c r="N129" s="1"/>
      <c r="O129" s="1">
        <f t="shared" ref="O129:T129" si="16">SUM(O123:O128)/6</f>
        <v>263.33333333333331</v>
      </c>
      <c r="P129" s="1">
        <f t="shared" si="16"/>
        <v>121</v>
      </c>
      <c r="Q129" s="1">
        <f t="shared" si="16"/>
        <v>142.66666666666666</v>
      </c>
      <c r="R129" s="1">
        <f t="shared" si="16"/>
        <v>160.16666666666666</v>
      </c>
      <c r="S129" s="1">
        <f t="shared" si="16"/>
        <v>31.833333333333332</v>
      </c>
      <c r="T129" s="1">
        <f t="shared" si="16"/>
        <v>12.166666666666666</v>
      </c>
      <c r="U129" s="1"/>
      <c r="V129" s="1">
        <f t="shared" ref="V129:Y129" si="17">SUM(V123:V128)/6</f>
        <v>6</v>
      </c>
      <c r="W129" s="1">
        <f t="shared" si="17"/>
        <v>57</v>
      </c>
      <c r="X129" s="1">
        <f t="shared" si="17"/>
        <v>108.66666666666667</v>
      </c>
      <c r="Y129" s="1">
        <f t="shared" si="17"/>
        <v>140</v>
      </c>
      <c r="Z129" s="1"/>
      <c r="AA129" s="1"/>
      <c r="AB129" s="1"/>
      <c r="AC129" s="1">
        <f t="shared" ref="AC129" si="18">SUM(AC123:AC128)/6</f>
        <v>12.333333333333334</v>
      </c>
      <c r="AD129" s="1"/>
      <c r="AE129" s="1">
        <f t="shared" ref="AE129:AS129" si="19">SUM(AE123:AE128)/6</f>
        <v>24.033333333333331</v>
      </c>
      <c r="AF129" s="1">
        <f t="shared" si="19"/>
        <v>47.033333333333331</v>
      </c>
      <c r="AG129" s="1">
        <f t="shared" si="19"/>
        <v>5.8833333333333329</v>
      </c>
      <c r="AH129" s="1">
        <f t="shared" si="19"/>
        <v>22.849999999999998</v>
      </c>
      <c r="AI129" s="1">
        <f t="shared" si="19"/>
        <v>5.05</v>
      </c>
      <c r="AJ129" s="1">
        <f t="shared" si="19"/>
        <v>1.0666666666666667</v>
      </c>
      <c r="AK129" s="1">
        <f t="shared" si="19"/>
        <v>4.8166666666666664</v>
      </c>
      <c r="AL129" s="1">
        <f t="shared" si="19"/>
        <v>0.75</v>
      </c>
      <c r="AM129" s="1">
        <f t="shared" si="19"/>
        <v>4.8666666666666663</v>
      </c>
      <c r="AN129" s="1">
        <f t="shared" si="19"/>
        <v>0.96666666666666679</v>
      </c>
      <c r="AO129" s="1">
        <f t="shared" si="19"/>
        <v>2.8166666666666669</v>
      </c>
      <c r="AP129" s="1">
        <f t="shared" si="19"/>
        <v>0.41666666666666669</v>
      </c>
      <c r="AQ129" s="1">
        <f t="shared" si="19"/>
        <v>2.75</v>
      </c>
      <c r="AR129" s="1">
        <f t="shared" si="19"/>
        <v>0.41666666666666669</v>
      </c>
      <c r="AS129" s="1">
        <f t="shared" si="19"/>
        <v>18.666666666666668</v>
      </c>
      <c r="AU129" s="2"/>
      <c r="AX129" s="145">
        <f t="shared" si="10"/>
        <v>19.16010498687664</v>
      </c>
      <c r="AY129" s="145">
        <f t="shared" si="11"/>
        <v>101.40646976090014</v>
      </c>
      <c r="AZ129" s="145">
        <f t="shared" si="12"/>
        <v>11.088709677419354</v>
      </c>
      <c r="BA129" s="145">
        <f t="shared" si="13"/>
        <v>0.87451597662810454</v>
      </c>
      <c r="BB129" s="145">
        <f t="shared" si="4"/>
        <v>0.84813084112149539</v>
      </c>
      <c r="BC129" s="145"/>
    </row>
    <row r="130" spans="1:58" s="30" customFormat="1" ht="19" x14ac:dyDescent="0.25">
      <c r="A130" s="30" t="s">
        <v>233</v>
      </c>
      <c r="C130" s="1">
        <f>AVERAGE(C123:C126)</f>
        <v>69.124096911626893</v>
      </c>
      <c r="D130" s="1">
        <f t="shared" ref="D130:AS130" si="20">AVERAGE(D123:D126)</f>
        <v>0.67597220096075761</v>
      </c>
      <c r="E130" s="1">
        <f t="shared" si="20"/>
        <v>15.159916310476747</v>
      </c>
      <c r="F130" s="1">
        <f t="shared" si="20"/>
        <v>5.120991461367046</v>
      </c>
      <c r="G130" s="1">
        <f t="shared" ref="G130" si="21">AVERAGE(G123:G126)</f>
        <v>1.8633491084944012</v>
      </c>
      <c r="H130" s="1">
        <f>AVERAGE(H123:H126)</f>
        <v>8.6326447917115384E-2</v>
      </c>
      <c r="I130" s="1">
        <f t="shared" si="20"/>
        <v>1.5862211486010265</v>
      </c>
      <c r="J130" s="1">
        <f t="shared" si="20"/>
        <v>2.6663903862294216</v>
      </c>
      <c r="K130" s="1">
        <f t="shared" si="20"/>
        <v>3.5110280609900011</v>
      </c>
      <c r="L130" s="1">
        <f t="shared" si="20"/>
        <v>0.20570796333660199</v>
      </c>
      <c r="M130" s="1">
        <f t="shared" si="20"/>
        <v>100</v>
      </c>
      <c r="N130" s="1"/>
      <c r="O130" s="1">
        <f t="shared" si="20"/>
        <v>346.75</v>
      </c>
      <c r="P130" s="1">
        <f t="shared" si="20"/>
        <v>170.75</v>
      </c>
      <c r="Q130" s="1">
        <f t="shared" si="20"/>
        <v>138</v>
      </c>
      <c r="R130" s="1">
        <f t="shared" si="20"/>
        <v>197.25</v>
      </c>
      <c r="S130" s="1">
        <f t="shared" si="20"/>
        <v>32.5</v>
      </c>
      <c r="T130" s="1">
        <f t="shared" si="20"/>
        <v>16.5</v>
      </c>
      <c r="U130" s="1"/>
      <c r="V130" s="1">
        <f t="shared" si="20"/>
        <v>7</v>
      </c>
      <c r="W130" s="1">
        <f t="shared" si="20"/>
        <v>32.5</v>
      </c>
      <c r="X130" s="1">
        <f t="shared" si="20"/>
        <v>51.25</v>
      </c>
      <c r="Y130" s="1">
        <f t="shared" si="20"/>
        <v>75</v>
      </c>
      <c r="Z130" s="1"/>
      <c r="AA130" s="1"/>
      <c r="AB130" s="1"/>
      <c r="AC130" s="1">
        <f t="shared" si="20"/>
        <v>17.75</v>
      </c>
      <c r="AD130" s="1"/>
      <c r="AE130" s="1">
        <f t="shared" si="20"/>
        <v>32.699999999999996</v>
      </c>
      <c r="AF130" s="1">
        <f t="shared" si="20"/>
        <v>62.5</v>
      </c>
      <c r="AG130" s="1">
        <f t="shared" si="20"/>
        <v>7.7</v>
      </c>
      <c r="AH130" s="1">
        <f t="shared" si="20"/>
        <v>28.925000000000001</v>
      </c>
      <c r="AI130" s="1">
        <f t="shared" si="20"/>
        <v>6</v>
      </c>
      <c r="AJ130" s="1">
        <f t="shared" si="20"/>
        <v>1.075</v>
      </c>
      <c r="AK130" s="1">
        <f t="shared" si="20"/>
        <v>5.2750000000000004</v>
      </c>
      <c r="AL130" s="1">
        <f t="shared" si="20"/>
        <v>0.8</v>
      </c>
      <c r="AM130" s="1">
        <f t="shared" si="20"/>
        <v>4.9249999999999998</v>
      </c>
      <c r="AN130" s="1">
        <f t="shared" si="20"/>
        <v>0.95</v>
      </c>
      <c r="AO130" s="1">
        <f t="shared" si="20"/>
        <v>2.7500000000000004</v>
      </c>
      <c r="AP130" s="1">
        <f t="shared" si="20"/>
        <v>0.4</v>
      </c>
      <c r="AQ130" s="1">
        <f t="shared" si="20"/>
        <v>2.7250000000000001</v>
      </c>
      <c r="AR130" s="1">
        <f t="shared" si="20"/>
        <v>0.42500000000000004</v>
      </c>
      <c r="AS130" s="1">
        <f t="shared" si="20"/>
        <v>10</v>
      </c>
      <c r="AU130" s="2"/>
      <c r="AX130" s="145">
        <f t="shared" si="10"/>
        <v>19.389763779527559</v>
      </c>
      <c r="AY130" s="145">
        <f t="shared" si="11"/>
        <v>137.97468354430379</v>
      </c>
      <c r="AZ130" s="145">
        <f t="shared" si="12"/>
        <v>10.987903225806452</v>
      </c>
      <c r="BA130" s="145">
        <f t="shared" si="13"/>
        <v>0.81010135736365363</v>
      </c>
      <c r="BB130" s="145">
        <f t="shared" si="4"/>
        <v>1.2373188405797102</v>
      </c>
      <c r="BC130" s="145"/>
    </row>
    <row r="131" spans="1:58" s="30" customFormat="1" ht="19" x14ac:dyDescent="0.25">
      <c r="A131" s="30" t="s">
        <v>234</v>
      </c>
      <c r="B131" s="30" t="s">
        <v>235</v>
      </c>
      <c r="C131" s="1">
        <v>53.638357256778313</v>
      </c>
      <c r="D131" s="1">
        <v>1.4055023923444976</v>
      </c>
      <c r="E131" s="1">
        <v>16.447368421052634</v>
      </c>
      <c r="F131" s="1">
        <v>8.6722488038277508</v>
      </c>
      <c r="G131" s="1">
        <v>5.3129984051036683</v>
      </c>
      <c r="H131" s="1">
        <v>0.13955342902711326</v>
      </c>
      <c r="I131" s="1">
        <v>7.6953748006379588</v>
      </c>
      <c r="J131" s="1">
        <v>4.2663476874003194</v>
      </c>
      <c r="K131" s="1">
        <v>2.0633971291866029</v>
      </c>
      <c r="L131" s="1">
        <v>0.35885167464114831</v>
      </c>
      <c r="M131" s="1">
        <f>SUM(C131:L131)</f>
        <v>100.00000000000001</v>
      </c>
      <c r="N131" s="1"/>
      <c r="O131" s="30">
        <v>495</v>
      </c>
      <c r="P131" s="30">
        <v>49</v>
      </c>
      <c r="Q131" s="30">
        <v>715</v>
      </c>
      <c r="R131" s="30">
        <v>166</v>
      </c>
      <c r="S131" s="30">
        <v>22</v>
      </c>
      <c r="T131" s="30">
        <v>14</v>
      </c>
      <c r="U131" s="30">
        <v>0.52</v>
      </c>
      <c r="V131" s="30">
        <v>4.42</v>
      </c>
      <c r="W131" s="30">
        <v>109</v>
      </c>
      <c r="X131" s="30">
        <v>261</v>
      </c>
      <c r="Y131" s="30">
        <v>0</v>
      </c>
      <c r="AC131" s="30">
        <v>7</v>
      </c>
      <c r="AE131" s="30">
        <v>34.299999999999997</v>
      </c>
      <c r="AF131" s="30">
        <v>70.099999999999994</v>
      </c>
      <c r="AH131" s="30">
        <v>34.5</v>
      </c>
      <c r="AI131" s="30">
        <v>6.94</v>
      </c>
      <c r="AJ131" s="30">
        <v>1.75</v>
      </c>
      <c r="AL131" s="30">
        <v>0.77</v>
      </c>
      <c r="AN131" s="30">
        <v>1.2</v>
      </c>
      <c r="AP131" s="30">
        <v>0.25</v>
      </c>
      <c r="AQ131" s="30">
        <v>1.76</v>
      </c>
      <c r="AR131" s="30">
        <v>0.28000000000000003</v>
      </c>
      <c r="AU131" s="2"/>
      <c r="AV131" s="30">
        <v>0.70550000000000002</v>
      </c>
      <c r="AW131" s="30">
        <v>6.7</v>
      </c>
      <c r="AX131" s="145">
        <f t="shared" si="10"/>
        <v>0</v>
      </c>
      <c r="AY131" s="145">
        <f t="shared" si="11"/>
        <v>144.72573839662448</v>
      </c>
      <c r="AZ131" s="145">
        <f t="shared" si="12"/>
        <v>7.096774193548387</v>
      </c>
      <c r="BA131" s="145">
        <f t="shared" si="13"/>
        <v>0</v>
      </c>
      <c r="BB131" s="145">
        <f t="shared" si="4"/>
        <v>6.8531468531468534E-2</v>
      </c>
      <c r="BC131" s="145"/>
    </row>
    <row r="133" spans="1:58" s="81" customFormat="1" x14ac:dyDescent="0.2">
      <c r="A133" s="81" t="s">
        <v>594</v>
      </c>
      <c r="O133" s="82"/>
      <c r="T133" s="82"/>
      <c r="AV133" s="83"/>
      <c r="BB133" s="83"/>
      <c r="BC133" s="83"/>
      <c r="BD133" s="84"/>
      <c r="BE133" s="84"/>
      <c r="BF133" s="84"/>
    </row>
    <row r="134" spans="1:58" x14ac:dyDescent="0.2">
      <c r="A134" s="57" t="s">
        <v>0</v>
      </c>
      <c r="B134" s="29" t="s">
        <v>274</v>
      </c>
    </row>
    <row r="135" spans="1:58" x14ac:dyDescent="0.2">
      <c r="A135" s="58" t="s">
        <v>0</v>
      </c>
      <c r="B135" s="29" t="s">
        <v>256</v>
      </c>
    </row>
    <row r="136" spans="1:58" x14ac:dyDescent="0.2">
      <c r="A136" s="59" t="s">
        <v>251</v>
      </c>
      <c r="B136" s="29" t="s">
        <v>252</v>
      </c>
    </row>
    <row r="137" spans="1:58" x14ac:dyDescent="0.2">
      <c r="A137" s="57" t="s">
        <v>254</v>
      </c>
      <c r="B137" s="29" t="s">
        <v>253</v>
      </c>
    </row>
    <row r="138" spans="1:58" x14ac:dyDescent="0.2">
      <c r="A138" s="57" t="s">
        <v>258</v>
      </c>
      <c r="B138" s="29" t="s">
        <v>257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168"/>
  <sheetViews>
    <sheetView topLeftCell="A154" workbookViewId="0">
      <selection activeCell="B2" sqref="B2:B54"/>
    </sheetView>
  </sheetViews>
  <sheetFormatPr baseColWidth="10" defaultRowHeight="16" x14ac:dyDescent="0.2"/>
  <sheetData>
    <row r="1" spans="1:57" s="92" customFormat="1" ht="19" x14ac:dyDescent="0.25">
      <c r="A1" s="85" t="s">
        <v>0</v>
      </c>
      <c r="B1" s="85" t="s">
        <v>273</v>
      </c>
      <c r="C1" s="85" t="s">
        <v>1</v>
      </c>
      <c r="D1" s="85" t="s">
        <v>2</v>
      </c>
      <c r="E1" s="85" t="s">
        <v>3</v>
      </c>
      <c r="F1" s="85" t="s">
        <v>4</v>
      </c>
      <c r="G1" s="85" t="s">
        <v>5</v>
      </c>
      <c r="H1" s="85" t="s">
        <v>6</v>
      </c>
      <c r="I1" s="85" t="s">
        <v>7</v>
      </c>
      <c r="J1" s="85" t="s">
        <v>8</v>
      </c>
      <c r="K1" s="85" t="s">
        <v>9</v>
      </c>
      <c r="L1" s="85" t="s">
        <v>10</v>
      </c>
      <c r="M1" s="85" t="s">
        <v>11</v>
      </c>
      <c r="N1" s="85" t="s">
        <v>12</v>
      </c>
      <c r="O1" s="85" t="s">
        <v>13</v>
      </c>
      <c r="P1" s="85" t="s">
        <v>14</v>
      </c>
      <c r="Q1" s="85"/>
      <c r="R1" s="86" t="s">
        <v>15</v>
      </c>
      <c r="S1" s="85" t="s">
        <v>16</v>
      </c>
      <c r="T1" s="85" t="s">
        <v>17</v>
      </c>
      <c r="U1" s="85" t="s">
        <v>18</v>
      </c>
      <c r="V1" s="85" t="s">
        <v>19</v>
      </c>
      <c r="W1" s="86" t="s">
        <v>20</v>
      </c>
      <c r="X1" s="85" t="s">
        <v>21</v>
      </c>
      <c r="Y1" s="85" t="s">
        <v>22</v>
      </c>
      <c r="Z1" s="85" t="s">
        <v>23</v>
      </c>
      <c r="AA1" s="85" t="s">
        <v>24</v>
      </c>
      <c r="AB1" s="85" t="s">
        <v>25</v>
      </c>
      <c r="AC1" s="85" t="s">
        <v>26</v>
      </c>
      <c r="AD1" s="85" t="s">
        <v>27</v>
      </c>
      <c r="AE1" s="85" t="s">
        <v>28</v>
      </c>
      <c r="AF1" s="85" t="s">
        <v>29</v>
      </c>
      <c r="AG1" s="85" t="s">
        <v>30</v>
      </c>
      <c r="AH1" s="85" t="s">
        <v>31</v>
      </c>
      <c r="AI1" s="85" t="s">
        <v>32</v>
      </c>
      <c r="AJ1" s="85" t="s">
        <v>33</v>
      </c>
      <c r="AK1" s="85" t="s">
        <v>34</v>
      </c>
      <c r="AL1" s="85" t="s">
        <v>35</v>
      </c>
      <c r="AM1" s="85" t="s">
        <v>36</v>
      </c>
      <c r="AN1" s="85" t="s">
        <v>37</v>
      </c>
      <c r="AO1" s="85" t="s">
        <v>38</v>
      </c>
      <c r="AP1" s="85" t="s">
        <v>39</v>
      </c>
      <c r="AQ1" s="85" t="s">
        <v>40</v>
      </c>
      <c r="AR1" s="85" t="s">
        <v>41</v>
      </c>
      <c r="AS1" s="85" t="s">
        <v>42</v>
      </c>
      <c r="AT1" s="85" t="s">
        <v>43</v>
      </c>
      <c r="AU1" s="85" t="s">
        <v>44</v>
      </c>
      <c r="AV1" s="87" t="s">
        <v>45</v>
      </c>
      <c r="AW1" s="87" t="s">
        <v>46</v>
      </c>
      <c r="AX1" s="85" t="s">
        <v>47</v>
      </c>
      <c r="AY1" s="85" t="s">
        <v>200</v>
      </c>
      <c r="AZ1" s="85" t="s">
        <v>201</v>
      </c>
      <c r="BA1" s="85" t="s">
        <v>202</v>
      </c>
      <c r="BB1" s="85" t="s">
        <v>203</v>
      </c>
      <c r="BC1" s="85"/>
      <c r="BD1" s="85"/>
      <c r="BE1" s="85"/>
    </row>
    <row r="2" spans="1:57" s="18" customFormat="1" ht="19" x14ac:dyDescent="0.25">
      <c r="A2" s="18" t="s">
        <v>150</v>
      </c>
      <c r="B2" s="33" t="s">
        <v>598</v>
      </c>
      <c r="C2" s="16">
        <v>77.169555947329656</v>
      </c>
      <c r="D2" s="16">
        <v>7.7123318484795464E-2</v>
      </c>
      <c r="E2" s="16">
        <v>13.40607642927591</v>
      </c>
      <c r="F2" s="16">
        <v>0.48063890368188622</v>
      </c>
      <c r="G2" s="16">
        <v>4.5987530304282868E-2</v>
      </c>
      <c r="H2" s="16">
        <v>8.4900055946368402E-2</v>
      </c>
      <c r="I2" s="16">
        <v>0.53972865050053731</v>
      </c>
      <c r="J2" s="16">
        <v>3.5531423210244912</v>
      </c>
      <c r="K2" s="16">
        <v>4.6390401833349024</v>
      </c>
      <c r="L2" s="16">
        <v>3.806660117160539E-3</v>
      </c>
      <c r="M2" s="16">
        <v>100</v>
      </c>
      <c r="N2" s="16">
        <v>47</v>
      </c>
      <c r="O2" s="16">
        <v>584.18181818181813</v>
      </c>
      <c r="P2" s="16">
        <v>254.90909090909088</v>
      </c>
      <c r="Q2" s="16"/>
      <c r="R2" s="24"/>
      <c r="S2" s="16"/>
      <c r="T2" s="16"/>
      <c r="U2" s="16"/>
      <c r="V2" s="16"/>
      <c r="W2" s="24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X2" s="16"/>
      <c r="AY2" s="16"/>
      <c r="AZ2" s="16"/>
      <c r="BA2" s="16"/>
      <c r="BB2" s="16"/>
      <c r="BC2" s="16"/>
      <c r="BD2" s="16"/>
      <c r="BE2" s="16"/>
    </row>
    <row r="3" spans="1:57" s="18" customFormat="1" ht="19" x14ac:dyDescent="0.25">
      <c r="A3" s="18" t="s">
        <v>151</v>
      </c>
      <c r="B3" s="33" t="s">
        <v>598</v>
      </c>
      <c r="C3" s="16">
        <v>77.299142877082261</v>
      </c>
      <c r="D3" s="16">
        <v>8.2688147256804845E-2</v>
      </c>
      <c r="E3" s="16">
        <v>13.234861830432198</v>
      </c>
      <c r="F3" s="16">
        <v>0.49581166558460094</v>
      </c>
      <c r="G3" s="16">
        <v>4.3247381365771331E-2</v>
      </c>
      <c r="H3" s="16">
        <v>9.1147292756222215E-2</v>
      </c>
      <c r="I3" s="16">
        <v>0.54085661536899843</v>
      </c>
      <c r="J3" s="16">
        <v>3.3283565360645091</v>
      </c>
      <c r="K3" s="16">
        <v>4.8811384318013111</v>
      </c>
      <c r="L3" s="16">
        <v>2.749222287310647E-3</v>
      </c>
      <c r="M3" s="16">
        <v>100</v>
      </c>
      <c r="N3" s="16">
        <v>17</v>
      </c>
      <c r="O3" s="16">
        <v>635</v>
      </c>
      <c r="P3" s="16">
        <v>294</v>
      </c>
      <c r="Q3" s="16"/>
      <c r="R3" s="24"/>
      <c r="S3" s="16"/>
      <c r="T3" s="16"/>
      <c r="U3" s="16"/>
      <c r="V3" s="16"/>
      <c r="W3" s="24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X3" s="16"/>
      <c r="AY3" s="16"/>
      <c r="AZ3" s="16"/>
      <c r="BA3" s="16"/>
      <c r="BB3" s="16"/>
      <c r="BC3" s="16"/>
      <c r="BD3" s="16"/>
      <c r="BE3" s="16"/>
    </row>
    <row r="4" spans="1:57" s="18" customFormat="1" ht="19" x14ac:dyDescent="0.25">
      <c r="A4" s="18" t="s">
        <v>151</v>
      </c>
      <c r="B4" s="33" t="s">
        <v>598</v>
      </c>
      <c r="C4" s="16">
        <v>77.821164120758965</v>
      </c>
      <c r="D4" s="16">
        <v>7.2338944617479098E-2</v>
      </c>
      <c r="E4" s="16">
        <v>13.165687920381195</v>
      </c>
      <c r="F4" s="16">
        <v>0.48437544459449688</v>
      </c>
      <c r="G4" s="16">
        <v>4.9028513144675691E-2</v>
      </c>
      <c r="H4" s="16">
        <v>8.4377195612823572E-2</v>
      </c>
      <c r="I4" s="16">
        <v>0.57663222267700054</v>
      </c>
      <c r="J4" s="16">
        <v>2.8514239062154583</v>
      </c>
      <c r="K4" s="16">
        <v>4.8840278674566671</v>
      </c>
      <c r="L4" s="16">
        <v>1.0943864541222254E-2</v>
      </c>
      <c r="M4" s="16">
        <v>100</v>
      </c>
      <c r="N4" s="16">
        <v>16</v>
      </c>
      <c r="O4" s="16">
        <v>580</v>
      </c>
      <c r="P4" s="16">
        <v>216</v>
      </c>
      <c r="Q4" s="16"/>
      <c r="R4" s="24"/>
      <c r="S4" s="16"/>
      <c r="T4" s="16"/>
      <c r="U4" s="16"/>
      <c r="V4" s="16"/>
      <c r="W4" s="24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X4" s="16"/>
      <c r="AY4" s="16"/>
      <c r="AZ4" s="16"/>
      <c r="BA4" s="16"/>
      <c r="BB4" s="16"/>
      <c r="BC4" s="16"/>
      <c r="BD4" s="16"/>
      <c r="BE4" s="16"/>
    </row>
    <row r="5" spans="1:57" s="18" customFormat="1" ht="19" x14ac:dyDescent="0.25">
      <c r="A5" s="18" t="s">
        <v>151</v>
      </c>
      <c r="B5" s="33" t="s">
        <v>598</v>
      </c>
      <c r="C5" s="16">
        <v>76.096669694376331</v>
      </c>
      <c r="D5" s="16">
        <v>7.7705381097640996E-2</v>
      </c>
      <c r="E5" s="16">
        <v>14.485753138404833</v>
      </c>
      <c r="F5" s="16">
        <v>0.46570725022707821</v>
      </c>
      <c r="G5" s="16">
        <v>4.3683025049484674E-2</v>
      </c>
      <c r="H5" s="16">
        <v>7.0564886618398312E-2</v>
      </c>
      <c r="I5" s="16">
        <v>0.55118316943448331</v>
      </c>
      <c r="J5" s="16">
        <v>3.7521198342985245</v>
      </c>
      <c r="K5" s="16">
        <v>4.4566136204932185</v>
      </c>
      <c r="L5" s="16"/>
      <c r="M5" s="16">
        <v>100</v>
      </c>
      <c r="N5" s="16">
        <v>59</v>
      </c>
      <c r="O5" s="16">
        <v>497</v>
      </c>
      <c r="P5" s="16">
        <v>451</v>
      </c>
      <c r="Q5" s="16"/>
      <c r="R5" s="24"/>
      <c r="S5" s="16"/>
      <c r="T5" s="16"/>
      <c r="U5" s="16"/>
      <c r="V5" s="16"/>
      <c r="W5" s="24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X5" s="16"/>
      <c r="AY5" s="16"/>
      <c r="AZ5" s="16"/>
      <c r="BA5" s="16"/>
      <c r="BB5" s="16"/>
      <c r="BC5" s="16"/>
      <c r="BD5" s="16"/>
      <c r="BE5" s="16"/>
    </row>
    <row r="6" spans="1:57" s="18" customFormat="1" ht="19" x14ac:dyDescent="0.25">
      <c r="A6" s="18" t="s">
        <v>151</v>
      </c>
      <c r="B6" s="33" t="s">
        <v>598</v>
      </c>
      <c r="C6" s="16">
        <v>77.393346338153606</v>
      </c>
      <c r="D6" s="16">
        <v>7.5484500233238633E-2</v>
      </c>
      <c r="E6" s="16">
        <v>13.177770238751538</v>
      </c>
      <c r="F6" s="16">
        <v>0.47548874093549892</v>
      </c>
      <c r="G6" s="16">
        <v>4.6541707306730004E-2</v>
      </c>
      <c r="H6" s="16">
        <v>5.8097620966031979E-2</v>
      </c>
      <c r="I6" s="16">
        <v>0.54174971375259751</v>
      </c>
      <c r="J6" s="16">
        <v>3.494338662482507</v>
      </c>
      <c r="K6" s="16">
        <v>4.7327297400449515</v>
      </c>
      <c r="L6" s="16">
        <v>4.45273737330902E-3</v>
      </c>
      <c r="M6" s="16">
        <v>100</v>
      </c>
      <c r="N6" s="16">
        <v>10</v>
      </c>
      <c r="O6" s="16">
        <v>492</v>
      </c>
      <c r="P6" s="16">
        <v>294</v>
      </c>
      <c r="Q6" s="16"/>
      <c r="R6" s="24"/>
      <c r="S6" s="16"/>
      <c r="T6" s="16"/>
      <c r="U6" s="16"/>
      <c r="V6" s="16"/>
      <c r="W6" s="24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X6" s="16"/>
      <c r="AY6" s="16"/>
      <c r="AZ6" s="16"/>
      <c r="BA6" s="16"/>
      <c r="BB6" s="16"/>
      <c r="BC6" s="16"/>
      <c r="BD6" s="16"/>
      <c r="BE6" s="16"/>
    </row>
    <row r="7" spans="1:57" s="18" customFormat="1" ht="19" x14ac:dyDescent="0.25">
      <c r="A7" s="18" t="s">
        <v>151</v>
      </c>
      <c r="B7" s="33" t="s">
        <v>598</v>
      </c>
      <c r="C7" s="16">
        <v>77.376732265365902</v>
      </c>
      <c r="D7" s="16">
        <v>8.821099543475186E-2</v>
      </c>
      <c r="E7" s="16">
        <v>13.247448299469751</v>
      </c>
      <c r="F7" s="16">
        <v>0.47704155242574769</v>
      </c>
      <c r="G7" s="16">
        <v>5.5186729730945502E-2</v>
      </c>
      <c r="H7" s="16">
        <v>0.11015402912498866</v>
      </c>
      <c r="I7" s="16">
        <v>0.5765532102109715</v>
      </c>
      <c r="J7" s="16">
        <v>3.6103970482231089</v>
      </c>
      <c r="K7" s="16">
        <v>4.4390757155349014</v>
      </c>
      <c r="L7" s="16">
        <v>1.9200154478957187E-2</v>
      </c>
      <c r="M7" s="16">
        <v>100</v>
      </c>
      <c r="N7" s="16"/>
      <c r="O7" s="16">
        <v>563</v>
      </c>
      <c r="P7" s="16">
        <v>102.00000000000001</v>
      </c>
      <c r="Q7" s="16"/>
      <c r="R7" s="24"/>
      <c r="S7" s="16"/>
      <c r="T7" s="16"/>
      <c r="U7" s="16"/>
      <c r="V7" s="16"/>
      <c r="W7" s="24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X7" s="16"/>
      <c r="AY7" s="16"/>
      <c r="AZ7" s="16"/>
      <c r="BA7" s="16"/>
      <c r="BB7" s="16"/>
      <c r="BC7" s="16"/>
      <c r="BD7" s="16"/>
      <c r="BE7" s="16"/>
    </row>
    <row r="8" spans="1:57" s="18" customFormat="1" ht="19" x14ac:dyDescent="0.25">
      <c r="A8" s="18" t="s">
        <v>151</v>
      </c>
      <c r="B8" s="33" t="s">
        <v>598</v>
      </c>
      <c r="C8" s="16">
        <v>77.54332948368004</v>
      </c>
      <c r="D8" s="16">
        <v>7.9882046066357432E-2</v>
      </c>
      <c r="E8" s="16">
        <v>12.994459423053229</v>
      </c>
      <c r="F8" s="16">
        <v>0.4313630487583302</v>
      </c>
      <c r="G8" s="16">
        <v>5.0226489095317552E-2</v>
      </c>
      <c r="H8" s="16">
        <v>0.12259022494366489</v>
      </c>
      <c r="I8" s="16">
        <v>0.50404004753242793</v>
      </c>
      <c r="J8" s="16">
        <v>3.6435610894031507</v>
      </c>
      <c r="K8" s="16">
        <v>4.6194795240909627</v>
      </c>
      <c r="L8" s="16">
        <v>1.1068623376514888E-2</v>
      </c>
      <c r="M8" s="16">
        <v>100</v>
      </c>
      <c r="N8" s="16">
        <v>54</v>
      </c>
      <c r="O8" s="16">
        <v>524</v>
      </c>
      <c r="P8" s="16">
        <v>441</v>
      </c>
      <c r="Q8" s="16"/>
      <c r="R8" s="24"/>
      <c r="S8" s="16"/>
      <c r="T8" s="16"/>
      <c r="U8" s="16"/>
      <c r="V8" s="16"/>
      <c r="W8" s="24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X8" s="16"/>
      <c r="AY8" s="16"/>
      <c r="AZ8" s="16"/>
      <c r="BA8" s="16"/>
      <c r="BB8" s="16"/>
      <c r="BC8" s="16"/>
      <c r="BD8" s="16"/>
      <c r="BE8" s="16"/>
    </row>
    <row r="9" spans="1:57" s="18" customFormat="1" ht="19" x14ac:dyDescent="0.25">
      <c r="A9" s="18" t="s">
        <v>151</v>
      </c>
      <c r="B9" s="33" t="s">
        <v>598</v>
      </c>
      <c r="C9" s="16">
        <v>76.35496370158387</v>
      </c>
      <c r="D9" s="16">
        <v>6.096633199450574E-2</v>
      </c>
      <c r="E9" s="16">
        <v>13.776410927667875</v>
      </c>
      <c r="F9" s="16">
        <v>0.41905234350411552</v>
      </c>
      <c r="G9" s="16">
        <v>4.8356201787095147E-2</v>
      </c>
      <c r="H9" s="16">
        <v>8.1080010755086251E-2</v>
      </c>
      <c r="I9" s="16">
        <v>0.56495467648241982</v>
      </c>
      <c r="J9" s="16">
        <v>3.9232095178344757</v>
      </c>
      <c r="K9" s="16">
        <v>4.7710062883905513</v>
      </c>
      <c r="L9" s="16"/>
      <c r="M9" s="16">
        <v>100</v>
      </c>
      <c r="N9" s="16">
        <v>50</v>
      </c>
      <c r="O9" s="16">
        <v>608</v>
      </c>
      <c r="P9" s="16"/>
      <c r="Q9" s="16"/>
      <c r="R9" s="24"/>
      <c r="S9" s="16"/>
      <c r="T9" s="16"/>
      <c r="U9" s="16"/>
      <c r="V9" s="16"/>
      <c r="W9" s="24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X9" s="16"/>
      <c r="AY9" s="16"/>
      <c r="AZ9" s="16"/>
      <c r="BA9" s="16"/>
      <c r="BB9" s="16"/>
      <c r="BC9" s="16"/>
      <c r="BD9" s="16"/>
      <c r="BE9" s="16"/>
    </row>
    <row r="10" spans="1:57" s="18" customFormat="1" ht="19" x14ac:dyDescent="0.25">
      <c r="A10" s="18" t="s">
        <v>151</v>
      </c>
      <c r="B10" s="33" t="s">
        <v>598</v>
      </c>
      <c r="C10" s="16">
        <v>77.785100997359436</v>
      </c>
      <c r="D10" s="16">
        <v>6.3911734530837414E-2</v>
      </c>
      <c r="E10" s="16">
        <v>13.229413693930068</v>
      </c>
      <c r="F10" s="16">
        <v>0.45715811426745384</v>
      </c>
      <c r="G10" s="16">
        <v>4.2993255630119249E-2</v>
      </c>
      <c r="H10" s="16">
        <v>8.5460921338109896E-2</v>
      </c>
      <c r="I10" s="16">
        <v>0.51612930353028241</v>
      </c>
      <c r="J10" s="16">
        <v>3.3366550616411863</v>
      </c>
      <c r="K10" s="16">
        <v>4.483176917772508</v>
      </c>
      <c r="L10" s="16"/>
      <c r="M10" s="16">
        <v>100</v>
      </c>
      <c r="N10" s="16">
        <v>27</v>
      </c>
      <c r="O10" s="16">
        <v>586</v>
      </c>
      <c r="P10" s="16"/>
      <c r="Q10" s="16"/>
      <c r="R10" s="24"/>
      <c r="S10" s="16"/>
      <c r="T10" s="16"/>
      <c r="U10" s="16"/>
      <c r="V10" s="16"/>
      <c r="W10" s="24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X10" s="16"/>
      <c r="AY10" s="16"/>
      <c r="AZ10" s="16"/>
      <c r="BA10" s="16"/>
      <c r="BB10" s="16"/>
      <c r="BC10" s="16"/>
      <c r="BD10" s="16"/>
      <c r="BE10" s="16"/>
    </row>
    <row r="11" spans="1:57" s="18" customFormat="1" ht="19" x14ac:dyDescent="0.25">
      <c r="A11" s="18" t="s">
        <v>151</v>
      </c>
      <c r="B11" s="33" t="s">
        <v>598</v>
      </c>
      <c r="C11" s="16">
        <v>77.130528812905752</v>
      </c>
      <c r="D11" s="16">
        <v>7.2404239891697489E-2</v>
      </c>
      <c r="E11" s="16">
        <v>13.305824611992907</v>
      </c>
      <c r="F11" s="16">
        <v>0.46491694992686217</v>
      </c>
      <c r="G11" s="16">
        <v>4.3170111194470867E-2</v>
      </c>
      <c r="H11" s="16">
        <v>5.1867002527337572E-2</v>
      </c>
      <c r="I11" s="16">
        <v>0.4920554421583378</v>
      </c>
      <c r="J11" s="16">
        <v>3.7698404382394965</v>
      </c>
      <c r="K11" s="16">
        <v>4.6627911362960033</v>
      </c>
      <c r="L11" s="16">
        <v>6.60125486711569E-3</v>
      </c>
      <c r="M11" s="16">
        <v>100</v>
      </c>
      <c r="N11" s="16">
        <v>74</v>
      </c>
      <c r="O11" s="16">
        <v>625</v>
      </c>
      <c r="P11" s="16">
        <v>531</v>
      </c>
      <c r="Q11" s="16"/>
      <c r="R11" s="24"/>
      <c r="S11" s="16"/>
      <c r="T11" s="16"/>
      <c r="U11" s="16"/>
      <c r="V11" s="16"/>
      <c r="W11" s="24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X11" s="16"/>
      <c r="AY11" s="16"/>
      <c r="AZ11" s="16"/>
      <c r="BA11" s="16"/>
      <c r="BB11" s="16"/>
      <c r="BC11" s="16"/>
      <c r="BD11" s="16"/>
      <c r="BE11" s="16"/>
    </row>
    <row r="12" spans="1:57" s="18" customFormat="1" ht="19" x14ac:dyDescent="0.25">
      <c r="A12" s="18" t="s">
        <v>151</v>
      </c>
      <c r="B12" s="33" t="s">
        <v>598</v>
      </c>
      <c r="C12" s="16">
        <v>77.392641454303899</v>
      </c>
      <c r="D12" s="16">
        <v>8.608022803377624E-2</v>
      </c>
      <c r="E12" s="16">
        <v>13.350948774381516</v>
      </c>
      <c r="F12" s="16">
        <v>0.53266739398678631</v>
      </c>
      <c r="G12" s="16">
        <v>4.277735385805486E-2</v>
      </c>
      <c r="H12" s="16">
        <v>7.9143359840578159E-2</v>
      </c>
      <c r="I12" s="16">
        <v>0.54118082313298399</v>
      </c>
      <c r="J12" s="16">
        <v>3.4766322135546401</v>
      </c>
      <c r="K12" s="16">
        <v>4.4979283989077583</v>
      </c>
      <c r="L12" s="16"/>
      <c r="M12" s="16">
        <v>100</v>
      </c>
      <c r="N12" s="16">
        <v>102.00000000000001</v>
      </c>
      <c r="O12" s="16">
        <v>617</v>
      </c>
      <c r="P12" s="16">
        <v>475</v>
      </c>
      <c r="Q12" s="16"/>
      <c r="R12" s="24"/>
      <c r="S12" s="16"/>
      <c r="T12" s="16"/>
      <c r="U12" s="16"/>
      <c r="V12" s="16"/>
      <c r="W12" s="24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X12" s="16"/>
      <c r="AY12" s="16"/>
      <c r="AZ12" s="16"/>
      <c r="BA12" s="16"/>
      <c r="BB12" s="16"/>
      <c r="BC12" s="16"/>
      <c r="BD12" s="16"/>
      <c r="BE12" s="16"/>
    </row>
    <row r="13" spans="1:57" s="18" customFormat="1" ht="19" x14ac:dyDescent="0.25">
      <c r="A13" s="18" t="s">
        <v>151</v>
      </c>
      <c r="B13" s="33" t="s">
        <v>598</v>
      </c>
      <c r="C13" s="16">
        <v>76.706811865629319</v>
      </c>
      <c r="D13" s="16">
        <v>8.8965197563018766E-2</v>
      </c>
      <c r="E13" s="16">
        <v>13.474901629019287</v>
      </c>
      <c r="F13" s="16">
        <v>0.58315855552114304</v>
      </c>
      <c r="G13" s="16">
        <v>4.1156797003452615E-2</v>
      </c>
      <c r="H13" s="16">
        <v>9.9981915952831846E-2</v>
      </c>
      <c r="I13" s="16">
        <v>0.5348304984337553</v>
      </c>
      <c r="J13" s="16">
        <v>3.862087314768432</v>
      </c>
      <c r="K13" s="16">
        <v>4.6037411112750926</v>
      </c>
      <c r="L13" s="16">
        <v>4.3651148336995189E-3</v>
      </c>
      <c r="M13" s="16">
        <v>100</v>
      </c>
      <c r="N13" s="16">
        <v>122.00000000000001</v>
      </c>
      <c r="O13" s="16">
        <v>699</v>
      </c>
      <c r="P13" s="16">
        <v>147</v>
      </c>
      <c r="Q13" s="16"/>
      <c r="R13" s="24"/>
      <c r="S13" s="16"/>
      <c r="T13" s="16"/>
      <c r="U13" s="16"/>
      <c r="V13" s="16"/>
      <c r="W13" s="24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X13" s="16"/>
      <c r="AY13" s="16"/>
      <c r="AZ13" s="16"/>
      <c r="BA13" s="16"/>
      <c r="BB13" s="16"/>
      <c r="BC13" s="16"/>
      <c r="BD13" s="16"/>
      <c r="BE13" s="16"/>
    </row>
    <row r="14" spans="1:57" s="18" customFormat="1" ht="19" x14ac:dyDescent="0.25">
      <c r="A14" s="18" t="s">
        <v>152</v>
      </c>
      <c r="B14" s="33" t="s">
        <v>598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R14" s="25">
        <v>6.6606471481201446</v>
      </c>
      <c r="S14" s="18">
        <v>422.49063341395731</v>
      </c>
      <c r="T14" s="18">
        <v>31.544995674437633</v>
      </c>
      <c r="U14" s="18">
        <v>47.898254124682161</v>
      </c>
      <c r="V14" s="18">
        <v>17.925958619290739</v>
      </c>
      <c r="W14" s="25">
        <v>60.976895658819821</v>
      </c>
      <c r="Y14" s="16">
        <v>2.9549005893568743</v>
      </c>
      <c r="AB14" s="18">
        <v>5.0219194821151731</v>
      </c>
      <c r="AE14" s="16">
        <v>37.678053222423024</v>
      </c>
      <c r="AH14" s="16">
        <v>13.5097520198478</v>
      </c>
      <c r="AI14" s="16">
        <v>32.959489136259634</v>
      </c>
      <c r="AJ14" s="16">
        <v>3.7893680543406347</v>
      </c>
      <c r="AK14" s="16">
        <v>13.422891023359485</v>
      </c>
      <c r="AL14" s="16">
        <v>3.0641948103097207</v>
      </c>
      <c r="AM14" s="16">
        <v>0.1858938559779266</v>
      </c>
      <c r="AN14" s="16">
        <v>2.4975723937615264</v>
      </c>
      <c r="AO14" s="16"/>
      <c r="AP14" s="16">
        <v>2.7307582319325951</v>
      </c>
      <c r="AQ14" s="16"/>
      <c r="AR14" s="16">
        <v>1.6941224805012098</v>
      </c>
      <c r="AS14" s="16"/>
      <c r="AT14" s="16">
        <v>2.166394287874049</v>
      </c>
      <c r="AV14" s="18">
        <v>6.8240184707513132</v>
      </c>
      <c r="AW14" s="18">
        <v>485.06155688324162</v>
      </c>
      <c r="AX14" s="16">
        <v>0.20506406057277118</v>
      </c>
      <c r="AY14" s="16">
        <f>AP14/0.254</f>
        <v>10.751016661151949</v>
      </c>
      <c r="AZ14" s="16">
        <f>AH14/0.237</f>
        <v>57.00317307952659</v>
      </c>
      <c r="BA14" s="16">
        <f>AT14/0.248</f>
        <v>8.73546083820181</v>
      </c>
      <c r="BB14" s="16">
        <f>(AY14/((AZ14^(4/13))*(BA14^(9/13))))</f>
        <v>0.69105640298092774</v>
      </c>
      <c r="BC14" s="16"/>
      <c r="BD14" s="16"/>
      <c r="BE14" s="16"/>
    </row>
    <row r="15" spans="1:57" s="18" customFormat="1" ht="19" x14ac:dyDescent="0.25">
      <c r="A15" s="18" t="s">
        <v>175</v>
      </c>
      <c r="B15" s="33" t="s">
        <v>598</v>
      </c>
      <c r="C15" s="16">
        <v>76.465768061590353</v>
      </c>
      <c r="D15" s="16">
        <v>8.176922232162892E-2</v>
      </c>
      <c r="E15" s="16">
        <v>13.140127661487632</v>
      </c>
      <c r="F15" s="16">
        <v>0.4761114575779779</v>
      </c>
      <c r="G15" s="16">
        <v>3.9973841429830556E-2</v>
      </c>
      <c r="H15" s="16">
        <v>9.2877454300680978E-2</v>
      </c>
      <c r="I15" s="16">
        <v>0.50998893283162738</v>
      </c>
      <c r="J15" s="16">
        <v>4.6311324679301134</v>
      </c>
      <c r="K15" s="16">
        <v>4.5527378317215517</v>
      </c>
      <c r="L15" s="16">
        <v>9.5130688086005315E-3</v>
      </c>
      <c r="M15" s="16">
        <v>100</v>
      </c>
      <c r="N15" s="16">
        <v>35.21052631578948</v>
      </c>
      <c r="O15" s="16">
        <v>655.68421052631584</v>
      </c>
      <c r="P15" s="16">
        <v>539.84210526315769</v>
      </c>
      <c r="Q15" s="16"/>
      <c r="R15" s="24"/>
      <c r="S15" s="16"/>
      <c r="T15" s="16"/>
      <c r="U15" s="16"/>
      <c r="V15" s="16"/>
      <c r="W15" s="24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X15" s="16"/>
      <c r="AY15" s="16"/>
      <c r="AZ15" s="16"/>
      <c r="BA15" s="16"/>
      <c r="BB15" s="16"/>
      <c r="BC15" s="16"/>
      <c r="BD15" s="16"/>
      <c r="BE15" s="16"/>
    </row>
    <row r="16" spans="1:57" s="18" customFormat="1" ht="19" x14ac:dyDescent="0.25">
      <c r="A16" s="18" t="s">
        <v>176</v>
      </c>
      <c r="B16" s="33" t="s">
        <v>598</v>
      </c>
      <c r="C16" s="16">
        <v>76.128802554688676</v>
      </c>
      <c r="D16" s="16">
        <v>9.3910611899144611E-2</v>
      </c>
      <c r="E16" s="16">
        <v>13.265198967483325</v>
      </c>
      <c r="F16" s="16">
        <v>0.5319601114925987</v>
      </c>
      <c r="G16" s="16">
        <v>4.5005085574669937E-2</v>
      </c>
      <c r="H16" s="16">
        <v>6.9607865688822837E-2</v>
      </c>
      <c r="I16" s="16">
        <v>0.54696180668415539</v>
      </c>
      <c r="J16" s="16">
        <v>4.5169104108764291</v>
      </c>
      <c r="K16" s="16">
        <v>4.8016425856121749</v>
      </c>
      <c r="L16" s="16"/>
      <c r="M16" s="16">
        <v>100</v>
      </c>
      <c r="N16" s="16">
        <v>60</v>
      </c>
      <c r="O16" s="16">
        <v>598</v>
      </c>
      <c r="P16" s="16">
        <v>746</v>
      </c>
      <c r="Q16" s="16"/>
      <c r="R16" s="24"/>
      <c r="S16" s="16"/>
      <c r="T16" s="16"/>
      <c r="U16" s="16"/>
      <c r="V16" s="16"/>
      <c r="W16" s="24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X16" s="16"/>
      <c r="AY16" s="16"/>
      <c r="AZ16" s="16"/>
      <c r="BA16" s="16"/>
      <c r="BB16" s="16"/>
      <c r="BC16" s="16"/>
      <c r="BD16" s="16"/>
      <c r="BE16" s="16"/>
    </row>
    <row r="17" spans="1:57" s="18" customFormat="1" ht="19" x14ac:dyDescent="0.25">
      <c r="A17" s="18" t="s">
        <v>176</v>
      </c>
      <c r="B17" s="33" t="s">
        <v>598</v>
      </c>
      <c r="C17" s="16">
        <v>76.078507559440212</v>
      </c>
      <c r="D17" s="16">
        <v>8.2369301922644203E-2</v>
      </c>
      <c r="E17" s="16">
        <v>13.132997181998491</v>
      </c>
      <c r="F17" s="16">
        <v>0.49015186282488049</v>
      </c>
      <c r="G17" s="16">
        <v>4.1630694112527768E-2</v>
      </c>
      <c r="H17" s="16">
        <v>7.1862507694244349E-2</v>
      </c>
      <c r="I17" s="16">
        <v>0.5242493837170461</v>
      </c>
      <c r="J17" s="16">
        <v>4.9616848933114337</v>
      </c>
      <c r="K17" s="16">
        <v>4.6076257519544122</v>
      </c>
      <c r="L17" s="16">
        <v>8.9208630241130911E-3</v>
      </c>
      <c r="M17" s="16">
        <v>100</v>
      </c>
      <c r="N17" s="16">
        <v>60</v>
      </c>
      <c r="O17" s="16">
        <v>752</v>
      </c>
      <c r="P17" s="16">
        <v>722</v>
      </c>
      <c r="Q17" s="16"/>
      <c r="R17" s="24"/>
      <c r="S17" s="16"/>
      <c r="T17" s="16"/>
      <c r="U17" s="16"/>
      <c r="V17" s="16"/>
      <c r="W17" s="24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X17" s="16"/>
      <c r="AY17" s="16"/>
      <c r="AZ17" s="16"/>
      <c r="BA17" s="16"/>
      <c r="BB17" s="16"/>
      <c r="BC17" s="16"/>
      <c r="BD17" s="16"/>
      <c r="BE17" s="16"/>
    </row>
    <row r="18" spans="1:57" s="18" customFormat="1" ht="19" x14ac:dyDescent="0.25">
      <c r="A18" s="18" t="s">
        <v>176</v>
      </c>
      <c r="B18" s="33" t="s">
        <v>598</v>
      </c>
      <c r="C18" s="16">
        <v>76.233376362463758</v>
      </c>
      <c r="D18" s="16">
        <v>5.8876688943519509E-2</v>
      </c>
      <c r="E18" s="16">
        <v>13.213353273172794</v>
      </c>
      <c r="F18" s="16">
        <v>0.43239762527344566</v>
      </c>
      <c r="G18" s="16">
        <v>3.5105351158827652E-2</v>
      </c>
      <c r="H18" s="16">
        <v>3.8114381258155729E-2</v>
      </c>
      <c r="I18" s="16">
        <v>0.50321013361096656</v>
      </c>
      <c r="J18" s="16">
        <v>4.937517489987453</v>
      </c>
      <c r="K18" s="16">
        <v>4.5443375570085838</v>
      </c>
      <c r="L18" s="16">
        <v>3.7111371225046368E-3</v>
      </c>
      <c r="M18" s="16">
        <v>100</v>
      </c>
      <c r="N18" s="16"/>
      <c r="O18" s="16">
        <v>655</v>
      </c>
      <c r="P18" s="16">
        <v>440</v>
      </c>
      <c r="Q18" s="16"/>
      <c r="R18" s="24"/>
      <c r="S18" s="16"/>
      <c r="T18" s="16"/>
      <c r="U18" s="16"/>
      <c r="V18" s="16"/>
      <c r="W18" s="24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X18" s="16"/>
      <c r="AY18" s="16"/>
      <c r="AZ18" s="16"/>
      <c r="BA18" s="16"/>
      <c r="BB18" s="16"/>
      <c r="BC18" s="16"/>
      <c r="BD18" s="16"/>
      <c r="BE18" s="16"/>
    </row>
    <row r="19" spans="1:57" s="18" customFormat="1" ht="19" x14ac:dyDescent="0.25">
      <c r="A19" s="18" t="s">
        <v>176</v>
      </c>
      <c r="B19" s="33" t="s">
        <v>598</v>
      </c>
      <c r="C19" s="16">
        <v>76.708250254618946</v>
      </c>
      <c r="D19" s="16">
        <v>8.3821457291615553E-2</v>
      </c>
      <c r="E19" s="16">
        <v>13.124517425749913</v>
      </c>
      <c r="F19" s="16">
        <v>0.49631916647221824</v>
      </c>
      <c r="G19" s="16">
        <v>4.0058044105909463E-2</v>
      </c>
      <c r="H19" s="16">
        <v>8.4422327953204201E-2</v>
      </c>
      <c r="I19" s="16">
        <v>0.50172700242651602</v>
      </c>
      <c r="J19" s="16">
        <v>4.4160989273457236</v>
      </c>
      <c r="K19" s="16">
        <v>4.5261584035267104</v>
      </c>
      <c r="L19" s="16">
        <v>1.86269905092479E-2</v>
      </c>
      <c r="M19" s="16">
        <v>100</v>
      </c>
      <c r="N19" s="16">
        <v>57</v>
      </c>
      <c r="O19" s="16">
        <v>661.00000000000011</v>
      </c>
      <c r="P19" s="16">
        <v>283</v>
      </c>
      <c r="Q19" s="16"/>
      <c r="R19" s="24"/>
      <c r="S19" s="16"/>
      <c r="T19" s="16"/>
      <c r="U19" s="16"/>
      <c r="V19" s="16"/>
      <c r="W19" s="24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X19" s="16"/>
      <c r="AY19" s="16"/>
      <c r="AZ19" s="16"/>
      <c r="BA19" s="16"/>
      <c r="BB19" s="16"/>
      <c r="BC19" s="16"/>
      <c r="BD19" s="16"/>
      <c r="BE19" s="16"/>
    </row>
    <row r="20" spans="1:57" s="18" customFormat="1" ht="19" x14ac:dyDescent="0.25">
      <c r="A20" s="18" t="s">
        <v>176</v>
      </c>
      <c r="B20" s="33" t="s">
        <v>598</v>
      </c>
      <c r="C20" s="16">
        <v>76.402372163826328</v>
      </c>
      <c r="D20" s="16">
        <v>9.4388503078671818E-2</v>
      </c>
      <c r="E20" s="16">
        <v>13.246823927284705</v>
      </c>
      <c r="F20" s="16">
        <v>0.44774290981680603</v>
      </c>
      <c r="G20" s="16">
        <v>4.106904016933699E-2</v>
      </c>
      <c r="H20" s="16">
        <v>9.880668832916284E-2</v>
      </c>
      <c r="I20" s="16">
        <v>0.51923718023384258</v>
      </c>
      <c r="J20" s="16">
        <v>4.5763361997983703</v>
      </c>
      <c r="K20" s="16">
        <v>4.5646882568652574</v>
      </c>
      <c r="L20" s="16">
        <v>8.5351305975394746E-3</v>
      </c>
      <c r="M20" s="16">
        <v>100</v>
      </c>
      <c r="N20" s="16">
        <v>36</v>
      </c>
      <c r="O20" s="16">
        <v>567</v>
      </c>
      <c r="P20" s="16">
        <v>543</v>
      </c>
      <c r="Q20" s="16"/>
      <c r="R20" s="24"/>
      <c r="S20" s="16"/>
      <c r="T20" s="16"/>
      <c r="U20" s="16"/>
      <c r="V20" s="16"/>
      <c r="W20" s="24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X20" s="16"/>
      <c r="AY20" s="16"/>
      <c r="AZ20" s="16"/>
      <c r="BA20" s="16"/>
      <c r="BB20" s="16"/>
      <c r="BC20" s="16"/>
      <c r="BD20" s="16"/>
      <c r="BE20" s="16"/>
    </row>
    <row r="21" spans="1:57" s="18" customFormat="1" ht="19" x14ac:dyDescent="0.25">
      <c r="A21" s="18" t="s">
        <v>176</v>
      </c>
      <c r="B21" s="33" t="s">
        <v>598</v>
      </c>
      <c r="C21" s="16">
        <v>76.331963334774414</v>
      </c>
      <c r="D21" s="16">
        <v>9.1244693164816232E-2</v>
      </c>
      <c r="E21" s="16">
        <v>13.132362580113046</v>
      </c>
      <c r="F21" s="16">
        <v>0.50553146049284092</v>
      </c>
      <c r="G21" s="16">
        <v>3.8749110961914315E-2</v>
      </c>
      <c r="H21" s="16">
        <v>0.11794073876325592</v>
      </c>
      <c r="I21" s="16">
        <v>0.49576947366953095</v>
      </c>
      <c r="J21" s="16">
        <v>4.7608612064620388</v>
      </c>
      <c r="K21" s="16">
        <v>4.5207960202969657</v>
      </c>
      <c r="L21" s="16">
        <v>4.7813813012130774E-3</v>
      </c>
      <c r="M21" s="16">
        <v>100</v>
      </c>
      <c r="N21" s="16">
        <v>51.000000000000007</v>
      </c>
      <c r="O21" s="16">
        <v>564</v>
      </c>
      <c r="P21" s="16">
        <v>486</v>
      </c>
      <c r="Q21" s="16"/>
      <c r="R21" s="24"/>
      <c r="S21" s="16"/>
      <c r="T21" s="16"/>
      <c r="U21" s="16"/>
      <c r="V21" s="16"/>
      <c r="W21" s="24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X21" s="16"/>
      <c r="AY21" s="16"/>
      <c r="AZ21" s="16"/>
      <c r="BA21" s="16"/>
      <c r="BB21" s="16"/>
      <c r="BC21" s="16"/>
      <c r="BD21" s="16"/>
      <c r="BE21" s="16"/>
    </row>
    <row r="22" spans="1:57" s="18" customFormat="1" ht="19" x14ac:dyDescent="0.25">
      <c r="A22" s="18" t="s">
        <v>176</v>
      </c>
      <c r="B22" s="33" t="s">
        <v>598</v>
      </c>
      <c r="C22" s="16">
        <v>76.259853177857494</v>
      </c>
      <c r="D22" s="16">
        <v>8.5975143564606823E-2</v>
      </c>
      <c r="E22" s="16">
        <v>12.998707893747815</v>
      </c>
      <c r="F22" s="16">
        <v>0.53449368375228468</v>
      </c>
      <c r="G22" s="16">
        <v>3.5104037856829085E-2</v>
      </c>
      <c r="H22" s="16">
        <v>0.1187984106002295</v>
      </c>
      <c r="I22" s="16">
        <v>0.50920687682151788</v>
      </c>
      <c r="J22" s="16">
        <v>4.8244252705440438</v>
      </c>
      <c r="K22" s="16">
        <v>4.6239157661753758</v>
      </c>
      <c r="L22" s="16">
        <v>9.519739079818056E-3</v>
      </c>
      <c r="M22" s="16">
        <v>100</v>
      </c>
      <c r="N22" s="16">
        <v>73</v>
      </c>
      <c r="O22" s="16">
        <v>688</v>
      </c>
      <c r="P22" s="16">
        <v>520</v>
      </c>
      <c r="Q22" s="16"/>
      <c r="R22" s="24"/>
      <c r="S22" s="16"/>
      <c r="T22" s="16"/>
      <c r="U22" s="16"/>
      <c r="V22" s="16"/>
      <c r="W22" s="24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X22" s="16"/>
      <c r="AY22" s="16"/>
      <c r="AZ22" s="16"/>
      <c r="BA22" s="16"/>
      <c r="BB22" s="16"/>
      <c r="BC22" s="16"/>
      <c r="BD22" s="16"/>
      <c r="BE22" s="16"/>
    </row>
    <row r="23" spans="1:57" s="18" customFormat="1" ht="19" x14ac:dyDescent="0.25">
      <c r="A23" s="18" t="s">
        <v>176</v>
      </c>
      <c r="B23" s="33" t="s">
        <v>598</v>
      </c>
      <c r="C23" s="16">
        <v>76.774699954931776</v>
      </c>
      <c r="D23" s="16">
        <v>7.2872031292816095E-2</v>
      </c>
      <c r="E23" s="16">
        <v>13.08544797729926</v>
      </c>
      <c r="F23" s="16">
        <v>0.46082024196324889</v>
      </c>
      <c r="G23" s="16">
        <v>4.3562619257688957E-2</v>
      </c>
      <c r="H23" s="16">
        <v>0.10348631441169889</v>
      </c>
      <c r="I23" s="16">
        <v>0.50618960579844563</v>
      </c>
      <c r="J23" s="16">
        <v>4.5716660292873303</v>
      </c>
      <c r="K23" s="16">
        <v>4.3646934004639322</v>
      </c>
      <c r="L23" s="16">
        <v>1.6561825293821841E-2</v>
      </c>
      <c r="M23" s="16">
        <v>100</v>
      </c>
      <c r="N23" s="16">
        <v>35</v>
      </c>
      <c r="O23" s="16">
        <v>657</v>
      </c>
      <c r="P23" s="16">
        <v>509</v>
      </c>
      <c r="Q23" s="16"/>
      <c r="R23" s="24"/>
      <c r="S23" s="16"/>
      <c r="T23" s="16"/>
      <c r="U23" s="16"/>
      <c r="V23" s="16"/>
      <c r="W23" s="24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X23" s="16"/>
      <c r="AY23" s="16"/>
      <c r="AZ23" s="16"/>
      <c r="BA23" s="16"/>
      <c r="BB23" s="16"/>
      <c r="BC23" s="16"/>
      <c r="BD23" s="16"/>
      <c r="BE23" s="16"/>
    </row>
    <row r="24" spans="1:57" s="18" customFormat="1" ht="19" x14ac:dyDescent="0.25">
      <c r="A24" s="18" t="s">
        <v>176</v>
      </c>
      <c r="B24" s="33" t="s">
        <v>598</v>
      </c>
      <c r="C24" s="16">
        <v>76.320450917717864</v>
      </c>
      <c r="D24" s="16">
        <v>8.7074727033169985E-2</v>
      </c>
      <c r="E24" s="16">
        <v>13.240931291571961</v>
      </c>
      <c r="F24" s="16">
        <v>0.47746804606302817</v>
      </c>
      <c r="G24" s="16">
        <v>3.8312879894594795E-2</v>
      </c>
      <c r="H24" s="16">
        <v>8.6676671138161202E-2</v>
      </c>
      <c r="I24" s="16">
        <v>0.52125419451399357</v>
      </c>
      <c r="J24" s="16">
        <v>4.5803296698922455</v>
      </c>
      <c r="K24" s="16">
        <v>4.6337686737971735</v>
      </c>
      <c r="L24" s="16">
        <v>1.3732928377802808E-2</v>
      </c>
      <c r="M24" s="16">
        <v>100</v>
      </c>
      <c r="N24" s="16">
        <v>57.999999999999993</v>
      </c>
      <c r="O24" s="16">
        <v>620</v>
      </c>
      <c r="P24" s="16">
        <v>509</v>
      </c>
      <c r="Q24" s="16"/>
      <c r="R24" s="24"/>
      <c r="S24" s="16"/>
      <c r="T24" s="16"/>
      <c r="U24" s="16"/>
      <c r="V24" s="16"/>
      <c r="W24" s="24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X24" s="16"/>
      <c r="AY24" s="16"/>
      <c r="AZ24" s="16"/>
      <c r="BA24" s="16"/>
      <c r="BB24" s="16"/>
      <c r="BC24" s="16"/>
      <c r="BD24" s="16"/>
      <c r="BE24" s="16"/>
    </row>
    <row r="25" spans="1:57" s="18" customFormat="1" ht="19" x14ac:dyDescent="0.25">
      <c r="A25" s="18" t="s">
        <v>176</v>
      </c>
      <c r="B25" s="33" t="s">
        <v>598</v>
      </c>
      <c r="C25" s="16">
        <v>77.442265395894452</v>
      </c>
      <c r="D25" s="16">
        <v>9.9686379928315444E-2</v>
      </c>
      <c r="E25" s="16">
        <v>12.968902737047898</v>
      </c>
      <c r="F25" s="16">
        <v>0.51900048875855342</v>
      </c>
      <c r="G25" s="16">
        <v>4.1340827631150212E-2</v>
      </c>
      <c r="H25" s="16">
        <v>9.8159009449332049E-2</v>
      </c>
      <c r="I25" s="16">
        <v>0.50260671228413167</v>
      </c>
      <c r="J25" s="16">
        <v>3.905486314760509</v>
      </c>
      <c r="K25" s="16">
        <v>4.4198028673835132</v>
      </c>
      <c r="L25" s="16">
        <v>2.7492668621700886E-3</v>
      </c>
      <c r="M25" s="16">
        <v>100</v>
      </c>
      <c r="N25" s="16">
        <v>33</v>
      </c>
      <c r="O25" s="16">
        <v>767.99999999999989</v>
      </c>
      <c r="P25" s="16">
        <v>646.99999999999989</v>
      </c>
      <c r="Q25" s="16"/>
      <c r="R25" s="24"/>
      <c r="S25" s="16"/>
      <c r="T25" s="16"/>
      <c r="U25" s="16"/>
      <c r="V25" s="16"/>
      <c r="W25" s="24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X25" s="16"/>
      <c r="AY25" s="16"/>
      <c r="AZ25" s="16"/>
      <c r="BA25" s="16"/>
      <c r="BB25" s="16"/>
      <c r="BC25" s="16"/>
      <c r="BD25" s="16"/>
      <c r="BE25" s="16"/>
    </row>
    <row r="26" spans="1:57" s="18" customFormat="1" ht="19" x14ac:dyDescent="0.25">
      <c r="A26" s="18" t="s">
        <v>176</v>
      </c>
      <c r="B26" s="33" t="s">
        <v>598</v>
      </c>
      <c r="C26" s="16">
        <v>77.049720778433468</v>
      </c>
      <c r="D26" s="16">
        <v>8.8982146453790933E-2</v>
      </c>
      <c r="E26" s="16">
        <v>12.604501414395267</v>
      </c>
      <c r="F26" s="16">
        <v>0.47787821670960462</v>
      </c>
      <c r="G26" s="16">
        <v>3.677527899610504E-2</v>
      </c>
      <c r="H26" s="16">
        <v>0.13507650159877271</v>
      </c>
      <c r="I26" s="16">
        <v>0.47557349895235557</v>
      </c>
      <c r="J26" s="16">
        <v>4.4481052714907419</v>
      </c>
      <c r="K26" s="16">
        <v>4.6732661758619907</v>
      </c>
      <c r="L26" s="16">
        <v>1.0120717107919914E-2</v>
      </c>
      <c r="M26" s="16">
        <v>100</v>
      </c>
      <c r="N26" s="16">
        <v>32</v>
      </c>
      <c r="O26" s="16">
        <v>803</v>
      </c>
      <c r="P26" s="16">
        <v>691</v>
      </c>
      <c r="Q26" s="16"/>
      <c r="R26" s="24"/>
      <c r="S26" s="16"/>
      <c r="T26" s="16"/>
      <c r="U26" s="16"/>
      <c r="V26" s="16"/>
      <c r="W26" s="24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X26" s="16"/>
      <c r="AY26" s="16"/>
      <c r="AZ26" s="16"/>
      <c r="BA26" s="16"/>
      <c r="BB26" s="16"/>
      <c r="BC26" s="16"/>
      <c r="BD26" s="16"/>
      <c r="BE26" s="16"/>
    </row>
    <row r="27" spans="1:57" s="18" customFormat="1" ht="19" x14ac:dyDescent="0.25">
      <c r="A27" s="18" t="s">
        <v>176</v>
      </c>
      <c r="B27" s="33" t="s">
        <v>598</v>
      </c>
      <c r="C27" s="16">
        <v>77.124056237338195</v>
      </c>
      <c r="D27" s="16">
        <v>8.22539616452823E-2</v>
      </c>
      <c r="E27" s="16">
        <v>13.163172565765086</v>
      </c>
      <c r="F27" s="16">
        <v>0.44203888276779496</v>
      </c>
      <c r="G27" s="16">
        <v>4.3665683342557271E-2</v>
      </c>
      <c r="H27" s="16">
        <v>8.235550974607897E-2</v>
      </c>
      <c r="I27" s="16">
        <v>0.49301602936771061</v>
      </c>
      <c r="J27" s="16">
        <v>3.9515412462998398</v>
      </c>
      <c r="K27" s="16">
        <v>4.5941376281410085</v>
      </c>
      <c r="L27" s="16">
        <v>2.3762255586414888E-2</v>
      </c>
      <c r="M27" s="16">
        <v>100</v>
      </c>
      <c r="N27" s="16">
        <v>66</v>
      </c>
      <c r="O27" s="16">
        <v>643</v>
      </c>
      <c r="P27" s="16">
        <v>216</v>
      </c>
      <c r="Q27" s="16"/>
      <c r="R27" s="24"/>
      <c r="S27" s="16"/>
      <c r="T27" s="16"/>
      <c r="U27" s="16"/>
      <c r="V27" s="16"/>
      <c r="W27" s="24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X27" s="16"/>
      <c r="AY27" s="16"/>
      <c r="AZ27" s="16"/>
      <c r="BA27" s="16"/>
      <c r="BB27" s="16"/>
      <c r="BC27" s="16"/>
      <c r="BD27" s="16"/>
      <c r="BE27" s="16"/>
    </row>
    <row r="28" spans="1:57" s="18" customFormat="1" ht="19" x14ac:dyDescent="0.25">
      <c r="A28" s="18" t="s">
        <v>176</v>
      </c>
      <c r="B28" s="33" t="s">
        <v>598</v>
      </c>
      <c r="C28" s="16">
        <v>76.349406503748483</v>
      </c>
      <c r="D28" s="16">
        <v>8.3765389019845121E-2</v>
      </c>
      <c r="E28" s="16">
        <v>13.178522114961259</v>
      </c>
      <c r="F28" s="16">
        <v>0.44738105863876754</v>
      </c>
      <c r="G28" s="16">
        <v>4.2331972520160112E-2</v>
      </c>
      <c r="H28" s="16">
        <v>9.3050467898087783E-2</v>
      </c>
      <c r="I28" s="16">
        <v>0.50329121102388463</v>
      </c>
      <c r="J28" s="16">
        <v>4.6800791128656254</v>
      </c>
      <c r="K28" s="16">
        <v>4.6125875717721625</v>
      </c>
      <c r="L28" s="16">
        <v>9.5845975517343633E-3</v>
      </c>
      <c r="M28" s="16">
        <v>100</v>
      </c>
      <c r="N28" s="16">
        <v>67</v>
      </c>
      <c r="O28" s="16">
        <v>643</v>
      </c>
      <c r="P28" s="16">
        <v>351</v>
      </c>
      <c r="Q28" s="16"/>
      <c r="R28" s="24"/>
      <c r="S28" s="16"/>
      <c r="T28" s="16"/>
      <c r="U28" s="16"/>
      <c r="V28" s="16"/>
      <c r="W28" s="24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X28" s="16"/>
      <c r="AY28" s="16"/>
      <c r="AZ28" s="16"/>
      <c r="BA28" s="16"/>
      <c r="BB28" s="16"/>
      <c r="BC28" s="16"/>
      <c r="BD28" s="16"/>
      <c r="BE28" s="16"/>
    </row>
    <row r="29" spans="1:57" s="18" customFormat="1" ht="19" x14ac:dyDescent="0.25">
      <c r="A29" s="18" t="s">
        <v>176</v>
      </c>
      <c r="B29" s="33" t="s">
        <v>598</v>
      </c>
      <c r="C29" s="16">
        <v>76.226345765203007</v>
      </c>
      <c r="D29" s="16">
        <v>8.3327560640879289E-2</v>
      </c>
      <c r="E29" s="16">
        <v>13.2447651718907</v>
      </c>
      <c r="F29" s="16">
        <v>0.44394514837827492</v>
      </c>
      <c r="G29" s="16">
        <v>3.7949178219581173E-2</v>
      </c>
      <c r="H29" s="16">
        <v>7.389046341167127E-2</v>
      </c>
      <c r="I29" s="16">
        <v>0.51793600644132076</v>
      </c>
      <c r="J29" s="16">
        <v>4.8620125714182452</v>
      </c>
      <c r="K29" s="16">
        <v>4.4959736725066231</v>
      </c>
      <c r="L29" s="16">
        <v>1.3854461889688363E-2</v>
      </c>
      <c r="M29" s="16">
        <v>100</v>
      </c>
      <c r="N29" s="16">
        <v>19</v>
      </c>
      <c r="O29" s="16">
        <v>578</v>
      </c>
      <c r="P29" s="16">
        <v>791</v>
      </c>
      <c r="Q29" s="16"/>
      <c r="R29" s="24"/>
      <c r="S29" s="16"/>
      <c r="T29" s="16"/>
      <c r="U29" s="16"/>
      <c r="V29" s="16"/>
      <c r="W29" s="24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X29" s="16"/>
      <c r="AY29" s="16"/>
      <c r="AZ29" s="16"/>
      <c r="BA29" s="16"/>
      <c r="BB29" s="16"/>
      <c r="BC29" s="16"/>
      <c r="BD29" s="16"/>
      <c r="BE29" s="16"/>
    </row>
    <row r="30" spans="1:57" s="18" customFormat="1" ht="19" x14ac:dyDescent="0.25">
      <c r="A30" s="18" t="s">
        <v>176</v>
      </c>
      <c r="B30" s="33" t="s">
        <v>598</v>
      </c>
      <c r="C30" s="16">
        <v>76.194696543530839</v>
      </c>
      <c r="D30" s="16">
        <v>8.0733878953137383E-2</v>
      </c>
      <c r="E30" s="16">
        <v>13.308400420055975</v>
      </c>
      <c r="F30" s="16">
        <v>0.47061456666989726</v>
      </c>
      <c r="G30" s="16">
        <v>4.246522098401409E-2</v>
      </c>
      <c r="H30" s="16">
        <v>7.174124392122852E-2</v>
      </c>
      <c r="I30" s="16">
        <v>0.52816743087411411</v>
      </c>
      <c r="J30" s="16">
        <v>4.6816657157787773</v>
      </c>
      <c r="K30" s="16">
        <v>4.6072266813479752</v>
      </c>
      <c r="L30" s="16">
        <v>1.4288297884032975E-2</v>
      </c>
      <c r="M30" s="16">
        <v>100</v>
      </c>
      <c r="N30" s="16"/>
      <c r="O30" s="16">
        <v>689</v>
      </c>
      <c r="P30" s="16">
        <v>577</v>
      </c>
      <c r="Q30" s="16"/>
      <c r="R30" s="24"/>
      <c r="S30" s="16"/>
      <c r="T30" s="16"/>
      <c r="U30" s="16"/>
      <c r="V30" s="16"/>
      <c r="W30" s="24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X30" s="16"/>
      <c r="AY30" s="16"/>
      <c r="AZ30" s="16"/>
      <c r="BA30" s="16"/>
      <c r="BB30" s="16"/>
      <c r="BC30" s="16"/>
      <c r="BD30" s="16"/>
      <c r="BE30" s="16"/>
    </row>
    <row r="31" spans="1:57" s="18" customFormat="1" ht="19" x14ac:dyDescent="0.25">
      <c r="A31" s="18" t="s">
        <v>176</v>
      </c>
      <c r="B31" s="33" t="s">
        <v>598</v>
      </c>
      <c r="C31" s="16">
        <v>76.301191939174132</v>
      </c>
      <c r="D31" s="16">
        <v>6.5941312232113428E-2</v>
      </c>
      <c r="E31" s="16">
        <v>13.236419586567957</v>
      </c>
      <c r="F31" s="16">
        <v>0.45169798878997691</v>
      </c>
      <c r="G31" s="16">
        <v>3.9065231943570228E-2</v>
      </c>
      <c r="H31" s="16">
        <v>0.12468902676617809</v>
      </c>
      <c r="I31" s="16">
        <v>0.50095415080578276</v>
      </c>
      <c r="J31" s="16">
        <v>4.9107294507887982</v>
      </c>
      <c r="K31" s="16">
        <v>4.3635164703413967</v>
      </c>
      <c r="L31" s="16">
        <v>5.7948425900948156E-3</v>
      </c>
      <c r="M31" s="16">
        <v>100</v>
      </c>
      <c r="N31" s="16">
        <v>60</v>
      </c>
      <c r="O31" s="16">
        <v>675.99999999999989</v>
      </c>
      <c r="P31" s="16">
        <v>666.00000000000011</v>
      </c>
      <c r="Q31" s="16"/>
      <c r="R31" s="24"/>
      <c r="S31" s="16"/>
      <c r="T31" s="16"/>
      <c r="U31" s="16"/>
      <c r="V31" s="16"/>
      <c r="W31" s="24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X31" s="16"/>
      <c r="AY31" s="16"/>
      <c r="AZ31" s="16"/>
      <c r="BA31" s="16"/>
      <c r="BB31" s="16"/>
      <c r="BC31" s="16"/>
      <c r="BD31" s="16"/>
      <c r="BE31" s="16"/>
    </row>
    <row r="32" spans="1:57" s="18" customFormat="1" ht="19" x14ac:dyDescent="0.25">
      <c r="A32" s="18" t="s">
        <v>176</v>
      </c>
      <c r="B32" s="33" t="s">
        <v>598</v>
      </c>
      <c r="C32" s="16">
        <v>76.588030470071175</v>
      </c>
      <c r="D32" s="16">
        <v>8.1612698856125182E-2</v>
      </c>
      <c r="E32" s="16">
        <v>13.115499927666004</v>
      </c>
      <c r="F32" s="16">
        <v>0.47191695059837663</v>
      </c>
      <c r="G32" s="16">
        <v>3.7613676612175045E-2</v>
      </c>
      <c r="H32" s="16">
        <v>9.797514703754881E-2</v>
      </c>
      <c r="I32" s="16">
        <v>0.50623818336916759</v>
      </c>
      <c r="J32" s="16">
        <v>4.4904943155458215</v>
      </c>
      <c r="K32" s="16">
        <v>4.6053307658922762</v>
      </c>
      <c r="L32" s="16">
        <v>5.2878643513137348E-3</v>
      </c>
      <c r="M32" s="16">
        <v>100</v>
      </c>
      <c r="N32" s="16">
        <v>19</v>
      </c>
      <c r="O32" s="16">
        <v>604</v>
      </c>
      <c r="P32" s="16">
        <v>770</v>
      </c>
      <c r="Q32" s="16"/>
      <c r="R32" s="24"/>
      <c r="S32" s="16"/>
      <c r="T32" s="16"/>
      <c r="U32" s="16"/>
      <c r="V32" s="16"/>
      <c r="W32" s="24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X32" s="16"/>
      <c r="AY32" s="16"/>
      <c r="AZ32" s="16"/>
      <c r="BA32" s="16"/>
      <c r="BB32" s="16"/>
      <c r="BC32" s="16"/>
      <c r="BD32" s="16"/>
      <c r="BE32" s="16"/>
    </row>
    <row r="33" spans="1:57" s="18" customFormat="1" ht="19" x14ac:dyDescent="0.25">
      <c r="A33" s="18" t="s">
        <v>176</v>
      </c>
      <c r="B33" s="33" t="s">
        <v>598</v>
      </c>
      <c r="C33" s="16">
        <v>76.416216547877539</v>
      </c>
      <c r="D33" s="16">
        <v>6.57117352846288E-2</v>
      </c>
      <c r="E33" s="16">
        <v>13.102167893483653</v>
      </c>
      <c r="F33" s="16">
        <v>0.48878051290780367</v>
      </c>
      <c r="G33" s="16">
        <v>3.6814405912472759E-2</v>
      </c>
      <c r="H33" s="16">
        <v>7.8478021205889509E-2</v>
      </c>
      <c r="I33" s="16">
        <v>0.51411515783681716</v>
      </c>
      <c r="J33" s="16">
        <v>4.8747419527865139</v>
      </c>
      <c r="K33" s="16">
        <v>4.4203017593723342</v>
      </c>
      <c r="L33" s="16">
        <v>2.6720133323568942E-3</v>
      </c>
      <c r="M33" s="16">
        <v>100</v>
      </c>
      <c r="N33" s="16">
        <v>7</v>
      </c>
      <c r="O33" s="16">
        <v>651.99999999999989</v>
      </c>
      <c r="P33" s="16">
        <v>621</v>
      </c>
      <c r="Q33" s="16"/>
      <c r="R33" s="24"/>
      <c r="S33" s="16"/>
      <c r="T33" s="16"/>
      <c r="U33" s="16"/>
      <c r="V33" s="16"/>
      <c r="W33" s="24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X33" s="16"/>
      <c r="AY33" s="16"/>
      <c r="AZ33" s="16"/>
      <c r="BA33" s="16"/>
      <c r="BB33" s="16"/>
      <c r="BC33" s="16"/>
      <c r="BD33" s="16"/>
      <c r="BE33" s="16"/>
    </row>
    <row r="34" spans="1:57" s="18" customFormat="1" ht="19" x14ac:dyDescent="0.25">
      <c r="A34" s="18" t="s">
        <v>176</v>
      </c>
      <c r="B34" s="33" t="s">
        <v>598</v>
      </c>
      <c r="C34" s="16">
        <v>75.955484883997656</v>
      </c>
      <c r="D34" s="16">
        <v>7.1490232821185828E-2</v>
      </c>
      <c r="E34" s="16">
        <v>13.296785030463008</v>
      </c>
      <c r="F34" s="16">
        <v>0.45512793067637936</v>
      </c>
      <c r="G34" s="16">
        <v>4.3013621975978099E-2</v>
      </c>
      <c r="H34" s="16">
        <v>0.11928314612782816</v>
      </c>
      <c r="I34" s="16">
        <v>0.51944922650156888</v>
      </c>
      <c r="J34" s="16">
        <v>5.0089960202442834</v>
      </c>
      <c r="K34" s="16">
        <v>4.5198156388369206</v>
      </c>
      <c r="L34" s="16">
        <v>1.0554268355216849E-2</v>
      </c>
      <c r="M34" s="16">
        <v>100</v>
      </c>
      <c r="N34" s="16"/>
      <c r="O34" s="16">
        <v>640</v>
      </c>
      <c r="P34" s="16">
        <v>168.99999999999997</v>
      </c>
      <c r="Q34" s="16"/>
      <c r="R34" s="24"/>
      <c r="S34" s="16"/>
      <c r="T34" s="16"/>
      <c r="U34" s="16"/>
      <c r="V34" s="16"/>
      <c r="W34" s="24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X34" s="16"/>
      <c r="AY34" s="16"/>
      <c r="AZ34" s="16"/>
      <c r="BA34" s="16"/>
      <c r="BB34" s="16"/>
      <c r="BC34" s="16"/>
      <c r="BD34" s="16"/>
      <c r="BE34" s="16"/>
    </row>
    <row r="35" spans="1:57" s="18" customFormat="1" ht="19" x14ac:dyDescent="0.25">
      <c r="A35" s="18" t="s">
        <v>177</v>
      </c>
      <c r="B35" s="33" t="s">
        <v>598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R35" s="25">
        <v>2.4065393081840964</v>
      </c>
      <c r="S35" s="18">
        <v>423.75492014339289</v>
      </c>
      <c r="T35" s="18">
        <v>4.0503573453803225</v>
      </c>
      <c r="U35" s="18">
        <v>80.988783802443734</v>
      </c>
      <c r="V35" s="18">
        <v>27.807751632427014</v>
      </c>
      <c r="W35" s="25">
        <v>67.475486127292996</v>
      </c>
      <c r="Y35" s="16">
        <v>4.9013427177175544</v>
      </c>
      <c r="AB35" s="18">
        <v>0.5476559552733653</v>
      </c>
      <c r="AE35" s="16">
        <v>44.157698944627121</v>
      </c>
      <c r="AH35" s="16">
        <v>16.631421314676718</v>
      </c>
      <c r="AI35" s="16">
        <v>36.237505936762744</v>
      </c>
      <c r="AJ35" s="16">
        <v>4.226382679072989</v>
      </c>
      <c r="AK35" s="16">
        <v>17.060694703629167</v>
      </c>
      <c r="AL35" s="16">
        <v>3.4858936172912003</v>
      </c>
      <c r="AM35" s="16">
        <v>0.16343431651087917</v>
      </c>
      <c r="AN35" s="16">
        <v>3.7349165068766497</v>
      </c>
      <c r="AO35" s="16"/>
      <c r="AP35" s="16">
        <v>4.0295735735592171</v>
      </c>
      <c r="AQ35" s="16"/>
      <c r="AR35" s="16">
        <v>2.6887478191710326</v>
      </c>
      <c r="AS35" s="16"/>
      <c r="AT35" s="16">
        <v>3.1192206209951103</v>
      </c>
      <c r="AV35" s="18">
        <v>8.3021353057299923</v>
      </c>
      <c r="AW35" s="18">
        <v>513.49188506646374</v>
      </c>
      <c r="AX35" s="16">
        <v>0.13822528163910369</v>
      </c>
      <c r="AY35" s="16">
        <f t="shared" ref="AY35:AY41" si="0">AP35/0.254</f>
        <v>15.864462888028413</v>
      </c>
      <c r="AZ35" s="16">
        <f t="shared" ref="AZ35:AZ41" si="1">AH35/0.237</f>
        <v>70.174773479648607</v>
      </c>
      <c r="BA35" s="16">
        <f t="shared" ref="BA35:BA41" si="2">AT35/0.248</f>
        <v>12.577502504012541</v>
      </c>
      <c r="BB35" s="16">
        <f t="shared" ref="BB35:BB41" si="3">(AY35/((AZ35^(4/13))*(BA35^(9/13))))</f>
        <v>0.74321078738935153</v>
      </c>
      <c r="BC35" s="16"/>
      <c r="BD35" s="16"/>
      <c r="BE35" s="16"/>
    </row>
    <row r="36" spans="1:57" s="18" customFormat="1" ht="19" x14ac:dyDescent="0.25">
      <c r="A36" s="18" t="s">
        <v>178</v>
      </c>
      <c r="B36" s="33" t="s">
        <v>598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R36" s="25">
        <v>3.2692377005946556</v>
      </c>
      <c r="S36" s="18">
        <v>404.63797701030148</v>
      </c>
      <c r="T36" s="18">
        <v>6.4568813031975232</v>
      </c>
      <c r="U36" s="18">
        <v>69.906088768610672</v>
      </c>
      <c r="V36" s="18">
        <v>24.391048816092198</v>
      </c>
      <c r="W36" s="25">
        <v>62.703192206330954</v>
      </c>
      <c r="Y36" s="16">
        <v>4.7731042567045314</v>
      </c>
      <c r="AB36" s="18">
        <v>0.64784427951287915</v>
      </c>
      <c r="AE36" s="16">
        <v>42.702725772459665</v>
      </c>
      <c r="AH36" s="16">
        <v>14.735094573869663</v>
      </c>
      <c r="AI36" s="16">
        <v>33.07234497055908</v>
      </c>
      <c r="AJ36" s="16">
        <v>3.6654239581244989</v>
      </c>
      <c r="AK36" s="16">
        <v>14.699865872094392</v>
      </c>
      <c r="AL36" s="16">
        <v>3.3373762681756616</v>
      </c>
      <c r="AM36" s="16">
        <v>0.13474740929150594</v>
      </c>
      <c r="AN36" s="16">
        <v>3.3732695995674038</v>
      </c>
      <c r="AO36" s="16"/>
      <c r="AP36" s="16">
        <v>3.5178308685449338</v>
      </c>
      <c r="AQ36" s="16"/>
      <c r="AR36" s="16">
        <v>2.3703178121322477</v>
      </c>
      <c r="AS36" s="16"/>
      <c r="AT36" s="16">
        <v>3.0336543807429863</v>
      </c>
      <c r="AV36" s="18">
        <v>7.4152286691602933</v>
      </c>
      <c r="AW36" s="18">
        <v>482.50821590565442</v>
      </c>
      <c r="AX36" s="16">
        <v>0.12255585296718778</v>
      </c>
      <c r="AY36" s="16">
        <f t="shared" si="0"/>
        <v>13.849727828917063</v>
      </c>
      <c r="AZ36" s="16">
        <f t="shared" si="1"/>
        <v>62.173394826454278</v>
      </c>
      <c r="BA36" s="16">
        <f t="shared" si="2"/>
        <v>12.232477341705589</v>
      </c>
      <c r="BB36" s="16">
        <f t="shared" si="3"/>
        <v>0.68654389183695885</v>
      </c>
      <c r="BC36" s="16"/>
      <c r="BD36" s="16"/>
      <c r="BE36" s="16"/>
    </row>
    <row r="37" spans="1:57" s="18" customFormat="1" ht="19" x14ac:dyDescent="0.25">
      <c r="A37" s="18" t="s">
        <v>179</v>
      </c>
      <c r="B37" s="33" t="s">
        <v>598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R37" s="25">
        <v>2.1695249214602192</v>
      </c>
      <c r="S37" s="18">
        <v>395.5548389213667</v>
      </c>
      <c r="T37" s="18">
        <v>2.8307596675293998</v>
      </c>
      <c r="U37" s="18">
        <v>68.784966111462211</v>
      </c>
      <c r="V37" s="18">
        <v>23.52502198245562</v>
      </c>
      <c r="W37" s="25">
        <v>65.818154350569799</v>
      </c>
      <c r="Y37" s="16">
        <v>4.2683822695995177</v>
      </c>
      <c r="AB37" s="18">
        <v>0.53038056679489676</v>
      </c>
      <c r="AE37" s="16">
        <v>43.012705971161274</v>
      </c>
      <c r="AH37" s="16">
        <v>13.97631084893974</v>
      </c>
      <c r="AI37" s="16">
        <v>35.076395169696191</v>
      </c>
      <c r="AJ37" s="16">
        <v>3.6349557726414421</v>
      </c>
      <c r="AK37" s="16">
        <v>15.487723511609918</v>
      </c>
      <c r="AL37" s="16">
        <v>3.6901671684793964</v>
      </c>
      <c r="AM37" s="16">
        <v>0.14709046002202458</v>
      </c>
      <c r="AN37" s="16">
        <v>3.6531567286473927</v>
      </c>
      <c r="AO37" s="16"/>
      <c r="AP37" s="16">
        <v>3.582747702007735</v>
      </c>
      <c r="AQ37" s="16"/>
      <c r="AR37" s="16">
        <v>2.1519151571586161</v>
      </c>
      <c r="AS37" s="16"/>
      <c r="AT37" s="16">
        <v>2.5692059886720306</v>
      </c>
      <c r="AV37" s="18">
        <v>7.9710468343398766</v>
      </c>
      <c r="AW37" s="18">
        <v>461.38489015641341</v>
      </c>
      <c r="AX37" s="16">
        <v>0.1222556894899821</v>
      </c>
      <c r="AY37" s="16">
        <f t="shared" si="0"/>
        <v>14.105305913416279</v>
      </c>
      <c r="AZ37" s="16">
        <f t="shared" si="1"/>
        <v>58.971775733922954</v>
      </c>
      <c r="BA37" s="16">
        <f t="shared" si="2"/>
        <v>10.35970156722593</v>
      </c>
      <c r="BB37" s="16">
        <f t="shared" si="3"/>
        <v>0.79732650245644332</v>
      </c>
      <c r="BC37" s="16"/>
      <c r="BD37" s="16"/>
      <c r="BE37" s="16"/>
    </row>
    <row r="38" spans="1:57" s="18" customFormat="1" ht="19" x14ac:dyDescent="0.25">
      <c r="A38" s="18" t="s">
        <v>180</v>
      </c>
      <c r="B38" s="33" t="s">
        <v>598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R38" s="25">
        <v>3.001998346382897</v>
      </c>
      <c r="S38" s="18">
        <v>442.88023084037724</v>
      </c>
      <c r="T38" s="18">
        <v>5.172123282159272</v>
      </c>
      <c r="U38" s="18">
        <v>101.34857167121618</v>
      </c>
      <c r="V38" s="18">
        <v>37.171043118427214</v>
      </c>
      <c r="W38" s="25">
        <v>69.519169946834282</v>
      </c>
      <c r="Y38" s="16">
        <v>6.0906798618568754</v>
      </c>
      <c r="AB38" s="18">
        <v>0.41858377014031289</v>
      </c>
      <c r="AE38" s="16">
        <v>45.200981285378994</v>
      </c>
      <c r="AH38" s="16">
        <v>20.680052045439034</v>
      </c>
      <c r="AI38" s="16">
        <v>38.962455989543152</v>
      </c>
      <c r="AJ38" s="16">
        <v>5.2419322130618493</v>
      </c>
      <c r="AK38" s="16">
        <v>21.619284743200268</v>
      </c>
      <c r="AL38" s="16">
        <v>4.2566475941831037</v>
      </c>
      <c r="AM38" s="16">
        <v>0.2049131880479701</v>
      </c>
      <c r="AN38" s="16">
        <v>4.1975533564908316</v>
      </c>
      <c r="AO38" s="16"/>
      <c r="AP38" s="16">
        <v>5.2083909235553314</v>
      </c>
      <c r="AQ38" s="16"/>
      <c r="AR38" s="16">
        <v>3.3025753511955349</v>
      </c>
      <c r="AS38" s="16"/>
      <c r="AT38" s="16">
        <v>4.2860044687306873</v>
      </c>
      <c r="AV38" s="18">
        <v>9.2073980672133082</v>
      </c>
      <c r="AW38" s="18">
        <v>538.37207943267845</v>
      </c>
      <c r="AX38" s="16">
        <v>0.14793798360643257</v>
      </c>
      <c r="AY38" s="16">
        <f t="shared" si="0"/>
        <v>20.505476076989492</v>
      </c>
      <c r="AZ38" s="16">
        <f t="shared" si="1"/>
        <v>87.257603567253312</v>
      </c>
      <c r="BA38" s="16">
        <f t="shared" si="2"/>
        <v>17.28227608359148</v>
      </c>
      <c r="BB38" s="16">
        <f t="shared" si="3"/>
        <v>0.72093974151144213</v>
      </c>
      <c r="BC38" s="16"/>
      <c r="BD38" s="16"/>
      <c r="BE38" s="16"/>
    </row>
    <row r="39" spans="1:57" s="18" customFormat="1" ht="19" x14ac:dyDescent="0.25">
      <c r="A39" s="18" t="s">
        <v>181</v>
      </c>
      <c r="B39" s="33" t="s">
        <v>598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R39" s="25"/>
      <c r="S39" s="18">
        <v>405.04700210702498</v>
      </c>
      <c r="T39" s="18">
        <v>2.2143390219522145</v>
      </c>
      <c r="U39" s="18">
        <v>70.093712519441908</v>
      </c>
      <c r="V39" s="18">
        <v>23.831752093180143</v>
      </c>
      <c r="W39" s="25">
        <v>65.866485174571423</v>
      </c>
      <c r="Y39" s="16">
        <v>4.1620340581725017</v>
      </c>
      <c r="AE39" s="16">
        <v>40.579267724944117</v>
      </c>
      <c r="AH39" s="16">
        <v>14.453301233590162</v>
      </c>
      <c r="AI39" s="16">
        <v>35.043976578566472</v>
      </c>
      <c r="AJ39" s="16">
        <v>3.8543309969018709</v>
      </c>
      <c r="AK39" s="16">
        <v>14.597956032466081</v>
      </c>
      <c r="AL39" s="16">
        <v>2.7152151689089483</v>
      </c>
      <c r="AM39" s="16">
        <v>0.1524773337257527</v>
      </c>
      <c r="AN39" s="16">
        <v>3.0686660433119939</v>
      </c>
      <c r="AO39" s="16"/>
      <c r="AP39" s="16">
        <v>3.8375169617970921</v>
      </c>
      <c r="AQ39" s="16"/>
      <c r="AR39" s="16">
        <v>2.6257789227079495</v>
      </c>
      <c r="AS39" s="16"/>
      <c r="AT39" s="16">
        <v>2.2719067354313354</v>
      </c>
      <c r="AV39" s="18">
        <v>8.1842249223491255</v>
      </c>
      <c r="AW39" s="18">
        <v>523.59369404437041</v>
      </c>
      <c r="AX39" s="16">
        <v>0.16120187743772596</v>
      </c>
      <c r="AY39" s="16">
        <f t="shared" si="0"/>
        <v>15.108334495264142</v>
      </c>
      <c r="AZ39" s="16">
        <f t="shared" si="1"/>
        <v>60.984393390675791</v>
      </c>
      <c r="BA39" s="16">
        <f t="shared" si="2"/>
        <v>9.1609142557715142</v>
      </c>
      <c r="BB39" s="16">
        <f t="shared" si="3"/>
        <v>0.92036667242232406</v>
      </c>
      <c r="BC39" s="16"/>
      <c r="BD39" s="16"/>
      <c r="BE39" s="16"/>
    </row>
    <row r="40" spans="1:57" s="18" customFormat="1" ht="19" x14ac:dyDescent="0.25">
      <c r="A40" s="18" t="s">
        <v>182</v>
      </c>
      <c r="B40" s="33" t="s">
        <v>598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R40" s="25">
        <v>1.6532702615088815</v>
      </c>
      <c r="S40" s="18">
        <v>411.06749296009889</v>
      </c>
      <c r="T40" s="18">
        <v>3.1516716445603148</v>
      </c>
      <c r="U40" s="18">
        <v>74.451467234626392</v>
      </c>
      <c r="V40" s="18">
        <v>22.037085838315797</v>
      </c>
      <c r="W40" s="25">
        <v>64.893610432320486</v>
      </c>
      <c r="Y40" s="16">
        <v>4.4124381256978307</v>
      </c>
      <c r="AB40" s="18">
        <v>0.45570369188758347</v>
      </c>
      <c r="AE40" s="16">
        <v>42.645974938501993</v>
      </c>
      <c r="AH40" s="16">
        <v>15.118004834408469</v>
      </c>
      <c r="AI40" s="16">
        <v>35.420128392721921</v>
      </c>
      <c r="AJ40" s="16">
        <v>3.7362920928419898</v>
      </c>
      <c r="AK40" s="16">
        <v>15.182306891388246</v>
      </c>
      <c r="AL40" s="16">
        <v>2.7400000404007216</v>
      </c>
      <c r="AM40" s="16">
        <v>0.140662812453552</v>
      </c>
      <c r="AN40" s="16">
        <v>2.6011707184462569</v>
      </c>
      <c r="AO40" s="16"/>
      <c r="AP40" s="16">
        <v>3.5791571906832935</v>
      </c>
      <c r="AQ40" s="16"/>
      <c r="AR40" s="16">
        <v>2.3066726322993496</v>
      </c>
      <c r="AS40" s="16"/>
      <c r="AT40" s="16">
        <v>2.986866291996868</v>
      </c>
      <c r="AV40" s="18">
        <v>7.8901294935303579</v>
      </c>
      <c r="AW40" s="18">
        <v>487.35782705186313</v>
      </c>
      <c r="AX40" s="16">
        <v>0.16079084943253996</v>
      </c>
      <c r="AY40" s="16">
        <f t="shared" si="0"/>
        <v>14.091170042060211</v>
      </c>
      <c r="AZ40" s="16">
        <f t="shared" si="1"/>
        <v>63.789049934212947</v>
      </c>
      <c r="BA40" s="16">
        <f t="shared" si="2"/>
        <v>12.043815693535759</v>
      </c>
      <c r="BB40" s="16">
        <f t="shared" si="3"/>
        <v>0.70051792461491957</v>
      </c>
      <c r="BC40" s="16"/>
      <c r="BD40" s="16"/>
      <c r="BE40" s="16"/>
    </row>
    <row r="41" spans="1:57" s="18" customFormat="1" ht="19" x14ac:dyDescent="0.25">
      <c r="A41" s="18" t="s">
        <v>183</v>
      </c>
      <c r="B41" s="33" t="s">
        <v>598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R41" s="25">
        <v>1.9386653109738292</v>
      </c>
      <c r="S41" s="18">
        <v>483.34197902118814</v>
      </c>
      <c r="T41" s="18">
        <v>4.476369152883211</v>
      </c>
      <c r="U41" s="18">
        <v>101.34789650930504</v>
      </c>
      <c r="V41" s="18">
        <v>35.890557946091114</v>
      </c>
      <c r="W41" s="25">
        <v>76.052304653131031</v>
      </c>
      <c r="Y41" s="16">
        <v>5.7014177342740675</v>
      </c>
      <c r="AB41" s="18">
        <v>0.68576746803115396</v>
      </c>
      <c r="AE41" s="16">
        <v>50.804537975316677</v>
      </c>
      <c r="AH41" s="16">
        <v>20.825764351813238</v>
      </c>
      <c r="AI41" s="16">
        <v>39.849734519489651</v>
      </c>
      <c r="AJ41" s="16">
        <v>5.2253610408662814</v>
      </c>
      <c r="AK41" s="16">
        <v>20.777031171016098</v>
      </c>
      <c r="AL41" s="16">
        <v>4.1759554635993679</v>
      </c>
      <c r="AM41" s="16">
        <v>0.20071469552446974</v>
      </c>
      <c r="AN41" s="16">
        <v>5.5156825947960177</v>
      </c>
      <c r="AO41" s="16"/>
      <c r="AP41" s="16">
        <v>4.4517977947669172</v>
      </c>
      <c r="AQ41" s="16"/>
      <c r="AR41" s="16">
        <v>3.3752270395324961</v>
      </c>
      <c r="AS41" s="16"/>
      <c r="AT41" s="16">
        <v>3.5676858603967565</v>
      </c>
      <c r="AV41" s="18">
        <v>9.144783847787</v>
      </c>
      <c r="AW41" s="18">
        <v>587.73460380780261</v>
      </c>
      <c r="AX41" s="16">
        <v>0.12762723322015579</v>
      </c>
      <c r="AY41" s="16">
        <f t="shared" si="0"/>
        <v>17.526762971523297</v>
      </c>
      <c r="AZ41" s="16">
        <f t="shared" si="1"/>
        <v>87.872423425372318</v>
      </c>
      <c r="BA41" s="16">
        <f t="shared" si="2"/>
        <v>14.385830082244986</v>
      </c>
      <c r="BB41" s="16">
        <f t="shared" si="3"/>
        <v>0.69814553234042676</v>
      </c>
      <c r="BC41" s="16"/>
      <c r="BD41" s="16"/>
      <c r="BE41" s="16"/>
    </row>
    <row r="42" spans="1:57" s="18" customFormat="1" ht="19" x14ac:dyDescent="0.25">
      <c r="A42" s="18" t="s">
        <v>184</v>
      </c>
      <c r="B42" s="33" t="s">
        <v>598</v>
      </c>
      <c r="C42" s="16">
        <v>76.554199614706064</v>
      </c>
      <c r="D42" s="16">
        <v>7.5352953579761517E-2</v>
      </c>
      <c r="E42" s="16">
        <v>13.197582952253642</v>
      </c>
      <c r="F42" s="16">
        <v>0.47911476172846645</v>
      </c>
      <c r="G42" s="16">
        <v>4.2487616887691447E-2</v>
      </c>
      <c r="H42" s="16">
        <v>8.4543741389929025E-2</v>
      </c>
      <c r="I42" s="16">
        <v>0.51377798335992775</v>
      </c>
      <c r="J42" s="16">
        <v>4.535646592777911</v>
      </c>
      <c r="K42" s="16">
        <v>4.5146329136063059</v>
      </c>
      <c r="L42" s="16">
        <v>2.6608697102988885E-3</v>
      </c>
      <c r="M42" s="16">
        <v>100</v>
      </c>
      <c r="N42" s="16">
        <v>10.142857142857142</v>
      </c>
      <c r="O42" s="16">
        <v>591.85714285714289</v>
      </c>
      <c r="P42" s="16">
        <v>487.57142857142856</v>
      </c>
      <c r="Q42" s="16"/>
      <c r="R42" s="24"/>
      <c r="S42" s="16"/>
      <c r="T42" s="16"/>
      <c r="U42" s="16"/>
      <c r="V42" s="16"/>
      <c r="W42" s="24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X42" s="16"/>
      <c r="AY42" s="16"/>
      <c r="AZ42" s="16"/>
      <c r="BA42" s="16"/>
      <c r="BB42" s="16"/>
      <c r="BC42" s="16"/>
      <c r="BD42" s="16"/>
      <c r="BE42" s="16"/>
    </row>
    <row r="43" spans="1:57" s="18" customFormat="1" ht="19" x14ac:dyDescent="0.25">
      <c r="A43" s="18" t="s">
        <v>185</v>
      </c>
      <c r="B43" s="33" t="s">
        <v>598</v>
      </c>
      <c r="C43" s="16">
        <v>76.555627292056769</v>
      </c>
      <c r="D43" s="16">
        <v>7.6347334037716402E-2</v>
      </c>
      <c r="E43" s="16">
        <v>13.267514813699412</v>
      </c>
      <c r="F43" s="16">
        <v>0.49132228949337808</v>
      </c>
      <c r="G43" s="16">
        <v>4.6332155220777757E-2</v>
      </c>
      <c r="H43" s="16">
        <v>9.900980126527073E-2</v>
      </c>
      <c r="I43" s="16">
        <v>0.51086237234735821</v>
      </c>
      <c r="J43" s="16">
        <v>4.539543990870551</v>
      </c>
      <c r="K43" s="16">
        <v>4.400648247284785</v>
      </c>
      <c r="L43" s="16">
        <v>1.2791703723997338E-2</v>
      </c>
      <c r="M43" s="16">
        <v>100</v>
      </c>
      <c r="N43" s="16">
        <v>76</v>
      </c>
      <c r="O43" s="16">
        <v>596</v>
      </c>
      <c r="P43" s="16">
        <v>666.00000000000011</v>
      </c>
      <c r="Q43" s="16"/>
      <c r="R43" s="24"/>
      <c r="S43" s="16"/>
      <c r="T43" s="16"/>
      <c r="U43" s="16"/>
      <c r="V43" s="16"/>
      <c r="W43" s="24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X43" s="16"/>
      <c r="AY43" s="16"/>
      <c r="AZ43" s="16"/>
      <c r="BA43" s="16"/>
      <c r="BB43" s="16"/>
      <c r="BC43" s="16"/>
      <c r="BD43" s="16"/>
      <c r="BE43" s="16"/>
    </row>
    <row r="44" spans="1:57" s="18" customFormat="1" ht="19" x14ac:dyDescent="0.25">
      <c r="A44" s="18" t="s">
        <v>185</v>
      </c>
      <c r="B44" s="33" t="s">
        <v>598</v>
      </c>
      <c r="C44" s="16">
        <v>76.405532084239482</v>
      </c>
      <c r="D44" s="16">
        <v>7.0346951163136606E-2</v>
      </c>
      <c r="E44" s="16">
        <v>13.109857818762137</v>
      </c>
      <c r="F44" s="16">
        <v>0.48127364160037311</v>
      </c>
      <c r="G44" s="16">
        <v>4.512254438892619E-2</v>
      </c>
      <c r="H44" s="16">
        <v>7.4567768232924797E-2</v>
      </c>
      <c r="I44" s="16">
        <v>0.53041601177004993</v>
      </c>
      <c r="J44" s="16">
        <v>4.7124417627740014</v>
      </c>
      <c r="K44" s="16">
        <v>4.5549650878130947</v>
      </c>
      <c r="L44" s="16">
        <v>1.5476329255890053E-2</v>
      </c>
      <c r="M44" s="16">
        <v>100</v>
      </c>
      <c r="N44" s="16">
        <v>23.999999999999996</v>
      </c>
      <c r="O44" s="16">
        <v>623</v>
      </c>
      <c r="P44" s="16">
        <v>417.99999999999994</v>
      </c>
      <c r="Q44" s="16"/>
      <c r="R44" s="24"/>
      <c r="S44" s="16"/>
      <c r="T44" s="16"/>
      <c r="U44" s="16"/>
      <c r="V44" s="16"/>
      <c r="W44" s="24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X44" s="16"/>
      <c r="AY44" s="16"/>
      <c r="AZ44" s="16"/>
      <c r="BA44" s="16"/>
      <c r="BB44" s="16"/>
      <c r="BC44" s="16"/>
      <c r="BD44" s="16"/>
      <c r="BE44" s="16"/>
    </row>
    <row r="45" spans="1:57" s="18" customFormat="1" ht="19" x14ac:dyDescent="0.25">
      <c r="A45" s="18" t="s">
        <v>185</v>
      </c>
      <c r="B45" s="33" t="s">
        <v>598</v>
      </c>
      <c r="C45" s="16">
        <v>76.60666057569702</v>
      </c>
      <c r="D45" s="16">
        <v>6.7670003313219734E-2</v>
      </c>
      <c r="E45" s="16">
        <v>13.208803124466622</v>
      </c>
      <c r="F45" s="16">
        <v>0.46997520105219825</v>
      </c>
      <c r="G45" s="16">
        <v>3.7449423198562259E-2</v>
      </c>
      <c r="H45" s="16">
        <v>6.7670003313219734E-2</v>
      </c>
      <c r="I45" s="16">
        <v>0.4989909739862049</v>
      </c>
      <c r="J45" s="16">
        <v>4.5307778034357078</v>
      </c>
      <c r="K45" s="16">
        <v>4.5103964819630322</v>
      </c>
      <c r="L45" s="16">
        <v>1.606409574201062E-3</v>
      </c>
      <c r="M45" s="16">
        <v>100</v>
      </c>
      <c r="N45" s="16"/>
      <c r="O45" s="16">
        <v>628</v>
      </c>
      <c r="P45" s="16">
        <v>531</v>
      </c>
      <c r="Q45" s="16"/>
      <c r="R45" s="24"/>
      <c r="S45" s="16"/>
      <c r="T45" s="16"/>
      <c r="U45" s="16"/>
      <c r="V45" s="16"/>
      <c r="W45" s="24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X45" s="16"/>
      <c r="AY45" s="16"/>
      <c r="AZ45" s="16"/>
      <c r="BA45" s="16"/>
      <c r="BB45" s="16"/>
      <c r="BC45" s="16"/>
      <c r="BD45" s="16"/>
      <c r="BE45" s="16"/>
    </row>
    <row r="46" spans="1:57" s="18" customFormat="1" ht="19" x14ac:dyDescent="0.25">
      <c r="A46" s="18" t="s">
        <v>185</v>
      </c>
      <c r="B46" s="33" t="s">
        <v>598</v>
      </c>
      <c r="C46" s="16">
        <v>76.588956062842456</v>
      </c>
      <c r="D46" s="16">
        <v>7.5317952969245996E-2</v>
      </c>
      <c r="E46" s="16">
        <v>13.165173787330408</v>
      </c>
      <c r="F46" s="16">
        <v>0.43512546252299977</v>
      </c>
      <c r="G46" s="16">
        <v>4.1854540307742077E-2</v>
      </c>
      <c r="H46" s="16">
        <v>8.9673858098954659E-2</v>
      </c>
      <c r="I46" s="16">
        <v>0.51772246598054872</v>
      </c>
      <c r="J46" s="16">
        <v>4.501283943627798</v>
      </c>
      <c r="K46" s="16">
        <v>4.5848919263198331</v>
      </c>
      <c r="L46" s="16"/>
      <c r="M46" s="16">
        <v>100</v>
      </c>
      <c r="N46" s="16">
        <v>19</v>
      </c>
      <c r="O46" s="16">
        <v>507</v>
      </c>
      <c r="P46" s="16">
        <v>283</v>
      </c>
      <c r="Q46" s="16"/>
      <c r="R46" s="24"/>
      <c r="S46" s="16"/>
      <c r="T46" s="16"/>
      <c r="U46" s="16"/>
      <c r="V46" s="16"/>
      <c r="W46" s="24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X46" s="16"/>
      <c r="AY46" s="16"/>
      <c r="AZ46" s="16"/>
      <c r="BA46" s="16"/>
      <c r="BB46" s="16"/>
      <c r="BC46" s="16"/>
      <c r="BD46" s="16"/>
      <c r="BE46" s="16"/>
    </row>
    <row r="47" spans="1:57" s="18" customFormat="1" ht="19" x14ac:dyDescent="0.25">
      <c r="A47" s="18" t="s">
        <v>185</v>
      </c>
      <c r="B47" s="33" t="s">
        <v>598</v>
      </c>
      <c r="C47" s="16">
        <v>76.653255920402799</v>
      </c>
      <c r="D47" s="16">
        <v>7.5485637652878482E-2</v>
      </c>
      <c r="E47" s="16">
        <v>13.20065126438443</v>
      </c>
      <c r="F47" s="16">
        <v>0.50079500831145041</v>
      </c>
      <c r="G47" s="16">
        <v>4.4066748576613905E-2</v>
      </c>
      <c r="H47" s="16">
        <v>7.1972343347225895E-2</v>
      </c>
      <c r="I47" s="16">
        <v>0.51595236374440878</v>
      </c>
      <c r="J47" s="16">
        <v>4.4768403639371375</v>
      </c>
      <c r="K47" s="16">
        <v>4.460980349643048</v>
      </c>
      <c r="L47" s="16"/>
      <c r="M47" s="16">
        <v>100</v>
      </c>
      <c r="N47" s="16"/>
      <c r="O47" s="16">
        <v>567</v>
      </c>
      <c r="P47" s="16">
        <v>328</v>
      </c>
      <c r="Q47" s="16"/>
      <c r="R47" s="24"/>
      <c r="S47" s="16"/>
      <c r="T47" s="16"/>
      <c r="U47" s="16"/>
      <c r="V47" s="16"/>
      <c r="W47" s="24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X47" s="16"/>
      <c r="AY47" s="16"/>
      <c r="AZ47" s="16"/>
      <c r="BA47" s="16"/>
      <c r="BB47" s="16"/>
      <c r="BC47" s="16"/>
      <c r="BD47" s="16"/>
      <c r="BE47" s="16"/>
    </row>
    <row r="48" spans="1:57" s="18" customFormat="1" ht="19" x14ac:dyDescent="0.25">
      <c r="A48" s="18" t="s">
        <v>185</v>
      </c>
      <c r="B48" s="33" t="s">
        <v>598</v>
      </c>
      <c r="C48" s="16">
        <v>76.612945699689263</v>
      </c>
      <c r="D48" s="16">
        <v>8.5281022237887458E-2</v>
      </c>
      <c r="E48" s="16">
        <v>13.125883701804069</v>
      </c>
      <c r="F48" s="16">
        <v>0.49507557802707119</v>
      </c>
      <c r="G48" s="16">
        <v>4.253922724455194E-2</v>
      </c>
      <c r="H48" s="16">
        <v>8.9534944962342655E-2</v>
      </c>
      <c r="I48" s="16">
        <v>0.51938370788110089</v>
      </c>
      <c r="J48" s="16">
        <v>4.4783677901074013</v>
      </c>
      <c r="K48" s="16">
        <v>4.5509883280463148</v>
      </c>
      <c r="L48" s="16"/>
      <c r="M48" s="16">
        <v>100</v>
      </c>
      <c r="N48" s="16"/>
      <c r="O48" s="16">
        <v>663</v>
      </c>
      <c r="P48" s="16">
        <v>486</v>
      </c>
      <c r="Q48" s="16"/>
      <c r="R48" s="24"/>
      <c r="S48" s="16"/>
      <c r="T48" s="16"/>
      <c r="U48" s="16"/>
      <c r="V48" s="16"/>
      <c r="W48" s="24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X48" s="16"/>
      <c r="AY48" s="16"/>
      <c r="AZ48" s="16"/>
      <c r="BA48" s="16"/>
      <c r="BB48" s="16"/>
      <c r="BC48" s="16"/>
      <c r="BD48" s="16"/>
      <c r="BE48" s="16"/>
    </row>
    <row r="49" spans="1:57" s="18" customFormat="1" ht="19" x14ac:dyDescent="0.25">
      <c r="A49" s="18" t="s">
        <v>185</v>
      </c>
      <c r="B49" s="33" t="s">
        <v>598</v>
      </c>
      <c r="C49" s="16">
        <v>76.448420247415754</v>
      </c>
      <c r="D49" s="16">
        <v>7.7097828913091263E-2</v>
      </c>
      <c r="E49" s="16">
        <v>13.302989448238545</v>
      </c>
      <c r="F49" s="16">
        <v>0.48005445034166982</v>
      </c>
      <c r="G49" s="16">
        <v>4.0054731427504445E-2</v>
      </c>
      <c r="H49" s="16">
        <v>9.9484307881345629E-2</v>
      </c>
      <c r="I49" s="16">
        <v>0.50314364389637156</v>
      </c>
      <c r="J49" s="16">
        <v>4.5092191134351989</v>
      </c>
      <c r="K49" s="16">
        <v>4.5395362284505048</v>
      </c>
      <c r="L49" s="16"/>
      <c r="M49" s="16">
        <v>100</v>
      </c>
      <c r="N49" s="16"/>
      <c r="O49" s="16">
        <v>559</v>
      </c>
      <c r="P49" s="16">
        <v>701</v>
      </c>
      <c r="Q49" s="16"/>
      <c r="R49" s="24"/>
      <c r="S49" s="16"/>
      <c r="T49" s="16"/>
      <c r="U49" s="16"/>
      <c r="V49" s="16"/>
      <c r="W49" s="24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X49" s="16"/>
      <c r="AY49" s="16"/>
      <c r="AZ49" s="16"/>
      <c r="BA49" s="16"/>
      <c r="BB49" s="16"/>
      <c r="BC49" s="16"/>
      <c r="BD49" s="16"/>
      <c r="BE49" s="16"/>
    </row>
    <row r="50" spans="1:57" s="18" customFormat="1" ht="19" x14ac:dyDescent="0.25">
      <c r="A50" s="18" t="s">
        <v>186</v>
      </c>
      <c r="B50" s="33" t="s">
        <v>598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R50" s="25">
        <v>5.2726677185724711</v>
      </c>
      <c r="S50" s="18">
        <v>469.57781339638501</v>
      </c>
      <c r="T50" s="18">
        <v>4.7232975129961057</v>
      </c>
      <c r="U50" s="18">
        <v>73.284483711970068</v>
      </c>
      <c r="V50" s="18">
        <v>25.959559639662594</v>
      </c>
      <c r="W50" s="25">
        <v>71.515877223021377</v>
      </c>
      <c r="Y50" s="16">
        <v>4.3683225161054837</v>
      </c>
      <c r="AB50" s="18">
        <v>3.0769106657339305</v>
      </c>
      <c r="AE50" s="16">
        <v>43.64790142282888</v>
      </c>
      <c r="AH50" s="16">
        <v>14.38801764703334</v>
      </c>
      <c r="AI50" s="16">
        <v>35.65360226599789</v>
      </c>
      <c r="AJ50" s="16">
        <v>3.7528465404094344</v>
      </c>
      <c r="AK50" s="16">
        <v>14.266753942876903</v>
      </c>
      <c r="AL50" s="16">
        <v>3.1672316585271387</v>
      </c>
      <c r="AM50" s="16">
        <v>0.13975094690170611</v>
      </c>
      <c r="AN50" s="16">
        <v>3.3633747006753145</v>
      </c>
      <c r="AO50" s="16"/>
      <c r="AP50" s="16">
        <v>3.6205554290847259</v>
      </c>
      <c r="AQ50" s="16"/>
      <c r="AR50" s="16">
        <v>2.2751029836618679</v>
      </c>
      <c r="AS50" s="16"/>
      <c r="AT50" s="16">
        <v>2.7198672551327521</v>
      </c>
      <c r="AV50" s="18">
        <v>8.7212781306251852</v>
      </c>
      <c r="AW50" s="18">
        <v>588.4321662270188</v>
      </c>
      <c r="AX50" s="16">
        <v>0.13066791565921793</v>
      </c>
      <c r="AY50" s="16">
        <f>AP50/0.254</f>
        <v>14.25415523261703</v>
      </c>
      <c r="AZ50" s="16">
        <f>AH50/0.237</f>
        <v>60.708935219549964</v>
      </c>
      <c r="BA50" s="16">
        <f>AT50/0.248</f>
        <v>10.967206673922387</v>
      </c>
      <c r="BB50" s="16">
        <f>(AY50/((AZ50^(4/13))*(BA50^(9/13))))</f>
        <v>0.76768294232926071</v>
      </c>
      <c r="BC50" s="16"/>
      <c r="BD50" s="16"/>
      <c r="BE50" s="16"/>
    </row>
    <row r="51" spans="1:57" s="18" customFormat="1" ht="19" x14ac:dyDescent="0.25">
      <c r="A51" s="18" t="s">
        <v>187</v>
      </c>
      <c r="B51" s="33" t="s">
        <v>598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R51" s="25">
        <v>9.6854846127829077</v>
      </c>
      <c r="S51" s="18">
        <v>473.68028731984828</v>
      </c>
      <c r="T51" s="18">
        <v>10.217805608285364</v>
      </c>
      <c r="U51" s="18">
        <v>73.232305625156272</v>
      </c>
      <c r="V51" s="18">
        <v>26.937717830165521</v>
      </c>
      <c r="W51" s="25">
        <v>72.037763680613892</v>
      </c>
      <c r="Y51" s="16">
        <v>4.640683209817432</v>
      </c>
      <c r="AB51" s="18">
        <v>6.8918389647568654</v>
      </c>
      <c r="AE51" s="16">
        <v>42.632254004105235</v>
      </c>
      <c r="AH51" s="16">
        <v>14.255006852317683</v>
      </c>
      <c r="AI51" s="16">
        <v>35.187213863603432</v>
      </c>
      <c r="AJ51" s="16">
        <v>3.5338054528693434</v>
      </c>
      <c r="AK51" s="16">
        <v>13.487864392390993</v>
      </c>
      <c r="AL51" s="16">
        <v>3.1999422430991222</v>
      </c>
      <c r="AM51" s="16">
        <v>0.12731862272517036</v>
      </c>
      <c r="AN51" s="16">
        <v>3.6975907515409121</v>
      </c>
      <c r="AO51" s="16"/>
      <c r="AP51" s="16">
        <v>3.708348517006999</v>
      </c>
      <c r="AQ51" s="16"/>
      <c r="AR51" s="16">
        <v>2.2186458897138523</v>
      </c>
      <c r="AS51" s="16"/>
      <c r="AT51" s="16">
        <v>2.4878794051619662</v>
      </c>
      <c r="AV51" s="18">
        <v>8.5477943968253882</v>
      </c>
      <c r="AW51" s="18">
        <v>705.59051403838134</v>
      </c>
      <c r="AX51" s="16">
        <v>0.11295440884750239</v>
      </c>
      <c r="AY51" s="16">
        <f>AP51/0.254</f>
        <v>14.599797311051177</v>
      </c>
      <c r="AZ51" s="16">
        <f>AH51/0.237</f>
        <v>60.147708237627356</v>
      </c>
      <c r="BA51" s="16">
        <f>AT51/0.248</f>
        <v>10.031771795007929</v>
      </c>
      <c r="BB51" s="16">
        <f>(AY51/((AZ51^(4/13))*(BA51^(9/13))))</f>
        <v>0.83875158637881686</v>
      </c>
      <c r="BC51" s="16"/>
      <c r="BD51" s="16"/>
      <c r="BE51" s="16"/>
    </row>
    <row r="52" spans="1:57" s="18" customFormat="1" ht="19" x14ac:dyDescent="0.25">
      <c r="A52" s="18" t="s">
        <v>188</v>
      </c>
      <c r="B52" s="33" t="s">
        <v>598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R52" s="25">
        <v>1.876235895974431</v>
      </c>
      <c r="S52" s="18">
        <v>440.42585299747668</v>
      </c>
      <c r="T52" s="18">
        <v>2.2473158015442465</v>
      </c>
      <c r="U52" s="18">
        <v>71.554354934752141</v>
      </c>
      <c r="V52" s="18">
        <v>24.783058084621324</v>
      </c>
      <c r="W52" s="25">
        <v>68.036196963574469</v>
      </c>
      <c r="Y52" s="16">
        <v>4.3679511854935535</v>
      </c>
      <c r="AB52" s="18">
        <v>0.99639045568873341</v>
      </c>
      <c r="AE52" s="16">
        <v>41.702722260571761</v>
      </c>
      <c r="AH52" s="16">
        <v>14.260840675664374</v>
      </c>
      <c r="AI52" s="16">
        <v>35.381876893641582</v>
      </c>
      <c r="AJ52" s="16">
        <v>3.7332033709505179</v>
      </c>
      <c r="AK52" s="16">
        <v>13.515373587914816</v>
      </c>
      <c r="AL52" s="16">
        <v>2.785906867905819</v>
      </c>
      <c r="AM52" s="16">
        <v>0.17382816730163764</v>
      </c>
      <c r="AN52" s="16">
        <v>3.3648623465543919</v>
      </c>
      <c r="AO52" s="16"/>
      <c r="AP52" s="16">
        <v>2.9017396334034449</v>
      </c>
      <c r="AQ52" s="16"/>
      <c r="AR52" s="16">
        <v>2.0683430897665245</v>
      </c>
      <c r="AS52" s="16"/>
      <c r="AT52" s="16">
        <v>3.0948732851274974</v>
      </c>
      <c r="AV52" s="18">
        <v>9.1902299310009852</v>
      </c>
      <c r="AW52" s="18">
        <v>495.6514353457593</v>
      </c>
      <c r="AX52" s="16">
        <v>0.17325865912197019</v>
      </c>
      <c r="AY52" s="16">
        <f>AP52/0.254</f>
        <v>11.424171785052932</v>
      </c>
      <c r="AZ52" s="16">
        <f>AH52/0.237</f>
        <v>60.172323526010018</v>
      </c>
      <c r="BA52" s="16">
        <f>AT52/0.248</f>
        <v>12.479327762610877</v>
      </c>
      <c r="BB52" s="16">
        <f>(AY52/((AZ52^(4/13))*(BA52^(9/13))))</f>
        <v>0.56417836618757411</v>
      </c>
      <c r="BC52" s="16"/>
      <c r="BD52" s="16"/>
      <c r="BE52" s="16"/>
    </row>
    <row r="53" spans="1:57" s="18" customFormat="1" ht="19" x14ac:dyDescent="0.25">
      <c r="A53" s="18" t="s">
        <v>189</v>
      </c>
      <c r="B53" s="33" t="s">
        <v>598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R53" s="25">
        <v>7.8368616617945994</v>
      </c>
      <c r="S53" s="18">
        <v>476.62388623383572</v>
      </c>
      <c r="T53" s="18">
        <v>3.3851645346111199</v>
      </c>
      <c r="U53" s="18">
        <v>77.68987317125351</v>
      </c>
      <c r="V53" s="18">
        <v>26.683264386846187</v>
      </c>
      <c r="W53" s="25">
        <v>73.36318552987224</v>
      </c>
      <c r="Y53" s="16">
        <v>4.5207426486815123</v>
      </c>
      <c r="AB53" s="18">
        <v>3.6567305971349118</v>
      </c>
      <c r="AE53" s="16">
        <v>44.984093091186715</v>
      </c>
      <c r="AH53" s="16">
        <v>14.777474267637794</v>
      </c>
      <c r="AI53" s="16">
        <v>36.708540185515524</v>
      </c>
      <c r="AJ53" s="16">
        <v>4.1228010135392683</v>
      </c>
      <c r="AK53" s="16">
        <v>15.125121920150077</v>
      </c>
      <c r="AL53" s="16">
        <v>3.7502947731250651</v>
      </c>
      <c r="AM53" s="16">
        <v>0.14489791041006878</v>
      </c>
      <c r="AN53" s="16">
        <v>3.4450255420752769</v>
      </c>
      <c r="AO53" s="16"/>
      <c r="AP53" s="16">
        <v>4.1906177735023604</v>
      </c>
      <c r="AQ53" s="16"/>
      <c r="AR53" s="16">
        <v>2.235812856222386</v>
      </c>
      <c r="AS53" s="16"/>
      <c r="AT53" s="16">
        <v>2.7427501124747464</v>
      </c>
      <c r="AV53" s="18">
        <v>8.8385084004894114</v>
      </c>
      <c r="AW53" s="18">
        <v>627.49078034622062</v>
      </c>
      <c r="AX53" s="16">
        <v>0.12301977911477947</v>
      </c>
      <c r="AY53" s="16">
        <f>AP53/0.254</f>
        <v>16.498495171269134</v>
      </c>
      <c r="AZ53" s="16">
        <f>AH53/0.237</f>
        <v>62.352212099737535</v>
      </c>
      <c r="BA53" s="16">
        <f>AT53/0.248</f>
        <v>11.059476259978815</v>
      </c>
      <c r="BB53" s="16">
        <f>(AY53/((AZ53^(4/13))*(BA53^(9/13))))</f>
        <v>0.87618690131760513</v>
      </c>
      <c r="BC53" s="16"/>
      <c r="BD53" s="16"/>
      <c r="BE53" s="16"/>
    </row>
    <row r="54" spans="1:57" s="18" customFormat="1" ht="19" x14ac:dyDescent="0.25">
      <c r="A54" s="18" t="s">
        <v>190</v>
      </c>
      <c r="B54" s="33" t="s">
        <v>598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R54" s="25">
        <v>1.6920887037379437</v>
      </c>
      <c r="S54" s="18">
        <v>487.58122703437925</v>
      </c>
      <c r="T54" s="18">
        <v>3.0429041075436931</v>
      </c>
      <c r="U54" s="18">
        <v>70.661401116718366</v>
      </c>
      <c r="V54" s="18">
        <v>25.434198257017343</v>
      </c>
      <c r="W54" s="25">
        <v>72.626362718024907</v>
      </c>
      <c r="Y54" s="16">
        <v>3.9439130204294379</v>
      </c>
      <c r="AB54" s="18">
        <v>0.76268264535521058</v>
      </c>
      <c r="AE54" s="16">
        <v>45.272536335451811</v>
      </c>
      <c r="AH54" s="16">
        <v>14.258748792513506</v>
      </c>
      <c r="AI54" s="16">
        <v>35.336778121231006</v>
      </c>
      <c r="AJ54" s="16">
        <v>3.6215763242786094</v>
      </c>
      <c r="AK54" s="16">
        <v>14.938655871051729</v>
      </c>
      <c r="AL54" s="16">
        <v>2.9327827499785486</v>
      </c>
      <c r="AM54" s="16">
        <v>0.11295908716994768</v>
      </c>
      <c r="AN54" s="16">
        <v>2.9460201625306781</v>
      </c>
      <c r="AO54" s="16"/>
      <c r="AP54" s="16">
        <v>3.6815157924260995</v>
      </c>
      <c r="AQ54" s="16"/>
      <c r="AR54" s="16">
        <v>2.5776100989447093</v>
      </c>
      <c r="AS54" s="16"/>
      <c r="AT54" s="16">
        <v>2.5539662177667974</v>
      </c>
      <c r="AV54" s="18">
        <v>8.3085797941849577</v>
      </c>
      <c r="AW54" s="18">
        <v>524.99593517771359</v>
      </c>
      <c r="AX54" s="16">
        <v>0.11727491205785982</v>
      </c>
      <c r="AY54" s="16">
        <f>AP54/0.254</f>
        <v>14.494156663094881</v>
      </c>
      <c r="AZ54" s="16">
        <f>AH54/0.237</f>
        <v>60.163497014824927</v>
      </c>
      <c r="BA54" s="16">
        <f>AT54/0.248</f>
        <v>10.298250878091926</v>
      </c>
      <c r="BB54" s="16">
        <f>(AY54/((AZ54^(4/13))*(BA54^(9/13))))</f>
        <v>0.81763959244186779</v>
      </c>
      <c r="BC54" s="16"/>
      <c r="BD54" s="16"/>
      <c r="BE54" s="16"/>
    </row>
    <row r="55" spans="1:57" s="5" customFormat="1" ht="19" x14ac:dyDescent="0.25">
      <c r="A55" s="5" t="s">
        <v>153</v>
      </c>
      <c r="B55" s="5" t="s">
        <v>65</v>
      </c>
      <c r="C55" s="3">
        <v>76.879632080874956</v>
      </c>
      <c r="D55" s="3">
        <v>7.5958329938861008E-2</v>
      </c>
      <c r="E55" s="3">
        <v>13.378248441301825</v>
      </c>
      <c r="F55" s="3">
        <v>0.46663747763941443</v>
      </c>
      <c r="G55" s="3">
        <v>4.5981647731120977E-2</v>
      </c>
      <c r="H55" s="3">
        <v>9.8516401517737814E-2</v>
      </c>
      <c r="I55" s="3">
        <v>0.53066420881685394</v>
      </c>
      <c r="J55" s="3">
        <v>3.8843295726014762</v>
      </c>
      <c r="K55" s="3">
        <v>4.6325101926901668</v>
      </c>
      <c r="L55" s="3">
        <v>7.5216468875974685E-3</v>
      </c>
      <c r="M55" s="3">
        <v>100</v>
      </c>
      <c r="N55" s="3">
        <v>21.93333333333333</v>
      </c>
      <c r="O55" s="3">
        <v>655.86666666666667</v>
      </c>
      <c r="P55" s="3">
        <v>252.73333333333332</v>
      </c>
      <c r="Q55" s="3"/>
      <c r="R55" s="21"/>
      <c r="S55" s="3"/>
      <c r="T55" s="3"/>
      <c r="U55" s="3"/>
      <c r="V55" s="3"/>
      <c r="W55" s="21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X55" s="3"/>
      <c r="AY55" s="3"/>
      <c r="AZ55" s="3"/>
      <c r="BA55" s="3"/>
      <c r="BB55" s="3"/>
      <c r="BC55" s="3"/>
      <c r="BD55" s="3"/>
      <c r="BE55" s="3"/>
    </row>
    <row r="56" spans="1:57" s="5" customFormat="1" ht="19" x14ac:dyDescent="0.25">
      <c r="A56" s="5" t="s">
        <v>154</v>
      </c>
      <c r="B56" s="5" t="s">
        <v>65</v>
      </c>
      <c r="C56" s="3">
        <v>77.118816075575296</v>
      </c>
      <c r="D56" s="3">
        <v>9.5863904481663542E-2</v>
      </c>
      <c r="E56" s="3">
        <v>13.431563476789169</v>
      </c>
      <c r="F56" s="3">
        <v>0.43737255877519027</v>
      </c>
      <c r="G56" s="3">
        <v>4.7047214794475475E-2</v>
      </c>
      <c r="H56" s="3">
        <v>9.3782169313766386E-2</v>
      </c>
      <c r="I56" s="3">
        <v>0.57893055019219619</v>
      </c>
      <c r="J56" s="3">
        <v>3.6071266121737784</v>
      </c>
      <c r="K56" s="3">
        <v>4.5873116159781491</v>
      </c>
      <c r="L56" s="3">
        <v>2.1858219262920024E-3</v>
      </c>
      <c r="M56" s="3">
        <v>100</v>
      </c>
      <c r="N56" s="3"/>
      <c r="O56" s="3">
        <v>674</v>
      </c>
      <c r="P56" s="3">
        <v>112.99999999999999</v>
      </c>
      <c r="Q56" s="3"/>
      <c r="R56" s="21"/>
      <c r="S56" s="3"/>
      <c r="T56" s="3"/>
      <c r="U56" s="3"/>
      <c r="V56" s="3"/>
      <c r="W56" s="2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X56" s="3"/>
      <c r="AY56" s="3"/>
      <c r="AZ56" s="3"/>
      <c r="BA56" s="3"/>
      <c r="BB56" s="3"/>
      <c r="BC56" s="3"/>
      <c r="BD56" s="3"/>
      <c r="BE56" s="3"/>
    </row>
    <row r="57" spans="1:57" s="5" customFormat="1" ht="19" x14ac:dyDescent="0.25">
      <c r="A57" s="5" t="s">
        <v>154</v>
      </c>
      <c r="B57" s="5" t="s">
        <v>65</v>
      </c>
      <c r="C57" s="3">
        <v>76.961684353914549</v>
      </c>
      <c r="D57" s="3">
        <v>7.5597342091820507E-2</v>
      </c>
      <c r="E57" s="3">
        <v>13.514999456355614</v>
      </c>
      <c r="F57" s="3">
        <v>0.43604382799501895</v>
      </c>
      <c r="G57" s="3">
        <v>4.1952934756519115E-2</v>
      </c>
      <c r="H57" s="3">
        <v>6.6878517020172279E-2</v>
      </c>
      <c r="I57" s="3">
        <v>0.50651244945645824</v>
      </c>
      <c r="J57" s="3">
        <v>3.7543260758517265</v>
      </c>
      <c r="K57" s="3">
        <v>4.634414536025159</v>
      </c>
      <c r="L57" s="3">
        <v>7.5905065329643388E-3</v>
      </c>
      <c r="M57" s="3">
        <v>100</v>
      </c>
      <c r="N57" s="3">
        <v>22</v>
      </c>
      <c r="O57" s="3">
        <v>588</v>
      </c>
      <c r="P57" s="3">
        <v>317</v>
      </c>
      <c r="Q57" s="3"/>
      <c r="R57" s="21"/>
      <c r="S57" s="3"/>
      <c r="T57" s="3"/>
      <c r="U57" s="3"/>
      <c r="V57" s="3"/>
      <c r="W57" s="2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X57" s="3"/>
      <c r="AY57" s="3"/>
      <c r="AZ57" s="3"/>
      <c r="BA57" s="3"/>
      <c r="BB57" s="3"/>
      <c r="BC57" s="3"/>
      <c r="BD57" s="3"/>
      <c r="BE57" s="3"/>
    </row>
    <row r="58" spans="1:57" s="5" customFormat="1" ht="19" x14ac:dyDescent="0.25">
      <c r="A58" s="5" t="s">
        <v>154</v>
      </c>
      <c r="B58" s="5" t="s">
        <v>65</v>
      </c>
      <c r="C58" s="3">
        <v>77.016522896720573</v>
      </c>
      <c r="D58" s="3">
        <v>7.5731660573788398E-2</v>
      </c>
      <c r="E58" s="3">
        <v>13.532887117580875</v>
      </c>
      <c r="F58" s="3">
        <v>0.46551788091479729</v>
      </c>
      <c r="G58" s="3">
        <v>5.3166716810986149E-2</v>
      </c>
      <c r="H58" s="3">
        <v>9.4278189693899853E-2</v>
      </c>
      <c r="I58" s="3">
        <v>0.52723660837561259</v>
      </c>
      <c r="J58" s="3">
        <v>3.6246100077071133</v>
      </c>
      <c r="K58" s="3">
        <v>4.6100489216223677</v>
      </c>
      <c r="L58" s="3"/>
      <c r="M58" s="3">
        <v>100</v>
      </c>
      <c r="N58" s="3">
        <v>26</v>
      </c>
      <c r="O58" s="3">
        <v>680.99999999999989</v>
      </c>
      <c r="P58" s="3">
        <v>23</v>
      </c>
      <c r="Q58" s="3"/>
      <c r="R58" s="21"/>
      <c r="S58" s="3"/>
      <c r="T58" s="3"/>
      <c r="U58" s="3"/>
      <c r="V58" s="3"/>
      <c r="W58" s="2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X58" s="3"/>
      <c r="AY58" s="3"/>
      <c r="AZ58" s="3"/>
      <c r="BA58" s="3"/>
      <c r="BB58" s="3"/>
      <c r="BC58" s="3"/>
      <c r="BD58" s="3"/>
      <c r="BE58" s="3"/>
    </row>
    <row r="59" spans="1:57" s="5" customFormat="1" ht="19" x14ac:dyDescent="0.25">
      <c r="A59" s="5" t="s">
        <v>154</v>
      </c>
      <c r="B59" s="5" t="s">
        <v>65</v>
      </c>
      <c r="C59" s="3">
        <v>77.041260184861827</v>
      </c>
      <c r="D59" s="3">
        <v>6.3955662917494091E-2</v>
      </c>
      <c r="E59" s="3">
        <v>13.597242570707687</v>
      </c>
      <c r="F59" s="3">
        <v>0.45874498118525653</v>
      </c>
      <c r="G59" s="3">
        <v>5.1557149912487166E-2</v>
      </c>
      <c r="H59" s="3">
        <v>0.14692237910933215</v>
      </c>
      <c r="I59" s="3">
        <v>0.54264158585247013</v>
      </c>
      <c r="J59" s="3">
        <v>3.4132073093367006</v>
      </c>
      <c r="K59" s="3">
        <v>4.6729995515871137</v>
      </c>
      <c r="L59" s="3">
        <v>1.1468624529631415E-2</v>
      </c>
      <c r="M59" s="3">
        <v>100</v>
      </c>
      <c r="N59" s="3">
        <v>98</v>
      </c>
      <c r="O59" s="3">
        <v>687</v>
      </c>
      <c r="P59" s="3">
        <v>45</v>
      </c>
      <c r="Q59" s="3"/>
      <c r="R59" s="21"/>
      <c r="S59" s="3"/>
      <c r="T59" s="3"/>
      <c r="U59" s="3"/>
      <c r="V59" s="3"/>
      <c r="W59" s="2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X59" s="3"/>
      <c r="AY59" s="3"/>
      <c r="AZ59" s="3"/>
      <c r="BA59" s="3"/>
      <c r="BB59" s="3"/>
      <c r="BC59" s="3"/>
      <c r="BD59" s="3"/>
      <c r="BE59" s="3"/>
    </row>
    <row r="60" spans="1:57" s="5" customFormat="1" ht="19" x14ac:dyDescent="0.25">
      <c r="A60" s="5" t="s">
        <v>154</v>
      </c>
      <c r="B60" s="5" t="s">
        <v>65</v>
      </c>
      <c r="C60" s="3">
        <v>76.944213970986127</v>
      </c>
      <c r="D60" s="3">
        <v>6.3799634105490999E-2</v>
      </c>
      <c r="E60" s="3">
        <v>13.41492952665619</v>
      </c>
      <c r="F60" s="3">
        <v>0.50843876420417955</v>
      </c>
      <c r="G60" s="3">
        <v>4.4834960962663303E-2</v>
      </c>
      <c r="H60" s="3">
        <v>0.10811925068927311</v>
      </c>
      <c r="I60" s="3">
        <v>0.52317761344018154</v>
      </c>
      <c r="J60" s="3">
        <v>3.918266381509445</v>
      </c>
      <c r="K60" s="3">
        <v>4.469891004663868</v>
      </c>
      <c r="L60" s="3">
        <v>4.3288927826019745E-3</v>
      </c>
      <c r="M60" s="3">
        <v>100</v>
      </c>
      <c r="N60" s="3"/>
      <c r="O60" s="3">
        <v>683</v>
      </c>
      <c r="P60" s="3">
        <v>509</v>
      </c>
      <c r="Q60" s="3"/>
      <c r="R60" s="21"/>
      <c r="S60" s="3"/>
      <c r="T60" s="3"/>
      <c r="U60" s="3"/>
      <c r="V60" s="3"/>
      <c r="W60" s="21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X60" s="3"/>
      <c r="AY60" s="3"/>
      <c r="AZ60" s="3"/>
      <c r="BA60" s="3"/>
      <c r="BB60" s="3"/>
      <c r="BC60" s="3"/>
      <c r="BD60" s="3"/>
      <c r="BE60" s="3"/>
    </row>
    <row r="61" spans="1:57" s="5" customFormat="1" ht="19" x14ac:dyDescent="0.25">
      <c r="A61" s="5" t="s">
        <v>154</v>
      </c>
      <c r="B61" s="5" t="s">
        <v>65</v>
      </c>
      <c r="C61" s="3">
        <v>76.813956764326988</v>
      </c>
      <c r="D61" s="3">
        <v>7.247456755140079E-2</v>
      </c>
      <c r="E61" s="3">
        <v>13.429639444130274</v>
      </c>
      <c r="F61" s="3">
        <v>0.45710015985235602</v>
      </c>
      <c r="G61" s="3">
        <v>4.1953587695247499E-2</v>
      </c>
      <c r="H61" s="3">
        <v>8.9725556165748316E-2</v>
      </c>
      <c r="I61" s="3">
        <v>0.50650535801415597</v>
      </c>
      <c r="J61" s="3">
        <v>3.986509522749869</v>
      </c>
      <c r="K61" s="3">
        <v>4.60213503951395</v>
      </c>
      <c r="L61" s="3"/>
      <c r="M61" s="3">
        <v>100</v>
      </c>
      <c r="N61" s="3">
        <v>20</v>
      </c>
      <c r="O61" s="3">
        <v>687</v>
      </c>
      <c r="P61" s="3">
        <v>317</v>
      </c>
      <c r="Q61" s="3"/>
      <c r="R61" s="21"/>
      <c r="S61" s="3"/>
      <c r="T61" s="3"/>
      <c r="U61" s="3"/>
      <c r="V61" s="3"/>
      <c r="W61" s="21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X61" s="3"/>
      <c r="AY61" s="3"/>
      <c r="AZ61" s="3"/>
      <c r="BA61" s="3"/>
      <c r="BB61" s="3"/>
      <c r="BC61" s="3"/>
      <c r="BD61" s="3"/>
      <c r="BE61" s="3"/>
    </row>
    <row r="62" spans="1:57" s="5" customFormat="1" ht="19" x14ac:dyDescent="0.25">
      <c r="A62" s="5" t="s">
        <v>154</v>
      </c>
      <c r="B62" s="5" t="s">
        <v>65</v>
      </c>
      <c r="C62" s="3">
        <v>76.407975690546337</v>
      </c>
      <c r="D62" s="3">
        <v>6.9561423457223326E-2</v>
      </c>
      <c r="E62" s="3">
        <v>13.393661060935187</v>
      </c>
      <c r="F62" s="3">
        <v>0.45677982060150052</v>
      </c>
      <c r="G62" s="3">
        <v>4.2909931333819713E-2</v>
      </c>
      <c r="H62" s="3">
        <v>8.9730120199258495E-2</v>
      </c>
      <c r="I62" s="3">
        <v>0.51852072899548574</v>
      </c>
      <c r="J62" s="3">
        <v>4.278953656245144</v>
      </c>
      <c r="K62" s="3">
        <v>4.7348073632207353</v>
      </c>
      <c r="L62" s="3">
        <v>7.1002044653082977E-3</v>
      </c>
      <c r="M62" s="3">
        <v>100</v>
      </c>
      <c r="N62" s="3">
        <v>63</v>
      </c>
      <c r="O62" s="3">
        <v>599</v>
      </c>
      <c r="P62" s="3">
        <v>328</v>
      </c>
      <c r="Q62" s="3"/>
      <c r="R62" s="21"/>
      <c r="S62" s="3"/>
      <c r="T62" s="3"/>
      <c r="U62" s="3"/>
      <c r="V62" s="3"/>
      <c r="W62" s="21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X62" s="3"/>
      <c r="AY62" s="3"/>
      <c r="AZ62" s="3"/>
      <c r="BA62" s="3"/>
      <c r="BB62" s="3"/>
      <c r="BC62" s="3"/>
      <c r="BD62" s="3"/>
      <c r="BE62" s="3"/>
    </row>
    <row r="63" spans="1:57" s="5" customFormat="1" ht="19" x14ac:dyDescent="0.25">
      <c r="A63" s="5" t="s">
        <v>154</v>
      </c>
      <c r="B63" s="5" t="s">
        <v>65</v>
      </c>
      <c r="C63" s="3">
        <v>76.53739217665381</v>
      </c>
      <c r="D63" s="3">
        <v>7.6371645065875696E-2</v>
      </c>
      <c r="E63" s="3">
        <v>13.365450706231307</v>
      </c>
      <c r="F63" s="3">
        <v>0.5060137510243089</v>
      </c>
      <c r="G63" s="3">
        <v>4.3655683598466784E-2</v>
      </c>
      <c r="H63" s="3">
        <v>9.773506469916797E-2</v>
      </c>
      <c r="I63" s="3">
        <v>0.55410724643065767</v>
      </c>
      <c r="J63" s="3">
        <v>4.0312876052948257</v>
      </c>
      <c r="K63" s="3">
        <v>4.777562423499349</v>
      </c>
      <c r="L63" s="3">
        <v>1.0423697502234387E-2</v>
      </c>
      <c r="M63" s="3">
        <v>100</v>
      </c>
      <c r="N63" s="3"/>
      <c r="O63" s="3">
        <v>692</v>
      </c>
      <c r="P63" s="3">
        <v>283</v>
      </c>
      <c r="Q63" s="3"/>
      <c r="R63" s="21"/>
      <c r="S63" s="3"/>
      <c r="T63" s="3"/>
      <c r="U63" s="3"/>
      <c r="V63" s="3"/>
      <c r="W63" s="21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X63" s="3"/>
      <c r="AY63" s="3"/>
      <c r="AZ63" s="3"/>
      <c r="BA63" s="3"/>
      <c r="BB63" s="3"/>
      <c r="BC63" s="3"/>
      <c r="BD63" s="3"/>
      <c r="BE63" s="3"/>
    </row>
    <row r="64" spans="1:57" s="5" customFormat="1" ht="19" x14ac:dyDescent="0.25">
      <c r="A64" s="5" t="s">
        <v>154</v>
      </c>
      <c r="B64" s="5" t="s">
        <v>65</v>
      </c>
      <c r="C64" s="3">
        <v>77.021448631742913</v>
      </c>
      <c r="D64" s="3">
        <v>6.9159344566425307E-2</v>
      </c>
      <c r="E64" s="3">
        <v>13.352063134067546</v>
      </c>
      <c r="F64" s="3">
        <v>0.45969415972935512</v>
      </c>
      <c r="G64" s="3">
        <v>4.4738092330803315E-2</v>
      </c>
      <c r="H64" s="3">
        <v>7.7162948240284607E-2</v>
      </c>
      <c r="I64" s="3">
        <v>0.52351776851320753</v>
      </c>
      <c r="J64" s="3">
        <v>3.7513300860592618</v>
      </c>
      <c r="K64" s="3">
        <v>4.7008858347502107</v>
      </c>
      <c r="L64" s="3"/>
      <c r="M64" s="3">
        <v>100</v>
      </c>
      <c r="N64" s="3">
        <v>5</v>
      </c>
      <c r="O64" s="3">
        <v>675.99999999999989</v>
      </c>
      <c r="P64" s="3">
        <v>238.00000000000003</v>
      </c>
      <c r="Q64" s="3"/>
      <c r="R64" s="21"/>
      <c r="S64" s="3"/>
      <c r="T64" s="3"/>
      <c r="U64" s="3"/>
      <c r="V64" s="3"/>
      <c r="W64" s="21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X64" s="3"/>
      <c r="AY64" s="3"/>
      <c r="AZ64" s="3"/>
      <c r="BA64" s="3"/>
      <c r="BB64" s="3"/>
      <c r="BC64" s="3"/>
      <c r="BD64" s="3"/>
      <c r="BE64" s="3"/>
    </row>
    <row r="65" spans="1:57" s="5" customFormat="1" ht="19" x14ac:dyDescent="0.25">
      <c r="A65" s="5" t="s">
        <v>154</v>
      </c>
      <c r="B65" s="5" t="s">
        <v>65</v>
      </c>
      <c r="C65" s="3">
        <v>77.182825619844138</v>
      </c>
      <c r="D65" s="3">
        <v>7.5116903274536725E-2</v>
      </c>
      <c r="E65" s="3">
        <v>13.374855135391993</v>
      </c>
      <c r="F65" s="3">
        <v>0.49157995540712018</v>
      </c>
      <c r="G65" s="3">
        <v>4.4613630397860204E-2</v>
      </c>
      <c r="H65" s="3">
        <v>9.7942481617627988E-2</v>
      </c>
      <c r="I65" s="3">
        <v>0.53930616466994741</v>
      </c>
      <c r="J65" s="3">
        <v>3.6530263085540935</v>
      </c>
      <c r="K65" s="3">
        <v>4.5330561063090942</v>
      </c>
      <c r="L65" s="3">
        <v>7.6776945335852451E-3</v>
      </c>
      <c r="M65" s="3">
        <v>100</v>
      </c>
      <c r="N65" s="3">
        <v>25</v>
      </c>
      <c r="O65" s="3">
        <v>760</v>
      </c>
      <c r="P65" s="3">
        <v>11</v>
      </c>
      <c r="Q65" s="3"/>
      <c r="R65" s="21"/>
      <c r="S65" s="3"/>
      <c r="T65" s="3"/>
      <c r="U65" s="3"/>
      <c r="V65" s="3"/>
      <c r="W65" s="21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X65" s="3"/>
      <c r="AY65" s="3"/>
      <c r="AZ65" s="3"/>
      <c r="BA65" s="3"/>
      <c r="BB65" s="3"/>
      <c r="BC65" s="3"/>
      <c r="BD65" s="3"/>
      <c r="BE65" s="3"/>
    </row>
    <row r="66" spans="1:57" s="5" customFormat="1" ht="19" x14ac:dyDescent="0.25">
      <c r="A66" s="5" t="s">
        <v>154</v>
      </c>
      <c r="B66" s="5" t="s">
        <v>65</v>
      </c>
      <c r="C66" s="3">
        <v>76.245445735245411</v>
      </c>
      <c r="D66" s="3">
        <v>8.6996168488372563E-2</v>
      </c>
      <c r="E66" s="3">
        <v>13.343024563383503</v>
      </c>
      <c r="F66" s="3">
        <v>0.48302808003238584</v>
      </c>
      <c r="G66" s="3">
        <v>4.7229412269833286E-2</v>
      </c>
      <c r="H66" s="3">
        <v>9.8547951143115348E-2</v>
      </c>
      <c r="I66" s="3">
        <v>0.51379875772333794</v>
      </c>
      <c r="J66" s="3">
        <v>4.5321834709324431</v>
      </c>
      <c r="K66" s="3">
        <v>4.6313447910660761</v>
      </c>
      <c r="L66" s="3">
        <v>1.8401069715519459E-2</v>
      </c>
      <c r="M66" s="3">
        <v>100</v>
      </c>
      <c r="N66" s="3"/>
      <c r="O66" s="3">
        <v>646.99999999999989</v>
      </c>
      <c r="P66" s="3">
        <v>564</v>
      </c>
      <c r="Q66" s="3"/>
      <c r="R66" s="21"/>
      <c r="S66" s="3"/>
      <c r="T66" s="3"/>
      <c r="U66" s="3"/>
      <c r="V66" s="3"/>
      <c r="W66" s="21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X66" s="3"/>
      <c r="AY66" s="3"/>
      <c r="AZ66" s="3"/>
      <c r="BA66" s="3"/>
      <c r="BB66" s="3"/>
      <c r="BC66" s="3"/>
      <c r="BD66" s="3"/>
      <c r="BE66" s="3"/>
    </row>
    <row r="67" spans="1:57" s="5" customFormat="1" ht="19" x14ac:dyDescent="0.25">
      <c r="A67" s="5" t="s">
        <v>154</v>
      </c>
      <c r="B67" s="5" t="s">
        <v>65</v>
      </c>
      <c r="C67" s="3">
        <v>76.640040814695752</v>
      </c>
      <c r="D67" s="3">
        <v>6.6897581135087009E-2</v>
      </c>
      <c r="E67" s="3">
        <v>13.292948912991141</v>
      </c>
      <c r="F67" s="3">
        <v>0.4701271054041567</v>
      </c>
      <c r="G67" s="3">
        <v>4.7842527396762077E-2</v>
      </c>
      <c r="H67" s="3">
        <v>0.12467742150291103</v>
      </c>
      <c r="I67" s="3">
        <v>0.52585801526248344</v>
      </c>
      <c r="J67" s="3">
        <v>4.197131702179755</v>
      </c>
      <c r="K67" s="3">
        <v>4.6301731653620104</v>
      </c>
      <c r="L67" s="3">
        <v>4.3027540699443409E-3</v>
      </c>
      <c r="M67" s="3">
        <v>100</v>
      </c>
      <c r="N67" s="3">
        <v>14</v>
      </c>
      <c r="O67" s="3">
        <v>591</v>
      </c>
      <c r="P67" s="3">
        <v>283</v>
      </c>
      <c r="Q67" s="3"/>
      <c r="R67" s="21"/>
      <c r="S67" s="3"/>
      <c r="T67" s="3"/>
      <c r="U67" s="3"/>
      <c r="V67" s="3"/>
      <c r="W67" s="21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X67" s="3"/>
      <c r="AY67" s="3"/>
      <c r="AZ67" s="3"/>
      <c r="BA67" s="3"/>
      <c r="BB67" s="3"/>
      <c r="BC67" s="3"/>
      <c r="BD67" s="3"/>
      <c r="BE67" s="3"/>
    </row>
    <row r="68" spans="1:57" s="5" customFormat="1" ht="19" x14ac:dyDescent="0.25">
      <c r="A68" s="5" t="s">
        <v>154</v>
      </c>
      <c r="B68" s="5" t="s">
        <v>65</v>
      </c>
      <c r="C68" s="3">
        <v>77.285556115996854</v>
      </c>
      <c r="D68" s="3">
        <v>8.430786248496909E-2</v>
      </c>
      <c r="E68" s="3">
        <v>12.935456841935189</v>
      </c>
      <c r="F68" s="3">
        <v>0.42723578961977576</v>
      </c>
      <c r="G68" s="3">
        <v>4.9921854690116833E-2</v>
      </c>
      <c r="H68" s="3">
        <v>0.10802592207840633</v>
      </c>
      <c r="I68" s="3">
        <v>0.52904737294007631</v>
      </c>
      <c r="J68" s="3">
        <v>4.0747419236899924</v>
      </c>
      <c r="K68" s="3">
        <v>4.5040491595624701</v>
      </c>
      <c r="L68" s="3">
        <v>1.6571570021615544E-3</v>
      </c>
      <c r="M68" s="3">
        <v>100</v>
      </c>
      <c r="N68" s="3">
        <v>56</v>
      </c>
      <c r="O68" s="3">
        <v>617</v>
      </c>
      <c r="P68" s="3">
        <v>34</v>
      </c>
      <c r="Q68" s="3"/>
      <c r="R68" s="21"/>
      <c r="S68" s="3"/>
      <c r="T68" s="3"/>
      <c r="U68" s="3"/>
      <c r="V68" s="3"/>
      <c r="W68" s="21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X68" s="3"/>
      <c r="AY68" s="3"/>
      <c r="AZ68" s="3"/>
      <c r="BA68" s="3"/>
      <c r="BB68" s="3"/>
      <c r="BC68" s="3"/>
      <c r="BD68" s="3"/>
      <c r="BE68" s="3"/>
    </row>
    <row r="69" spans="1:57" s="5" customFormat="1" ht="19" x14ac:dyDescent="0.25">
      <c r="A69" s="5" t="s">
        <v>154</v>
      </c>
      <c r="B69" s="5" t="s">
        <v>65</v>
      </c>
      <c r="C69" s="3">
        <v>76.908795376557705</v>
      </c>
      <c r="D69" s="3">
        <v>7.9465414484377828E-2</v>
      </c>
      <c r="E69" s="3">
        <v>13.449366598725458</v>
      </c>
      <c r="F69" s="3">
        <v>0.48092056038597492</v>
      </c>
      <c r="G69" s="3">
        <v>4.6544028483707013E-2</v>
      </c>
      <c r="H69" s="3">
        <v>9.0095203694625772E-2</v>
      </c>
      <c r="I69" s="3">
        <v>0.52818700172863087</v>
      </c>
      <c r="J69" s="3">
        <v>3.7068035811037441</v>
      </c>
      <c r="K69" s="3">
        <v>4.7098222348357801</v>
      </c>
      <c r="L69" s="3"/>
      <c r="M69" s="3">
        <v>100</v>
      </c>
      <c r="N69" s="3">
        <v>15</v>
      </c>
      <c r="O69" s="3">
        <v>595</v>
      </c>
      <c r="P69" s="3">
        <v>227.00000000000003</v>
      </c>
      <c r="Q69" s="3"/>
      <c r="R69" s="21"/>
      <c r="S69" s="3"/>
      <c r="T69" s="3"/>
      <c r="U69" s="3"/>
      <c r="V69" s="3"/>
      <c r="W69" s="2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X69" s="3"/>
      <c r="AY69" s="3"/>
      <c r="AZ69" s="3"/>
      <c r="BA69" s="3"/>
      <c r="BB69" s="3"/>
      <c r="BC69" s="3"/>
      <c r="BD69" s="3"/>
      <c r="BE69" s="3"/>
    </row>
    <row r="70" spans="1:57" s="5" customFormat="1" ht="19" x14ac:dyDescent="0.25">
      <c r="A70" s="5" t="s">
        <v>154</v>
      </c>
      <c r="B70" s="5" t="s">
        <v>65</v>
      </c>
      <c r="C70" s="3">
        <v>77.111832016409849</v>
      </c>
      <c r="D70" s="3">
        <v>8.4389408973855842E-2</v>
      </c>
      <c r="E70" s="3">
        <v>13.24872302774703</v>
      </c>
      <c r="F70" s="3">
        <v>0.46098361810013028</v>
      </c>
      <c r="G70" s="3">
        <v>4.1832295982132221E-2</v>
      </c>
      <c r="H70" s="3">
        <v>9.4433301821050961E-2</v>
      </c>
      <c r="I70" s="3">
        <v>0.54402693834188787</v>
      </c>
      <c r="J70" s="3">
        <v>3.7241097952806128</v>
      </c>
      <c r="K70" s="3">
        <v>4.6896695973434417</v>
      </c>
      <c r="L70" s="3"/>
      <c r="M70" s="3">
        <v>100</v>
      </c>
      <c r="N70" s="3"/>
      <c r="O70" s="3">
        <v>661.00000000000011</v>
      </c>
      <c r="P70" s="3">
        <v>499</v>
      </c>
      <c r="Q70" s="3"/>
      <c r="R70" s="21"/>
      <c r="S70" s="3"/>
      <c r="T70" s="3"/>
      <c r="U70" s="3"/>
      <c r="V70" s="3"/>
      <c r="W70" s="2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X70" s="3"/>
      <c r="AY70" s="3"/>
      <c r="AZ70" s="3"/>
      <c r="BA70" s="3"/>
      <c r="BB70" s="3"/>
      <c r="BC70" s="3"/>
      <c r="BD70" s="3"/>
      <c r="BE70" s="3"/>
    </row>
    <row r="71" spans="1:57" s="5" customFormat="1" ht="19" x14ac:dyDescent="0.25">
      <c r="A71" s="5" t="s">
        <v>155</v>
      </c>
      <c r="B71" s="5" t="s">
        <v>65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R71" s="26">
        <v>3.0980220278520587</v>
      </c>
      <c r="S71" s="5">
        <v>466.4121013090824</v>
      </c>
      <c r="T71" s="5">
        <v>4.1347955594845027</v>
      </c>
      <c r="U71" s="5">
        <v>87.0039365274489</v>
      </c>
      <c r="V71" s="5">
        <v>32.437327870623093</v>
      </c>
      <c r="W71" s="26">
        <v>74.872986063327303</v>
      </c>
      <c r="Y71" s="3">
        <v>6.0491665930687857</v>
      </c>
      <c r="AB71" s="5">
        <v>0.92499328800026415</v>
      </c>
      <c r="AE71" s="3">
        <v>49.208238020442174</v>
      </c>
      <c r="AH71" s="3">
        <v>18.93977651952283</v>
      </c>
      <c r="AI71" s="3">
        <v>39.708378448879166</v>
      </c>
      <c r="AJ71" s="3">
        <v>4.7663684217238158</v>
      </c>
      <c r="AK71" s="3">
        <v>18.223881955075651</v>
      </c>
      <c r="AL71" s="3">
        <v>4.2616907113355991</v>
      </c>
      <c r="AM71" s="3">
        <v>0.16884545273565951</v>
      </c>
      <c r="AN71" s="3">
        <v>3.9874573741649848</v>
      </c>
      <c r="AO71" s="3"/>
      <c r="AP71" s="3">
        <v>4.7676932683533471</v>
      </c>
      <c r="AQ71" s="3"/>
      <c r="AR71" s="3">
        <v>3.4056423574842931</v>
      </c>
      <c r="AS71" s="3"/>
      <c r="AT71" s="3">
        <v>4.0625665789392151</v>
      </c>
      <c r="AV71" s="5">
        <v>10.657830715204449</v>
      </c>
      <c r="AW71" s="5">
        <v>522.22975592765306</v>
      </c>
      <c r="AX71" s="3">
        <v>0.12499485123409865</v>
      </c>
      <c r="AY71" s="3">
        <f t="shared" ref="AY71:AY77" si="4">AP71/0.254</f>
        <v>18.770445938399003</v>
      </c>
      <c r="AZ71" s="3">
        <f t="shared" ref="AZ71:AZ77" si="5">AH71/0.237</f>
        <v>79.914668858746126</v>
      </c>
      <c r="BA71" s="3">
        <f t="shared" ref="BA71:BA77" si="6">AT71/0.248</f>
        <v>16.381316850561351</v>
      </c>
      <c r="BB71" s="3">
        <f t="shared" ref="BB71:BB77" si="7">(AY71/((AZ71^(4/13))*(BA71^(9/13))))</f>
        <v>0.70363596259617356</v>
      </c>
      <c r="BC71" s="3"/>
      <c r="BD71" s="3"/>
      <c r="BE71" s="3"/>
    </row>
    <row r="72" spans="1:57" s="5" customFormat="1" ht="19" x14ac:dyDescent="0.25">
      <c r="A72" s="5" t="s">
        <v>156</v>
      </c>
      <c r="B72" s="5" t="s">
        <v>65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R72" s="26">
        <v>7.7079815063005812</v>
      </c>
      <c r="S72" s="5">
        <v>414.10698629391021</v>
      </c>
      <c r="T72" s="5">
        <v>6.9566722944811241</v>
      </c>
      <c r="U72" s="5">
        <v>91.964642289302276</v>
      </c>
      <c r="V72" s="5">
        <v>33.613177434484101</v>
      </c>
      <c r="W72" s="26">
        <v>66.93938932748469</v>
      </c>
      <c r="Y72" s="3">
        <v>6.1249185902832162</v>
      </c>
      <c r="AB72" s="5">
        <v>2.6372178934663904</v>
      </c>
      <c r="AE72" s="3">
        <v>47.212989276817915</v>
      </c>
      <c r="AH72" s="3">
        <v>19.667077729228357</v>
      </c>
      <c r="AI72" s="3">
        <v>35.114489333269901</v>
      </c>
      <c r="AJ72" s="3">
        <v>4.4297291798490726</v>
      </c>
      <c r="AK72" s="3">
        <v>18.533268807376995</v>
      </c>
      <c r="AL72" s="3">
        <v>4.4074694897285909</v>
      </c>
      <c r="AM72" s="3">
        <v>0.18607710194509</v>
      </c>
      <c r="AN72" s="3">
        <v>3.7856478956816795</v>
      </c>
      <c r="AO72" s="3"/>
      <c r="AP72" s="3">
        <v>5.1839190012675269</v>
      </c>
      <c r="AQ72" s="3"/>
      <c r="AR72" s="3">
        <v>3.7844026902241739</v>
      </c>
      <c r="AS72" s="3"/>
      <c r="AT72" s="3">
        <v>4.0083251974881273</v>
      </c>
      <c r="AV72" s="5">
        <v>10.381529980245592</v>
      </c>
      <c r="AW72" s="5">
        <v>549.03370988664938</v>
      </c>
      <c r="AX72" s="3">
        <v>0.13901764053047277</v>
      </c>
      <c r="AY72" s="3">
        <f t="shared" si="4"/>
        <v>20.409129926250106</v>
      </c>
      <c r="AZ72" s="3">
        <f t="shared" si="5"/>
        <v>82.983450334296862</v>
      </c>
      <c r="BA72" s="3">
        <f t="shared" si="6"/>
        <v>16.162601602774707</v>
      </c>
      <c r="BB72" s="3">
        <f t="shared" si="7"/>
        <v>0.76331522334910695</v>
      </c>
      <c r="BC72" s="3"/>
      <c r="BD72" s="3"/>
      <c r="BE72" s="3"/>
    </row>
    <row r="73" spans="1:57" s="5" customFormat="1" ht="19" x14ac:dyDescent="0.25">
      <c r="A73" s="5" t="s">
        <v>157</v>
      </c>
      <c r="B73" s="5" t="s">
        <v>65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R73" s="26">
        <v>2.568000191772287</v>
      </c>
      <c r="S73" s="5">
        <v>473.04015053474706</v>
      </c>
      <c r="T73" s="5">
        <v>3.717122887867248</v>
      </c>
      <c r="U73" s="5">
        <v>93.562152769323234</v>
      </c>
      <c r="V73" s="5">
        <v>34.721742650029555</v>
      </c>
      <c r="W73" s="26">
        <v>74.988041387304406</v>
      </c>
      <c r="Y73" s="3">
        <v>6.5509548157905986</v>
      </c>
      <c r="AB73" s="5">
        <v>0.45156928668333807</v>
      </c>
      <c r="AE73" s="3">
        <v>52.936086632031646</v>
      </c>
      <c r="AH73" s="3">
        <v>20.417324103027852</v>
      </c>
      <c r="AI73" s="3">
        <v>40.808944571053949</v>
      </c>
      <c r="AJ73" s="3">
        <v>5.5069978369208039</v>
      </c>
      <c r="AK73" s="3">
        <v>20.148242035602383</v>
      </c>
      <c r="AL73" s="3">
        <v>4.3363337179222912</v>
      </c>
      <c r="AM73" s="3">
        <v>0.18524401558790771</v>
      </c>
      <c r="AN73" s="3">
        <v>4.6817144907708244</v>
      </c>
      <c r="AO73" s="3"/>
      <c r="AP73" s="3">
        <v>5.668610240776065</v>
      </c>
      <c r="AQ73" s="3"/>
      <c r="AR73" s="3">
        <v>3.5247340242438203</v>
      </c>
      <c r="AS73" s="3"/>
      <c r="AT73" s="3">
        <v>5.0358957251226002</v>
      </c>
      <c r="AV73" s="5">
        <v>10.258838342349106</v>
      </c>
      <c r="AW73" s="5">
        <v>494.48239889965777</v>
      </c>
      <c r="AX73" s="3">
        <v>0.12546486429766185</v>
      </c>
      <c r="AY73" s="3">
        <f t="shared" si="4"/>
        <v>22.317363152661674</v>
      </c>
      <c r="AZ73" s="3">
        <f t="shared" si="5"/>
        <v>86.149046848218788</v>
      </c>
      <c r="BA73" s="3">
        <f t="shared" si="6"/>
        <v>20.306031149687904</v>
      </c>
      <c r="BB73" s="3">
        <f t="shared" si="7"/>
        <v>0.7045345829059394</v>
      </c>
      <c r="BC73" s="3"/>
      <c r="BD73" s="3"/>
      <c r="BE73" s="3"/>
    </row>
    <row r="74" spans="1:57" s="5" customFormat="1" ht="19" x14ac:dyDescent="0.25">
      <c r="A74" s="5" t="s">
        <v>158</v>
      </c>
      <c r="B74" s="5" t="s">
        <v>65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R74" s="26">
        <v>1.5670353549354992</v>
      </c>
      <c r="S74" s="5">
        <v>438.87995360448679</v>
      </c>
      <c r="T74" s="5">
        <v>2.7263328380418197</v>
      </c>
      <c r="U74" s="5">
        <v>69.781834330150545</v>
      </c>
      <c r="V74" s="5">
        <v>27.463063396047634</v>
      </c>
      <c r="W74" s="26">
        <v>71.081648285968527</v>
      </c>
      <c r="Y74" s="3">
        <v>5.5203708312045743</v>
      </c>
      <c r="AB74" s="5">
        <v>0.36425887301736154</v>
      </c>
      <c r="AE74" s="3">
        <v>43.815698632142293</v>
      </c>
      <c r="AH74" s="3">
        <v>16.258975720728845</v>
      </c>
      <c r="AI74" s="3">
        <v>36.267782792057112</v>
      </c>
      <c r="AJ74" s="3">
        <v>4.2842069224810375</v>
      </c>
      <c r="AK74" s="3">
        <v>16.489458141738314</v>
      </c>
      <c r="AL74" s="3">
        <v>3.8999476713295436</v>
      </c>
      <c r="AM74" s="3">
        <v>0.14767754231272229</v>
      </c>
      <c r="AN74" s="3">
        <v>3.1630404800024468</v>
      </c>
      <c r="AO74" s="3"/>
      <c r="AP74" s="3">
        <v>3.5879847983131383</v>
      </c>
      <c r="AQ74" s="3"/>
      <c r="AR74" s="3">
        <v>2.5864313002260104</v>
      </c>
      <c r="AS74" s="3"/>
      <c r="AT74" s="3">
        <v>3.2384470058514974</v>
      </c>
      <c r="AV74" s="5">
        <v>9.7370301028314827</v>
      </c>
      <c r="AW74" s="5">
        <v>453.480755721886</v>
      </c>
      <c r="AX74" s="3">
        <v>0.1283141162146634</v>
      </c>
      <c r="AY74" s="3">
        <f t="shared" si="4"/>
        <v>14.12592440280763</v>
      </c>
      <c r="AZ74" s="3">
        <f t="shared" si="5"/>
        <v>68.603273083244076</v>
      </c>
      <c r="BA74" s="3">
        <f t="shared" si="6"/>
        <v>13.058254055852812</v>
      </c>
      <c r="BB74" s="3">
        <f t="shared" si="7"/>
        <v>0.649309637830909</v>
      </c>
      <c r="BC74" s="3"/>
      <c r="BD74" s="3"/>
      <c r="BE74" s="3"/>
    </row>
    <row r="75" spans="1:57" s="5" customFormat="1" ht="19" x14ac:dyDescent="0.25">
      <c r="A75" s="5" t="s">
        <v>159</v>
      </c>
      <c r="B75" s="5" t="s">
        <v>65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R75" s="26">
        <v>3.2860343296113199</v>
      </c>
      <c r="S75" s="5">
        <v>450.68017095309847</v>
      </c>
      <c r="T75" s="5">
        <v>3.3657536748184351</v>
      </c>
      <c r="U75" s="5">
        <v>83.748558177221142</v>
      </c>
      <c r="V75" s="5">
        <v>31.129202559322625</v>
      </c>
      <c r="W75" s="26">
        <v>71.146923950824785</v>
      </c>
      <c r="Y75" s="3">
        <v>5.8998917227626659</v>
      </c>
      <c r="AB75" s="5">
        <v>1.1052788635551694</v>
      </c>
      <c r="AE75" s="3">
        <v>51.650129527757805</v>
      </c>
      <c r="AH75" s="3">
        <v>16.987346503916584</v>
      </c>
      <c r="AI75" s="3">
        <v>40.649145198418616</v>
      </c>
      <c r="AJ75" s="3">
        <v>4.4815598152338625</v>
      </c>
      <c r="AK75" s="3">
        <v>16.441514528529481</v>
      </c>
      <c r="AL75" s="3">
        <v>3.6771754488523727</v>
      </c>
      <c r="AM75" s="3">
        <v>0.16830459117583543</v>
      </c>
      <c r="AN75" s="3">
        <v>4.1601442116707412</v>
      </c>
      <c r="AO75" s="3"/>
      <c r="AP75" s="3">
        <v>4.286212456355404</v>
      </c>
      <c r="AQ75" s="3"/>
      <c r="AR75" s="3">
        <v>2.8895353936809571</v>
      </c>
      <c r="AS75" s="3"/>
      <c r="AT75" s="3">
        <v>3.684727059605085</v>
      </c>
      <c r="AV75" s="5">
        <v>10.535251648305188</v>
      </c>
      <c r="AW75" s="5">
        <v>535.54382710990888</v>
      </c>
      <c r="AX75" s="3">
        <v>0.1313186290988213</v>
      </c>
      <c r="AY75" s="3">
        <f t="shared" si="4"/>
        <v>16.874852190375606</v>
      </c>
      <c r="AZ75" s="3">
        <f t="shared" si="5"/>
        <v>71.676567527074198</v>
      </c>
      <c r="BA75" s="3">
        <f t="shared" si="6"/>
        <v>14.857770401633408</v>
      </c>
      <c r="BB75" s="3">
        <f t="shared" si="7"/>
        <v>0.69984548207838704</v>
      </c>
      <c r="BC75" s="3"/>
      <c r="BD75" s="3"/>
      <c r="BE75" s="3"/>
    </row>
    <row r="76" spans="1:57" s="5" customFormat="1" ht="19" x14ac:dyDescent="0.25">
      <c r="A76" s="5" t="s">
        <v>160</v>
      </c>
      <c r="B76" s="5" t="s">
        <v>65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R76" s="26">
        <v>2.3822641459094198</v>
      </c>
      <c r="S76" s="5">
        <v>567.77525189986397</v>
      </c>
      <c r="T76" s="5">
        <v>5.2352678543132871</v>
      </c>
      <c r="U76" s="5">
        <v>113.6797812780373</v>
      </c>
      <c r="V76" s="5">
        <v>42.036479619027858</v>
      </c>
      <c r="W76" s="26">
        <v>92.908265238739205</v>
      </c>
      <c r="Y76" s="3">
        <v>7.2280099210632454</v>
      </c>
      <c r="AB76" s="5">
        <v>0.68189548053241766</v>
      </c>
      <c r="AE76" s="3">
        <v>56.059355524423118</v>
      </c>
      <c r="AH76" s="3">
        <v>24.681048002986905</v>
      </c>
      <c r="AI76" s="3">
        <v>49.512578432918851</v>
      </c>
      <c r="AJ76" s="3">
        <v>5.9014674229149806</v>
      </c>
      <c r="AK76" s="3">
        <v>22.436897706025938</v>
      </c>
      <c r="AL76" s="3">
        <v>6.0513657487469219</v>
      </c>
      <c r="AM76" s="3">
        <v>0.17520364799263322</v>
      </c>
      <c r="AN76" s="3">
        <v>4.3935895125085187</v>
      </c>
      <c r="AO76" s="3"/>
      <c r="AP76" s="3">
        <v>6.3412367393461855</v>
      </c>
      <c r="AQ76" s="3"/>
      <c r="AR76" s="3">
        <v>4.7881610529994232</v>
      </c>
      <c r="AS76" s="3"/>
      <c r="AT76" s="3">
        <v>4.8867238369143102</v>
      </c>
      <c r="AV76" s="5">
        <v>13.595053453235488</v>
      </c>
      <c r="AW76" s="5">
        <v>623.47432740034048</v>
      </c>
      <c r="AX76" s="3">
        <v>0.10369276363744079</v>
      </c>
      <c r="AY76" s="3">
        <f t="shared" si="4"/>
        <v>24.965498973803879</v>
      </c>
      <c r="AZ76" s="3">
        <f t="shared" si="5"/>
        <v>104.13944305057767</v>
      </c>
      <c r="BA76" s="3">
        <f t="shared" si="6"/>
        <v>19.704531600460928</v>
      </c>
      <c r="BB76" s="3">
        <f t="shared" si="7"/>
        <v>0.75909735459429173</v>
      </c>
      <c r="BC76" s="3"/>
      <c r="BD76" s="3"/>
      <c r="BE76" s="3"/>
    </row>
    <row r="77" spans="1:57" s="5" customFormat="1" ht="19" x14ac:dyDescent="0.25">
      <c r="A77" s="5" t="s">
        <v>161</v>
      </c>
      <c r="B77" s="5" t="s">
        <v>65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R77" s="26">
        <v>1.0768166385832461</v>
      </c>
      <c r="S77" s="5">
        <v>453.99009456838826</v>
      </c>
      <c r="T77" s="5">
        <v>2.8076238073851032</v>
      </c>
      <c r="U77" s="5">
        <v>69.286650320658936</v>
      </c>
      <c r="V77" s="5">
        <v>25.660301564826799</v>
      </c>
      <c r="W77" s="26">
        <v>72.173648189642151</v>
      </c>
      <c r="Y77" s="3">
        <v>4.970853677308412</v>
      </c>
      <c r="AB77" s="5">
        <v>0.30973933074690729</v>
      </c>
      <c r="AE77" s="3">
        <v>43.575168529480294</v>
      </c>
      <c r="AH77" s="3">
        <v>15.626887057248448</v>
      </c>
      <c r="AI77" s="3">
        <v>35.897330365556599</v>
      </c>
      <c r="AJ77" s="3">
        <v>3.9942493529431404</v>
      </c>
      <c r="AK77" s="3">
        <v>15.293910511180806</v>
      </c>
      <c r="AL77" s="3">
        <v>3.1978521914338787</v>
      </c>
      <c r="AM77" s="3">
        <v>0.15056581739976843</v>
      </c>
      <c r="AN77" s="3">
        <v>3.740607654355701</v>
      </c>
      <c r="AO77" s="3"/>
      <c r="AP77" s="3">
        <v>3.538196374061763</v>
      </c>
      <c r="AQ77" s="3"/>
      <c r="AR77" s="3">
        <v>2.8605896835313724</v>
      </c>
      <c r="AS77" s="3"/>
      <c r="AT77" s="3">
        <v>3.5212806486536707</v>
      </c>
      <c r="AV77" s="5">
        <v>9.4392807642598395</v>
      </c>
      <c r="AW77" s="5">
        <v>477.36351654747631</v>
      </c>
      <c r="AX77" s="3">
        <v>0.1328519274877859</v>
      </c>
      <c r="AY77" s="3">
        <f t="shared" si="4"/>
        <v>13.92990698449513</v>
      </c>
      <c r="AZ77" s="3">
        <f t="shared" si="5"/>
        <v>65.93623230906519</v>
      </c>
      <c r="BA77" s="3">
        <f t="shared" si="6"/>
        <v>14.19871229295835</v>
      </c>
      <c r="BB77" s="3">
        <f t="shared" si="7"/>
        <v>0.61165551773475157</v>
      </c>
      <c r="BC77" s="3"/>
      <c r="BD77" s="3"/>
      <c r="BE77" s="3"/>
    </row>
    <row r="78" spans="1:57" s="5" customFormat="1" ht="19" x14ac:dyDescent="0.25">
      <c r="A78" s="5" t="s">
        <v>162</v>
      </c>
      <c r="B78" s="5" t="s">
        <v>65</v>
      </c>
      <c r="C78" s="3">
        <v>76.691112803351515</v>
      </c>
      <c r="D78" s="3">
        <v>7.3404638086073837E-2</v>
      </c>
      <c r="E78" s="3">
        <v>13.261249830290669</v>
      </c>
      <c r="F78" s="3">
        <v>0.47569996463651493</v>
      </c>
      <c r="G78" s="3">
        <v>6.3704515187400793E-2</v>
      </c>
      <c r="H78" s="3">
        <v>9.0024448420410061E-2</v>
      </c>
      <c r="I78" s="3">
        <v>0.52408639286856551</v>
      </c>
      <c r="J78" s="3">
        <v>4.2708744760706132</v>
      </c>
      <c r="K78" s="3">
        <v>4.5437225474817877</v>
      </c>
      <c r="L78" s="3">
        <v>6.1203836064611626E-3</v>
      </c>
      <c r="M78" s="3">
        <v>100</v>
      </c>
      <c r="N78" s="3">
        <v>83.833333333333343</v>
      </c>
      <c r="O78" s="3">
        <v>591.33333333333337</v>
      </c>
      <c r="P78" s="3">
        <v>128.3333333333334</v>
      </c>
      <c r="Q78" s="3"/>
      <c r="R78" s="21"/>
      <c r="S78" s="3"/>
      <c r="T78" s="3"/>
      <c r="U78" s="3"/>
      <c r="V78" s="3"/>
      <c r="W78" s="21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X78" s="3"/>
      <c r="AY78" s="3"/>
      <c r="AZ78" s="3"/>
      <c r="BA78" s="3"/>
      <c r="BB78" s="3"/>
      <c r="BC78" s="3"/>
      <c r="BD78" s="3"/>
      <c r="BE78" s="3"/>
    </row>
    <row r="79" spans="1:57" s="5" customFormat="1" ht="19" x14ac:dyDescent="0.25">
      <c r="A79" s="5" t="s">
        <v>163</v>
      </c>
      <c r="B79" s="5" t="s">
        <v>65</v>
      </c>
      <c r="C79" s="3">
        <v>76.772570376620394</v>
      </c>
      <c r="D79" s="3">
        <v>7.5477487151952155E-2</v>
      </c>
      <c r="E79" s="3">
        <v>13.28628774513564</v>
      </c>
      <c r="F79" s="3">
        <v>0.43547850988213038</v>
      </c>
      <c r="G79" s="3">
        <v>3.6204648308659972E-2</v>
      </c>
      <c r="H79" s="3">
        <v>0.13070491677533175</v>
      </c>
      <c r="I79" s="3">
        <v>0.50522870803610243</v>
      </c>
      <c r="J79" s="3">
        <v>4.210375597657948</v>
      </c>
      <c r="K79" s="3">
        <v>4.5476720104318487</v>
      </c>
      <c r="L79" s="3"/>
      <c r="M79" s="3">
        <v>100</v>
      </c>
      <c r="N79" s="3">
        <v>70</v>
      </c>
      <c r="O79" s="3">
        <v>562</v>
      </c>
      <c r="P79" s="3">
        <v>295</v>
      </c>
      <c r="Q79" s="3"/>
      <c r="R79" s="21"/>
      <c r="S79" s="3"/>
      <c r="T79" s="3"/>
      <c r="U79" s="3"/>
      <c r="V79" s="3"/>
      <c r="W79" s="21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X79" s="3"/>
      <c r="AY79" s="3"/>
      <c r="AZ79" s="3"/>
      <c r="BA79" s="3"/>
      <c r="BB79" s="3"/>
      <c r="BC79" s="3"/>
      <c r="BD79" s="3"/>
      <c r="BE79" s="3"/>
    </row>
    <row r="80" spans="1:57" s="5" customFormat="1" ht="19" x14ac:dyDescent="0.25">
      <c r="A80" s="5" t="s">
        <v>163</v>
      </c>
      <c r="B80" s="5" t="s">
        <v>65</v>
      </c>
      <c r="C80" s="3">
        <v>77.204213628965775</v>
      </c>
      <c r="D80" s="3">
        <v>7.2655892816045398E-2</v>
      </c>
      <c r="E80" s="3">
        <v>13.205105314923046</v>
      </c>
      <c r="F80" s="3">
        <v>0.48856959743062339</v>
      </c>
      <c r="G80" s="3">
        <v>3.9114465024547171E-2</v>
      </c>
      <c r="H80" s="3">
        <v>8.3905171675347862E-2</v>
      </c>
      <c r="I80" s="3">
        <v>0.51767323631432349</v>
      </c>
      <c r="J80" s="3">
        <v>3.9699633934017298</v>
      </c>
      <c r="K80" s="3">
        <v>4.4160127808320544</v>
      </c>
      <c r="L80" s="3">
        <v>2.7865186165244686E-3</v>
      </c>
      <c r="M80" s="3">
        <v>100</v>
      </c>
      <c r="N80" s="3">
        <v>91</v>
      </c>
      <c r="O80" s="3">
        <v>605</v>
      </c>
      <c r="P80" s="3">
        <v>317</v>
      </c>
      <c r="Q80" s="3"/>
      <c r="R80" s="21"/>
      <c r="S80" s="3"/>
      <c r="T80" s="3"/>
      <c r="U80" s="3"/>
      <c r="V80" s="3"/>
      <c r="W80" s="21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X80" s="3"/>
      <c r="AY80" s="3"/>
      <c r="AZ80" s="3"/>
      <c r="BA80" s="3"/>
      <c r="BB80" s="3"/>
      <c r="BC80" s="3"/>
      <c r="BD80" s="3"/>
      <c r="BE80" s="3"/>
    </row>
    <row r="81" spans="1:57" s="5" customFormat="1" ht="19" x14ac:dyDescent="0.25">
      <c r="A81" s="5" t="s">
        <v>163</v>
      </c>
      <c r="B81" s="5" t="s">
        <v>65</v>
      </c>
      <c r="C81" s="3">
        <v>76.944163662964471</v>
      </c>
      <c r="D81" s="3">
        <v>6.3601737483828538E-2</v>
      </c>
      <c r="E81" s="3">
        <v>13.315478040364388</v>
      </c>
      <c r="F81" s="3">
        <v>0.54804873792883424</v>
      </c>
      <c r="G81" s="3">
        <v>4.8424050129733082E-2</v>
      </c>
      <c r="H81" s="3">
        <v>5.1315038197179842E-2</v>
      </c>
      <c r="I81" s="3">
        <v>0.50540666393399458</v>
      </c>
      <c r="J81" s="3">
        <v>3.9098548620740567</v>
      </c>
      <c r="K81" s="3">
        <v>4.6060667384595373</v>
      </c>
      <c r="L81" s="3">
        <v>7.6404684639664149E-3</v>
      </c>
      <c r="M81" s="3">
        <v>100</v>
      </c>
      <c r="N81" s="3">
        <v>60</v>
      </c>
      <c r="O81" s="3">
        <v>589</v>
      </c>
      <c r="P81" s="3">
        <v>159</v>
      </c>
      <c r="Q81" s="3"/>
      <c r="R81" s="21"/>
      <c r="S81" s="3"/>
      <c r="T81" s="3"/>
      <c r="U81" s="3"/>
      <c r="V81" s="3"/>
      <c r="W81" s="21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X81" s="3"/>
      <c r="AY81" s="3"/>
      <c r="AZ81" s="3"/>
      <c r="BA81" s="3"/>
      <c r="BB81" s="3"/>
      <c r="BC81" s="3"/>
      <c r="BD81" s="3"/>
      <c r="BE81" s="3"/>
    </row>
    <row r="82" spans="1:57" s="5" customFormat="1" ht="19" x14ac:dyDescent="0.25">
      <c r="A82" s="5" t="s">
        <v>163</v>
      </c>
      <c r="B82" s="5" t="s">
        <v>65</v>
      </c>
      <c r="C82" s="3">
        <v>75.944274243750257</v>
      </c>
      <c r="D82" s="3">
        <v>7.6615783055074743E-2</v>
      </c>
      <c r="E82" s="3">
        <v>13.820488812771201</v>
      </c>
      <c r="F82" s="3">
        <v>0.46499259822255462</v>
      </c>
      <c r="G82" s="3">
        <v>5.0839462426173265E-2</v>
      </c>
      <c r="H82" s="3">
        <v>7.9977911832757528E-2</v>
      </c>
      <c r="I82" s="3">
        <v>0.51888854135571227</v>
      </c>
      <c r="J82" s="3">
        <v>4.6639857934776741</v>
      </c>
      <c r="K82" s="3">
        <v>4.357217013186677</v>
      </c>
      <c r="L82" s="3">
        <v>2.2719839921917107E-2</v>
      </c>
      <c r="M82" s="3">
        <v>100</v>
      </c>
      <c r="N82" s="3">
        <v>136</v>
      </c>
      <c r="O82" s="3">
        <v>546</v>
      </c>
      <c r="P82" s="3">
        <v>282</v>
      </c>
      <c r="Q82" s="3"/>
      <c r="R82" s="21"/>
      <c r="S82" s="3"/>
      <c r="T82" s="3"/>
      <c r="U82" s="3"/>
      <c r="V82" s="3"/>
      <c r="W82" s="21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X82" s="3"/>
      <c r="AY82" s="3"/>
      <c r="AZ82" s="3"/>
      <c r="BA82" s="3"/>
      <c r="BB82" s="3"/>
      <c r="BC82" s="3"/>
      <c r="BD82" s="3"/>
      <c r="BE82" s="3"/>
    </row>
    <row r="83" spans="1:57" s="5" customFormat="1" ht="19" x14ac:dyDescent="0.25">
      <c r="A83" s="5" t="s">
        <v>163</v>
      </c>
      <c r="B83" s="5" t="s">
        <v>65</v>
      </c>
      <c r="C83" s="3">
        <v>76.890740621715025</v>
      </c>
      <c r="D83" s="3">
        <v>7.9409343763671147E-2</v>
      </c>
      <c r="E83" s="3">
        <v>13.208386290173765</v>
      </c>
      <c r="F83" s="3">
        <v>0.48049909705563421</v>
      </c>
      <c r="G83" s="3">
        <v>4.0534012286678092E-2</v>
      </c>
      <c r="H83" s="3">
        <v>0.1105096089452656</v>
      </c>
      <c r="I83" s="3">
        <v>0.53254020745950226</v>
      </c>
      <c r="J83" s="3">
        <v>3.9954510678794382</v>
      </c>
      <c r="K83" s="3">
        <v>4.6619297507210069</v>
      </c>
      <c r="L83" s="3"/>
      <c r="M83" s="3">
        <v>100</v>
      </c>
      <c r="N83" s="3">
        <v>11</v>
      </c>
      <c r="O83" s="3">
        <v>584</v>
      </c>
      <c r="P83" s="3">
        <v>79.000000000000014</v>
      </c>
      <c r="Q83" s="3"/>
      <c r="R83" s="21"/>
      <c r="S83" s="3"/>
      <c r="T83" s="3"/>
      <c r="U83" s="3"/>
      <c r="V83" s="3"/>
      <c r="W83" s="21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X83" s="3"/>
      <c r="AY83" s="3"/>
      <c r="AZ83" s="3"/>
      <c r="BA83" s="3"/>
      <c r="BB83" s="3"/>
      <c r="BC83" s="3"/>
      <c r="BD83" s="3"/>
      <c r="BE83" s="3"/>
    </row>
    <row r="84" spans="1:57" s="5" customFormat="1" ht="19" x14ac:dyDescent="0.25">
      <c r="A84" s="5" t="s">
        <v>163</v>
      </c>
      <c r="B84" s="5" t="s">
        <v>65</v>
      </c>
      <c r="C84" s="3">
        <v>76.733865673111637</v>
      </c>
      <c r="D84" s="3">
        <v>8.4221022223681177E-2</v>
      </c>
      <c r="E84" s="3">
        <v>13.25265485999409</v>
      </c>
      <c r="F84" s="3">
        <v>0.50286413025637655</v>
      </c>
      <c r="G84" s="3">
        <v>4.6572891704690929E-2</v>
      </c>
      <c r="H84" s="3">
        <v>8.3092604142730508E-2</v>
      </c>
      <c r="I84" s="3">
        <v>0.51671289761349837</v>
      </c>
      <c r="J84" s="3">
        <v>4.3681063913600102</v>
      </c>
      <c r="K84" s="3">
        <v>4.3933419229885429</v>
      </c>
      <c r="L84" s="3">
        <v>1.8567606604733607E-2</v>
      </c>
      <c r="M84" s="3">
        <v>100</v>
      </c>
      <c r="N84" s="3">
        <v>70</v>
      </c>
      <c r="O84" s="3">
        <v>690.00000000000011</v>
      </c>
      <c r="P84" s="3">
        <v>147</v>
      </c>
      <c r="Q84" s="3"/>
      <c r="R84" s="21"/>
      <c r="S84" s="3"/>
      <c r="T84" s="3"/>
      <c r="U84" s="3"/>
      <c r="V84" s="3"/>
      <c r="W84" s="21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X84" s="3"/>
      <c r="AY84" s="3"/>
      <c r="AZ84" s="3"/>
      <c r="BA84" s="3"/>
      <c r="BB84" s="3"/>
      <c r="BC84" s="3"/>
      <c r="BD84" s="3"/>
      <c r="BE84" s="3"/>
    </row>
    <row r="85" spans="1:57" s="5" customFormat="1" ht="19" x14ac:dyDescent="0.25">
      <c r="A85" s="5" t="s">
        <v>163</v>
      </c>
      <c r="B85" s="5" t="s">
        <v>65</v>
      </c>
      <c r="C85" s="3">
        <v>76.626776786363621</v>
      </c>
      <c r="D85" s="3">
        <v>6.1048622769702264E-2</v>
      </c>
      <c r="E85" s="3">
        <v>13.169601473361393</v>
      </c>
      <c r="F85" s="3">
        <v>0.44833862728689061</v>
      </c>
      <c r="G85" s="3">
        <v>4.0050354870727493E-2</v>
      </c>
      <c r="H85" s="3">
        <v>0.10109897764042976</v>
      </c>
      <c r="I85" s="3">
        <v>0.52044975216922351</v>
      </c>
      <c r="J85" s="3">
        <v>4.5115546810260678</v>
      </c>
      <c r="K85" s="3">
        <v>4.5096085000988451</v>
      </c>
      <c r="L85" s="3">
        <v>1.1472224413098411E-2</v>
      </c>
      <c r="M85" s="3">
        <v>100</v>
      </c>
      <c r="N85" s="3">
        <v>74</v>
      </c>
      <c r="O85" s="3">
        <v>618</v>
      </c>
      <c r="P85" s="3">
        <v>204.00000000000003</v>
      </c>
      <c r="Q85" s="3"/>
      <c r="R85" s="21"/>
      <c r="S85" s="3"/>
      <c r="T85" s="3"/>
      <c r="U85" s="3"/>
      <c r="V85" s="3"/>
      <c r="W85" s="21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X85" s="3"/>
      <c r="AY85" s="3"/>
      <c r="AZ85" s="3"/>
      <c r="BA85" s="3"/>
      <c r="BB85" s="3"/>
      <c r="BC85" s="3"/>
      <c r="BD85" s="3"/>
      <c r="BE85" s="3"/>
    </row>
    <row r="86" spans="1:57" s="5" customFormat="1" ht="19" x14ac:dyDescent="0.25">
      <c r="A86" s="5" t="s">
        <v>163</v>
      </c>
      <c r="B86" s="5" t="s">
        <v>65</v>
      </c>
      <c r="C86" s="3">
        <v>76.485616076204252</v>
      </c>
      <c r="D86" s="3">
        <v>6.6578508948212961E-2</v>
      </c>
      <c r="E86" s="3">
        <v>13.277350113981178</v>
      </c>
      <c r="F86" s="3">
        <v>0.46492458015142263</v>
      </c>
      <c r="G86" s="3">
        <v>3.7328964310441984E-2</v>
      </c>
      <c r="H86" s="3">
        <v>7.486247089107817E-2</v>
      </c>
      <c r="I86" s="3">
        <v>0.4877310432780762</v>
      </c>
      <c r="J86" s="3">
        <v>4.5495314447945523</v>
      </c>
      <c r="K86" s="3">
        <v>4.5435997189589212</v>
      </c>
      <c r="L86" s="3">
        <v>1.2477078481846361E-2</v>
      </c>
      <c r="M86" s="3">
        <v>100</v>
      </c>
      <c r="N86" s="3">
        <v>88</v>
      </c>
      <c r="O86" s="3">
        <v>643</v>
      </c>
      <c r="P86" s="3"/>
      <c r="Q86" s="3"/>
      <c r="R86" s="21"/>
      <c r="S86" s="3"/>
      <c r="T86" s="3"/>
      <c r="U86" s="3"/>
      <c r="V86" s="3"/>
      <c r="W86" s="21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X86" s="3"/>
      <c r="AY86" s="3"/>
      <c r="AZ86" s="3"/>
      <c r="BA86" s="3"/>
      <c r="BB86" s="3"/>
      <c r="BC86" s="3"/>
      <c r="BD86" s="3"/>
      <c r="BE86" s="3"/>
    </row>
    <row r="87" spans="1:57" s="5" customFormat="1" ht="19" x14ac:dyDescent="0.25">
      <c r="A87" s="5" t="s">
        <v>163</v>
      </c>
      <c r="B87" s="5" t="s">
        <v>65</v>
      </c>
      <c r="C87" s="3">
        <v>76.389676368184155</v>
      </c>
      <c r="D87" s="3">
        <v>8.0749320948359335E-2</v>
      </c>
      <c r="E87" s="3">
        <v>13.469477984808075</v>
      </c>
      <c r="F87" s="3">
        <v>0.46832559272457835</v>
      </c>
      <c r="G87" s="3">
        <v>4.6771152944740449E-2</v>
      </c>
      <c r="H87" s="3">
        <v>7.3073529983686394E-2</v>
      </c>
      <c r="I87" s="3">
        <v>0.60577342293198844</v>
      </c>
      <c r="J87" s="3">
        <v>4.4051876065655646</v>
      </c>
      <c r="K87" s="3">
        <v>4.4560525146914651</v>
      </c>
      <c r="L87" s="3">
        <v>4.9125062173906815E-3</v>
      </c>
      <c r="M87" s="3">
        <v>100</v>
      </c>
      <c r="N87" s="3">
        <v>264</v>
      </c>
      <c r="O87" s="3">
        <v>675.99999999999989</v>
      </c>
      <c r="P87" s="3">
        <v>191.99999999999997</v>
      </c>
      <c r="Q87" s="3"/>
      <c r="R87" s="21"/>
      <c r="S87" s="3"/>
      <c r="T87" s="3"/>
      <c r="U87" s="3"/>
      <c r="V87" s="3"/>
      <c r="W87" s="21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X87" s="3"/>
      <c r="AY87" s="3"/>
      <c r="AZ87" s="3"/>
      <c r="BA87" s="3"/>
      <c r="BB87" s="3"/>
      <c r="BC87" s="3"/>
      <c r="BD87" s="3"/>
      <c r="BE87" s="3"/>
    </row>
    <row r="88" spans="1:57" s="5" customFormat="1" ht="19" x14ac:dyDescent="0.25">
      <c r="A88" s="5" t="s">
        <v>163</v>
      </c>
      <c r="B88" s="5" t="s">
        <v>65</v>
      </c>
      <c r="C88" s="3">
        <v>76.746478294796489</v>
      </c>
      <c r="D88" s="3">
        <v>7.2384902870754428E-2</v>
      </c>
      <c r="E88" s="3">
        <v>13.371391022218569</v>
      </c>
      <c r="F88" s="3">
        <v>0.45155858556819578</v>
      </c>
      <c r="G88" s="3">
        <v>4.5587087765411309E-2</v>
      </c>
      <c r="H88" s="3">
        <v>7.0742124933262138E-2</v>
      </c>
      <c r="I88" s="3">
        <v>0.50864511889605313</v>
      </c>
      <c r="J88" s="3">
        <v>4.1360014785001429</v>
      </c>
      <c r="K88" s="3">
        <v>4.5972113844511062</v>
      </c>
      <c r="L88" s="3"/>
      <c r="M88" s="3">
        <v>100</v>
      </c>
      <c r="N88" s="3">
        <v>30</v>
      </c>
      <c r="O88" s="3">
        <v>570</v>
      </c>
      <c r="P88" s="3"/>
      <c r="Q88" s="3"/>
      <c r="R88" s="21"/>
      <c r="S88" s="3"/>
      <c r="T88" s="3"/>
      <c r="U88" s="3"/>
      <c r="V88" s="3"/>
      <c r="W88" s="21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X88" s="3"/>
      <c r="AY88" s="3"/>
      <c r="AZ88" s="3"/>
      <c r="BA88" s="3"/>
      <c r="BB88" s="3"/>
      <c r="BC88" s="3"/>
      <c r="BD88" s="3"/>
      <c r="BE88" s="3"/>
    </row>
    <row r="89" spans="1:57" s="5" customFormat="1" ht="19" x14ac:dyDescent="0.25">
      <c r="A89" s="5" t="s">
        <v>163</v>
      </c>
      <c r="B89" s="5" t="s">
        <v>65</v>
      </c>
      <c r="C89" s="3">
        <v>77.009536119813362</v>
      </c>
      <c r="D89" s="3">
        <v>7.9219355415428974E-2</v>
      </c>
      <c r="E89" s="3">
        <v>13.354472194622744</v>
      </c>
      <c r="F89" s="3">
        <v>0.47223366730131205</v>
      </c>
      <c r="G89" s="3">
        <v>3.8428066051064122E-2</v>
      </c>
      <c r="H89" s="3">
        <v>7.4081913429992596E-2</v>
      </c>
      <c r="I89" s="3">
        <v>0.55741245541984719</v>
      </c>
      <c r="J89" s="3">
        <v>3.8049950320936001</v>
      </c>
      <c r="K89" s="3">
        <v>4.6096211958526458</v>
      </c>
      <c r="L89" s="3"/>
      <c r="M89" s="3">
        <v>100</v>
      </c>
      <c r="N89" s="3">
        <v>100</v>
      </c>
      <c r="O89" s="3">
        <v>579</v>
      </c>
      <c r="P89" s="3"/>
      <c r="Q89" s="3"/>
      <c r="R89" s="21"/>
      <c r="S89" s="3"/>
      <c r="T89" s="3"/>
      <c r="U89" s="3"/>
      <c r="V89" s="3"/>
      <c r="W89" s="21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X89" s="3"/>
      <c r="AY89" s="3"/>
      <c r="AZ89" s="3"/>
      <c r="BA89" s="3"/>
      <c r="BB89" s="3"/>
      <c r="BC89" s="3"/>
      <c r="BD89" s="3"/>
      <c r="BE89" s="3"/>
    </row>
    <row r="90" spans="1:57" s="5" customFormat="1" ht="19" x14ac:dyDescent="0.25">
      <c r="A90" s="5" t="s">
        <v>163</v>
      </c>
      <c r="B90" s="5" t="s">
        <v>65</v>
      </c>
      <c r="C90" s="3">
        <v>76.65993292246894</v>
      </c>
      <c r="D90" s="3">
        <v>6.3917561734823186E-2</v>
      </c>
      <c r="E90" s="3">
        <v>13.031487863358006</v>
      </c>
      <c r="F90" s="3">
        <v>0.53863113821480213</v>
      </c>
      <c r="G90" s="3">
        <v>4.7296943755623579E-2</v>
      </c>
      <c r="H90" s="3">
        <v>6.5251315029450321E-2</v>
      </c>
      <c r="I90" s="3">
        <v>0.51411059687511873</v>
      </c>
      <c r="J90" s="3">
        <v>4.4949537957079828</v>
      </c>
      <c r="K90" s="3">
        <v>4.5626674245121297</v>
      </c>
      <c r="L90" s="3">
        <v>2.1750438343150106E-2</v>
      </c>
      <c r="M90" s="3">
        <v>100</v>
      </c>
      <c r="N90" s="3"/>
      <c r="O90" s="3">
        <v>551</v>
      </c>
      <c r="P90" s="3">
        <v>57</v>
      </c>
      <c r="Q90" s="3"/>
      <c r="R90" s="21"/>
      <c r="S90" s="3"/>
      <c r="T90" s="3"/>
      <c r="U90" s="3"/>
      <c r="V90" s="3"/>
      <c r="W90" s="21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X90" s="3"/>
      <c r="AY90" s="3"/>
      <c r="AZ90" s="3"/>
      <c r="BA90" s="3"/>
      <c r="BB90" s="3"/>
      <c r="BC90" s="3"/>
      <c r="BD90" s="3"/>
      <c r="BE90" s="3"/>
    </row>
    <row r="91" spans="1:57" s="5" customFormat="1" ht="19" x14ac:dyDescent="0.25">
      <c r="A91" s="5" t="s">
        <v>163</v>
      </c>
      <c r="B91" s="5" t="s">
        <v>65</v>
      </c>
      <c r="C91" s="3">
        <v>76.422588767278128</v>
      </c>
      <c r="D91" s="3">
        <v>6.1353476183135497E-2</v>
      </c>
      <c r="E91" s="3">
        <v>13.050716818251887</v>
      </c>
      <c r="F91" s="3">
        <v>0.49565798263193045</v>
      </c>
      <c r="G91" s="3">
        <v>4.94321977287909E-2</v>
      </c>
      <c r="H91" s="3">
        <v>8.9409588407584367E-2</v>
      </c>
      <c r="I91" s="3">
        <v>0.5492009660346332</v>
      </c>
      <c r="J91" s="3">
        <v>4.6642001952623184</v>
      </c>
      <c r="K91" s="3">
        <v>4.6103489029340725</v>
      </c>
      <c r="L91" s="3">
        <v>7.0911052874980708E-3</v>
      </c>
      <c r="M91" s="3">
        <v>100</v>
      </c>
      <c r="N91" s="3">
        <v>78</v>
      </c>
      <c r="O91" s="3">
        <v>588</v>
      </c>
      <c r="P91" s="3">
        <v>214.99999999999997</v>
      </c>
      <c r="Q91" s="3"/>
      <c r="R91" s="21"/>
      <c r="S91" s="3"/>
      <c r="T91" s="3"/>
      <c r="U91" s="3"/>
      <c r="V91" s="3"/>
      <c r="W91" s="21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X91" s="3"/>
      <c r="AY91" s="3"/>
      <c r="AZ91" s="3"/>
      <c r="BA91" s="3"/>
      <c r="BB91" s="3"/>
      <c r="BC91" s="3"/>
      <c r="BD91" s="3"/>
      <c r="BE91" s="3"/>
    </row>
    <row r="92" spans="1:57" s="5" customFormat="1" ht="19" x14ac:dyDescent="0.25">
      <c r="A92" s="5" t="s">
        <v>163</v>
      </c>
      <c r="B92" s="5" t="s">
        <v>65</v>
      </c>
      <c r="C92" s="3">
        <v>76.687548910324679</v>
      </c>
      <c r="D92" s="3">
        <v>7.8671673423297214E-2</v>
      </c>
      <c r="E92" s="3">
        <v>13.071329675827041</v>
      </c>
      <c r="F92" s="3">
        <v>0.45656555592227493</v>
      </c>
      <c r="G92" s="3">
        <v>4.9299531498768034E-2</v>
      </c>
      <c r="H92" s="3">
        <v>0.1180075101349458</v>
      </c>
      <c r="I92" s="3">
        <v>0.51468710884713831</v>
      </c>
      <c r="J92" s="3">
        <v>4.289266817367551</v>
      </c>
      <c r="K92" s="3">
        <v>4.728603484387099</v>
      </c>
      <c r="L92" s="3">
        <v>6.0197322672179915E-3</v>
      </c>
      <c r="M92" s="3">
        <v>100</v>
      </c>
      <c r="N92" s="3">
        <v>7</v>
      </c>
      <c r="O92" s="3">
        <v>492.99999999999994</v>
      </c>
      <c r="P92" s="3"/>
      <c r="Q92" s="3"/>
      <c r="R92" s="21"/>
      <c r="S92" s="3"/>
      <c r="T92" s="3"/>
      <c r="U92" s="3"/>
      <c r="V92" s="3"/>
      <c r="W92" s="21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X92" s="3"/>
      <c r="AY92" s="3"/>
      <c r="AZ92" s="3"/>
      <c r="BA92" s="3"/>
      <c r="BB92" s="3"/>
      <c r="BC92" s="3"/>
      <c r="BD92" s="3"/>
      <c r="BE92" s="3"/>
    </row>
    <row r="93" spans="1:57" s="5" customFormat="1" ht="19" x14ac:dyDescent="0.25">
      <c r="A93" s="5" t="s">
        <v>163</v>
      </c>
      <c r="B93" s="5" t="s">
        <v>65</v>
      </c>
      <c r="C93" s="3">
        <v>76.495750543011752</v>
      </c>
      <c r="D93" s="3">
        <v>7.7960424342068249E-2</v>
      </c>
      <c r="E93" s="3">
        <v>13.315067540123529</v>
      </c>
      <c r="F93" s="3">
        <v>0.51901999040329683</v>
      </c>
      <c r="G93" s="3">
        <v>7.100332610681806E-2</v>
      </c>
      <c r="H93" s="3">
        <v>0.14036968792298901</v>
      </c>
      <c r="I93" s="3">
        <v>0.51155134082721943</v>
      </c>
      <c r="J93" s="3">
        <v>4.4709587188298983</v>
      </c>
      <c r="K93" s="3">
        <v>4.3983184284324333</v>
      </c>
      <c r="L93" s="3"/>
      <c r="M93" s="3">
        <v>100</v>
      </c>
      <c r="N93" s="3">
        <v>138</v>
      </c>
      <c r="O93" s="3">
        <v>607</v>
      </c>
      <c r="P93" s="3">
        <v>362.00000000000006</v>
      </c>
      <c r="Q93" s="3"/>
      <c r="R93" s="21"/>
      <c r="S93" s="3"/>
      <c r="T93" s="3"/>
      <c r="U93" s="3"/>
      <c r="V93" s="3"/>
      <c r="W93" s="21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X93" s="3"/>
      <c r="AY93" s="3"/>
      <c r="AZ93" s="3"/>
      <c r="BA93" s="3"/>
      <c r="BB93" s="3"/>
      <c r="BC93" s="3"/>
      <c r="BD93" s="3"/>
      <c r="BE93" s="3"/>
    </row>
    <row r="94" spans="1:57" s="5" customFormat="1" ht="19" x14ac:dyDescent="0.25">
      <c r="A94" s="5" t="s">
        <v>163</v>
      </c>
      <c r="B94" s="5" t="s">
        <v>65</v>
      </c>
      <c r="C94" s="3">
        <v>76.742315261534543</v>
      </c>
      <c r="D94" s="3">
        <v>7.6134267192287247E-2</v>
      </c>
      <c r="E94" s="3">
        <v>13.24489992755958</v>
      </c>
      <c r="F94" s="3">
        <v>0.40252659055976125</v>
      </c>
      <c r="G94" s="3">
        <v>4.6583500411453385E-2</v>
      </c>
      <c r="H94" s="3">
        <v>9.5526957892209483E-2</v>
      </c>
      <c r="I94" s="3">
        <v>0.55941243225384107</v>
      </c>
      <c r="J94" s="3">
        <v>4.1310535463998335</v>
      </c>
      <c r="K94" s="3">
        <v>4.6900555513372746</v>
      </c>
      <c r="L94" s="3">
        <v>1.1491964859213168E-2</v>
      </c>
      <c r="M94" s="3">
        <v>100</v>
      </c>
      <c r="N94" s="3">
        <v>60</v>
      </c>
      <c r="O94" s="3">
        <v>587</v>
      </c>
      <c r="P94" s="3">
        <v>170</v>
      </c>
      <c r="Q94" s="3"/>
      <c r="R94" s="21"/>
      <c r="S94" s="3"/>
      <c r="T94" s="3"/>
      <c r="U94" s="3"/>
      <c r="V94" s="3"/>
      <c r="W94" s="21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X94" s="3"/>
      <c r="AY94" s="3"/>
      <c r="AZ94" s="3"/>
      <c r="BA94" s="3"/>
      <c r="BB94" s="3"/>
      <c r="BC94" s="3"/>
      <c r="BD94" s="3"/>
      <c r="BE94" s="3"/>
    </row>
    <row r="95" spans="1:57" s="5" customFormat="1" ht="19" x14ac:dyDescent="0.25">
      <c r="A95" s="5" t="s">
        <v>163</v>
      </c>
      <c r="B95" s="5" t="s">
        <v>65</v>
      </c>
      <c r="C95" s="3">
        <v>76.532353863455072</v>
      </c>
      <c r="D95" s="3">
        <v>7.8546892699224644E-2</v>
      </c>
      <c r="E95" s="3">
        <v>13.232036100928163</v>
      </c>
      <c r="F95" s="3">
        <v>0.46351859436811632</v>
      </c>
      <c r="G95" s="3">
        <v>4.1775915622864604E-2</v>
      </c>
      <c r="H95" s="3">
        <v>8.4879672084597763E-2</v>
      </c>
      <c r="I95" s="3">
        <v>0.48098480847938735</v>
      </c>
      <c r="J95" s="3">
        <v>4.5626654055583424</v>
      </c>
      <c r="K95" s="3">
        <v>4.5150674185650539</v>
      </c>
      <c r="L95" s="3">
        <v>8.171328239191122E-3</v>
      </c>
      <c r="M95" s="3">
        <v>100</v>
      </c>
      <c r="N95" s="3">
        <v>11.999999999999998</v>
      </c>
      <c r="O95" s="3">
        <v>548</v>
      </c>
      <c r="P95" s="3">
        <v>112.99999999999999</v>
      </c>
      <c r="Q95" s="3"/>
      <c r="R95" s="21"/>
      <c r="S95" s="3"/>
      <c r="T95" s="3"/>
      <c r="U95" s="3"/>
      <c r="V95" s="3"/>
      <c r="W95" s="2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X95" s="3"/>
      <c r="AY95" s="3"/>
      <c r="AZ95" s="3"/>
      <c r="BA95" s="3"/>
      <c r="BB95" s="3"/>
      <c r="BC95" s="3"/>
      <c r="BD95" s="3"/>
      <c r="BE95" s="3"/>
    </row>
    <row r="96" spans="1:57" s="5" customFormat="1" ht="19" x14ac:dyDescent="0.25">
      <c r="A96" s="5" t="s">
        <v>163</v>
      </c>
      <c r="B96" s="5" t="s">
        <v>65</v>
      </c>
      <c r="C96" s="3">
        <v>77.154346873630857</v>
      </c>
      <c r="D96" s="3">
        <v>7.2708685401931955E-2</v>
      </c>
      <c r="E96" s="3">
        <v>13.011516555047884</v>
      </c>
      <c r="F96" s="3">
        <v>0.46107946840249536</v>
      </c>
      <c r="G96" s="3">
        <v>0.37627005487054316</v>
      </c>
      <c r="H96" s="3">
        <v>9.3780643007656858E-2</v>
      </c>
      <c r="I96" s="3">
        <v>0.52721620663036461</v>
      </c>
      <c r="J96" s="3">
        <v>3.7145062694289712</v>
      </c>
      <c r="K96" s="3">
        <v>4.5885752435793128</v>
      </c>
      <c r="L96" s="3"/>
      <c r="M96" s="3">
        <v>100</v>
      </c>
      <c r="N96" s="3">
        <v>224</v>
      </c>
      <c r="O96" s="3">
        <v>608</v>
      </c>
      <c r="P96" s="3">
        <v>57</v>
      </c>
      <c r="Q96" s="3"/>
      <c r="R96" s="21"/>
      <c r="S96" s="3"/>
      <c r="T96" s="3"/>
      <c r="U96" s="3"/>
      <c r="V96" s="3"/>
      <c r="W96" s="2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X96" s="3"/>
      <c r="AY96" s="3"/>
      <c r="AZ96" s="3"/>
      <c r="BA96" s="3"/>
      <c r="BB96" s="3"/>
      <c r="BC96" s="3"/>
      <c r="BD96" s="3"/>
      <c r="BE96" s="3"/>
    </row>
    <row r="97" spans="1:57" s="5" customFormat="1" ht="19" x14ac:dyDescent="0.25">
      <c r="A97" s="5" t="s">
        <v>164</v>
      </c>
      <c r="B97" s="5" t="s">
        <v>65</v>
      </c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R97" s="26">
        <v>3.2436834200945635</v>
      </c>
      <c r="S97" s="5">
        <v>483.2194019245523</v>
      </c>
      <c r="T97" s="5">
        <v>4.3604693737515845</v>
      </c>
      <c r="U97" s="5">
        <v>96.392718773658842</v>
      </c>
      <c r="V97" s="5">
        <v>35.220048263627461</v>
      </c>
      <c r="W97" s="26">
        <v>74.331241437505042</v>
      </c>
      <c r="Y97" s="3">
        <v>5.7280363257861646</v>
      </c>
      <c r="AB97" s="5">
        <v>0.75497598533013999</v>
      </c>
      <c r="AE97" s="3">
        <v>48.377717233763036</v>
      </c>
      <c r="AH97" s="3">
        <v>18.683603214806897</v>
      </c>
      <c r="AI97" s="3">
        <v>36.37344903372712</v>
      </c>
      <c r="AJ97" s="3">
        <v>4.5947159015039389</v>
      </c>
      <c r="AK97" s="3">
        <v>17.426608643059247</v>
      </c>
      <c r="AL97" s="3">
        <v>4.0908931206466299</v>
      </c>
      <c r="AM97" s="3">
        <v>0.19538467207211926</v>
      </c>
      <c r="AN97" s="3">
        <v>4.2163946154366609</v>
      </c>
      <c r="AO97" s="3"/>
      <c r="AP97" s="3">
        <v>4.7932482907652609</v>
      </c>
      <c r="AQ97" s="3"/>
      <c r="AR97" s="3">
        <v>3.4013896389004552</v>
      </c>
      <c r="AS97" s="3"/>
      <c r="AT97" s="3">
        <v>3.9996867994162493</v>
      </c>
      <c r="AV97" s="5">
        <v>10.484781780226346</v>
      </c>
      <c r="AW97" s="5">
        <v>518.4712725643717</v>
      </c>
      <c r="AX97" s="3">
        <v>0.14356631211099752</v>
      </c>
      <c r="AY97" s="3">
        <f t="shared" ref="AY97:AY115" si="8">AP97/0.254</f>
        <v>18.871056262855358</v>
      </c>
      <c r="AZ97" s="3">
        <f t="shared" ref="AZ97:AZ115" si="9">AH97/0.237</f>
        <v>78.833768838847675</v>
      </c>
      <c r="BA97" s="3">
        <f t="shared" ref="BA97:BA115" si="10">AT97/0.248</f>
        <v>16.127769352484876</v>
      </c>
      <c r="BB97" s="3">
        <f t="shared" ref="BB97:BB115" si="11">(AY97/((AZ97^(4/13))*(BA97^(9/13))))</f>
        <v>0.71809094182459843</v>
      </c>
      <c r="BC97" s="3"/>
      <c r="BD97" s="3"/>
      <c r="BE97" s="3"/>
    </row>
    <row r="98" spans="1:57" s="5" customFormat="1" ht="19" x14ac:dyDescent="0.25">
      <c r="A98" s="5" t="s">
        <v>165</v>
      </c>
      <c r="B98" s="5" t="s">
        <v>65</v>
      </c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R98" s="26">
        <v>5.7065091762547322</v>
      </c>
      <c r="S98" s="5">
        <v>479.94192182750203</v>
      </c>
      <c r="T98" s="5">
        <v>4.6473955865549055</v>
      </c>
      <c r="U98" s="5">
        <v>94.832513960979497</v>
      </c>
      <c r="V98" s="5">
        <v>34.506034568564523</v>
      </c>
      <c r="W98" s="26">
        <v>68.746668703529025</v>
      </c>
      <c r="Y98" s="3">
        <v>6.147630406489986</v>
      </c>
      <c r="AB98" s="5">
        <v>0.87172148417291784</v>
      </c>
      <c r="AE98" s="3">
        <v>54.950014181843891</v>
      </c>
      <c r="AH98" s="3">
        <v>18.285292743963797</v>
      </c>
      <c r="AI98" s="3">
        <v>33.270746626397987</v>
      </c>
      <c r="AJ98" s="3">
        <v>4.4094315022220734</v>
      </c>
      <c r="AK98" s="3">
        <v>17.237554012667452</v>
      </c>
      <c r="AL98" s="3">
        <v>4.1903697638686195</v>
      </c>
      <c r="AM98" s="3">
        <v>0.22667041008737196</v>
      </c>
      <c r="AN98" s="3">
        <v>3.5817164813514926</v>
      </c>
      <c r="AO98" s="3"/>
      <c r="AP98" s="3">
        <v>5.0729859922908647</v>
      </c>
      <c r="AQ98" s="3"/>
      <c r="AR98" s="3">
        <v>3.4150085191250441</v>
      </c>
      <c r="AS98" s="3"/>
      <c r="AT98" s="3">
        <v>3.8694878361532266</v>
      </c>
      <c r="AV98" s="5">
        <v>9.7441789655950295</v>
      </c>
      <c r="AW98" s="5">
        <v>477.19645584264327</v>
      </c>
      <c r="AX98" s="3">
        <v>0.17855203313532034</v>
      </c>
      <c r="AY98" s="3">
        <f t="shared" si="8"/>
        <v>19.972385796420728</v>
      </c>
      <c r="AZ98" s="3">
        <f t="shared" si="9"/>
        <v>77.153133940775518</v>
      </c>
      <c r="BA98" s="3">
        <f t="shared" si="10"/>
        <v>15.602773532875913</v>
      </c>
      <c r="BB98" s="3">
        <f t="shared" si="11"/>
        <v>0.78278587885962736</v>
      </c>
      <c r="BC98" s="3"/>
      <c r="BD98" s="3"/>
      <c r="BE98" s="3"/>
    </row>
    <row r="99" spans="1:57" s="5" customFormat="1" ht="19" x14ac:dyDescent="0.25">
      <c r="A99" s="5" t="s">
        <v>166</v>
      </c>
      <c r="B99" s="5" t="s">
        <v>65</v>
      </c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R99" s="26">
        <v>2.614321875742986</v>
      </c>
      <c r="S99" s="5">
        <v>415.37539689969918</v>
      </c>
      <c r="T99" s="5">
        <v>3.8428986090568582</v>
      </c>
      <c r="U99" s="5">
        <v>82.923150083341127</v>
      </c>
      <c r="V99" s="5">
        <v>29.11558875523632</v>
      </c>
      <c r="W99" s="26">
        <v>64.869824870893524</v>
      </c>
      <c r="Y99" s="3">
        <v>5.1256196726588596</v>
      </c>
      <c r="AB99" s="5">
        <v>0.48100143525659222</v>
      </c>
      <c r="AE99" s="3">
        <v>40.002729943377311</v>
      </c>
      <c r="AH99" s="3">
        <v>16.358995011765845</v>
      </c>
      <c r="AI99" s="3">
        <v>32.728836359123093</v>
      </c>
      <c r="AJ99" s="3">
        <v>4.0288147733479471</v>
      </c>
      <c r="AK99" s="3">
        <v>15.914440854306283</v>
      </c>
      <c r="AL99" s="3">
        <v>4.0147364982020335</v>
      </c>
      <c r="AM99" s="3">
        <v>0.18814241230061363</v>
      </c>
      <c r="AN99" s="3">
        <v>3.6263053027191399</v>
      </c>
      <c r="AO99" s="3"/>
      <c r="AP99" s="3">
        <v>4.5023530544258996</v>
      </c>
      <c r="AQ99" s="3"/>
      <c r="AR99" s="3">
        <v>2.8939529480742108</v>
      </c>
      <c r="AS99" s="3"/>
      <c r="AT99" s="3">
        <v>4.1924384056701367</v>
      </c>
      <c r="AV99" s="5">
        <v>9.8393588463413479</v>
      </c>
      <c r="AW99" s="5">
        <v>465.04315270248929</v>
      </c>
      <c r="AX99" s="3">
        <v>0.15047617675338515</v>
      </c>
      <c r="AY99" s="3">
        <f t="shared" si="8"/>
        <v>17.725799426873621</v>
      </c>
      <c r="AZ99" s="3">
        <f t="shared" si="9"/>
        <v>69.02529540829471</v>
      </c>
      <c r="BA99" s="3">
        <f t="shared" si="10"/>
        <v>16.90499357125055</v>
      </c>
      <c r="BB99" s="3">
        <f t="shared" si="11"/>
        <v>0.68013150626624996</v>
      </c>
      <c r="BC99" s="3"/>
      <c r="BD99" s="3"/>
      <c r="BE99" s="3"/>
    </row>
    <row r="100" spans="1:57" s="5" customFormat="1" ht="19" x14ac:dyDescent="0.25">
      <c r="A100" s="5" t="s">
        <v>167</v>
      </c>
      <c r="B100" s="5" t="s">
        <v>65</v>
      </c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R100" s="26">
        <v>3.5417039755281228</v>
      </c>
      <c r="S100" s="5">
        <v>505.68731945864283</v>
      </c>
      <c r="T100" s="5">
        <v>4.611869202512608</v>
      </c>
      <c r="U100" s="5">
        <v>105.02046405701141</v>
      </c>
      <c r="V100" s="5">
        <v>39.719387059514148</v>
      </c>
      <c r="W100" s="26">
        <v>75.77213096308715</v>
      </c>
      <c r="Y100" s="3">
        <v>5.9745499564651228</v>
      </c>
      <c r="AB100" s="5">
        <v>1.140318796340839</v>
      </c>
      <c r="AE100" s="3">
        <v>49.968597146380205</v>
      </c>
      <c r="AH100" s="3">
        <v>20.169325992328673</v>
      </c>
      <c r="AI100" s="3">
        <v>36.491770026214347</v>
      </c>
      <c r="AJ100" s="3">
        <v>4.9511264104301871</v>
      </c>
      <c r="AK100" s="3">
        <v>19.511688369631155</v>
      </c>
      <c r="AL100" s="3">
        <v>4.3335534902834443</v>
      </c>
      <c r="AM100" s="3">
        <v>0.26792301046180605</v>
      </c>
      <c r="AN100" s="3">
        <v>4.7650471918977892</v>
      </c>
      <c r="AO100" s="3"/>
      <c r="AP100" s="3">
        <v>4.9086990140466584</v>
      </c>
      <c r="AQ100" s="3"/>
      <c r="AR100" s="3">
        <v>3.5738504372572759</v>
      </c>
      <c r="AS100" s="3"/>
      <c r="AT100" s="3">
        <v>4.6152705650875729</v>
      </c>
      <c r="AV100" s="5">
        <v>11.595551364428159</v>
      </c>
      <c r="AW100" s="5">
        <v>482.59600072523006</v>
      </c>
      <c r="AX100" s="3">
        <v>0.17992689126085212</v>
      </c>
      <c r="AY100" s="3">
        <f t="shared" si="8"/>
        <v>19.325586669475033</v>
      </c>
      <c r="AZ100" s="3">
        <f t="shared" si="9"/>
        <v>85.102641317842512</v>
      </c>
      <c r="BA100" s="3">
        <f t="shared" si="10"/>
        <v>18.60996195599828</v>
      </c>
      <c r="BB100" s="3">
        <f t="shared" si="11"/>
        <v>0.65050328259607415</v>
      </c>
      <c r="BC100" s="3"/>
      <c r="BD100" s="3"/>
      <c r="BE100" s="3"/>
    </row>
    <row r="101" spans="1:57" s="5" customFormat="1" ht="19" x14ac:dyDescent="0.25">
      <c r="A101" s="5" t="s">
        <v>168</v>
      </c>
      <c r="B101" s="5" t="s">
        <v>65</v>
      </c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R101" s="26">
        <v>4.5271344502934419</v>
      </c>
      <c r="S101" s="5">
        <v>516.10817829815176</v>
      </c>
      <c r="T101" s="5">
        <v>4.2523655387706008</v>
      </c>
      <c r="U101" s="5">
        <v>113.22069435372774</v>
      </c>
      <c r="V101" s="5">
        <v>43.62946608007897</v>
      </c>
      <c r="W101" s="26">
        <v>80.914926411832298</v>
      </c>
      <c r="Y101" s="3">
        <v>7.0980870486415037</v>
      </c>
      <c r="AB101" s="5">
        <v>1.010192047316113</v>
      </c>
      <c r="AE101" s="3">
        <v>43.025636178394009</v>
      </c>
      <c r="AH101" s="3">
        <v>21.79811780745176</v>
      </c>
      <c r="AI101" s="3">
        <v>39.249813630945525</v>
      </c>
      <c r="AJ101" s="3">
        <v>5.1048471362859154</v>
      </c>
      <c r="AK101" s="3">
        <v>20.053552994322864</v>
      </c>
      <c r="AL101" s="3">
        <v>4.3186564821300433</v>
      </c>
      <c r="AM101" s="3">
        <v>0.15801641786955856</v>
      </c>
      <c r="AN101" s="3">
        <v>5.0279219063134599</v>
      </c>
      <c r="AO101" s="3"/>
      <c r="AP101" s="3">
        <v>6.1480007281378644</v>
      </c>
      <c r="AQ101" s="3"/>
      <c r="AR101" s="3">
        <v>4.6956210143991441</v>
      </c>
      <c r="AS101" s="3"/>
      <c r="AT101" s="3">
        <v>4.8419766205266734</v>
      </c>
      <c r="AV101" s="5">
        <v>12.046028148004241</v>
      </c>
      <c r="AW101" s="5">
        <v>565.3637375388671</v>
      </c>
      <c r="AX101" s="3">
        <v>0.10348451442169965</v>
      </c>
      <c r="AY101" s="3">
        <f t="shared" si="8"/>
        <v>24.204727276133323</v>
      </c>
      <c r="AZ101" s="3">
        <f t="shared" si="9"/>
        <v>91.975180622159328</v>
      </c>
      <c r="BA101" s="3">
        <f t="shared" si="10"/>
        <v>19.52409927631723</v>
      </c>
      <c r="BB101" s="3">
        <f t="shared" si="11"/>
        <v>0.76952299882022368</v>
      </c>
      <c r="BC101" s="3"/>
      <c r="BD101" s="3"/>
      <c r="BE101" s="3"/>
    </row>
    <row r="102" spans="1:57" s="5" customFormat="1" ht="19" x14ac:dyDescent="0.25">
      <c r="A102" s="5" t="s">
        <v>169</v>
      </c>
      <c r="B102" s="5" t="s">
        <v>65</v>
      </c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R102" s="26">
        <v>3.5726354013714086</v>
      </c>
      <c r="S102" s="5">
        <v>457.16130421108141</v>
      </c>
      <c r="T102" s="5">
        <v>6.7990993818844325</v>
      </c>
      <c r="U102" s="5">
        <v>102.37559084764358</v>
      </c>
      <c r="V102" s="5">
        <v>37.02790874200965</v>
      </c>
      <c r="W102" s="26">
        <v>70.099891406649022</v>
      </c>
      <c r="Y102" s="3">
        <v>5.3063673424244762</v>
      </c>
      <c r="AB102" s="5">
        <v>0.93435161870091277</v>
      </c>
      <c r="AE102" s="3">
        <v>45.964210880140911</v>
      </c>
      <c r="AH102" s="3">
        <v>19.010623368345911</v>
      </c>
      <c r="AI102" s="3">
        <v>34.378952437225188</v>
      </c>
      <c r="AJ102" s="3">
        <v>4.7407283795296289</v>
      </c>
      <c r="AK102" s="3">
        <v>18.459294058515887</v>
      </c>
      <c r="AL102" s="3">
        <v>4.9123926751883626</v>
      </c>
      <c r="AM102" s="3">
        <v>0.22506222688607314</v>
      </c>
      <c r="AN102" s="3">
        <v>5.1853073224874553</v>
      </c>
      <c r="AO102" s="3"/>
      <c r="AP102" s="3">
        <v>5.0597549791110108</v>
      </c>
      <c r="AQ102" s="3"/>
      <c r="AR102" s="3">
        <v>3.4771150511287576</v>
      </c>
      <c r="AS102" s="3"/>
      <c r="AT102" s="3">
        <v>4.4209056342669344</v>
      </c>
      <c r="AV102" s="5">
        <v>10.252406406093778</v>
      </c>
      <c r="AW102" s="5">
        <v>475.75434637964673</v>
      </c>
      <c r="AX102" s="3">
        <v>0.13608509766732965</v>
      </c>
      <c r="AY102" s="3">
        <f t="shared" si="8"/>
        <v>19.920295193350437</v>
      </c>
      <c r="AZ102" s="3">
        <f t="shared" si="9"/>
        <v>80.213600710320307</v>
      </c>
      <c r="BA102" s="3">
        <f t="shared" si="10"/>
        <v>17.826232396237639</v>
      </c>
      <c r="BB102" s="3">
        <f t="shared" si="11"/>
        <v>0.70348549126523618</v>
      </c>
      <c r="BC102" s="3"/>
      <c r="BD102" s="3"/>
      <c r="BE102" s="3"/>
    </row>
    <row r="103" spans="1:57" s="5" customFormat="1" ht="19" x14ac:dyDescent="0.25">
      <c r="A103" s="5" t="s">
        <v>170</v>
      </c>
      <c r="B103" s="5" t="s">
        <v>65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R103" s="26">
        <v>3.1611498109307856</v>
      </c>
      <c r="S103" s="5">
        <v>520.28132848758435</v>
      </c>
      <c r="T103" s="5">
        <v>5.870894072180997</v>
      </c>
      <c r="U103" s="5">
        <v>91.253151637905631</v>
      </c>
      <c r="V103" s="5">
        <v>32.652751868674677</v>
      </c>
      <c r="W103" s="26">
        <v>80.584266428365197</v>
      </c>
      <c r="Y103" s="3">
        <v>5.6704927446085769</v>
      </c>
      <c r="AB103" s="5">
        <v>0.76774661857791471</v>
      </c>
      <c r="AE103" s="3">
        <v>54.139696728544514</v>
      </c>
      <c r="AH103" s="3">
        <v>18.639742179525641</v>
      </c>
      <c r="AI103" s="3">
        <v>39.14064616752168</v>
      </c>
      <c r="AJ103" s="3">
        <v>4.5143015112377842</v>
      </c>
      <c r="AK103" s="3">
        <v>16.801153315843223</v>
      </c>
      <c r="AL103" s="3">
        <v>3.2914206561990227</v>
      </c>
      <c r="AM103" s="3">
        <v>0.17520113765917397</v>
      </c>
      <c r="AN103" s="3">
        <v>3.4600071714308274</v>
      </c>
      <c r="AO103" s="3"/>
      <c r="AP103" s="3">
        <v>3.865572567931455</v>
      </c>
      <c r="AQ103" s="3"/>
      <c r="AR103" s="3">
        <v>3.3463411311904436</v>
      </c>
      <c r="AS103" s="3"/>
      <c r="AT103" s="3">
        <v>3.6622401855753304</v>
      </c>
      <c r="AV103" s="5">
        <v>10.946899003061811</v>
      </c>
      <c r="AW103" s="5">
        <v>575.63560629365804</v>
      </c>
      <c r="AX103" s="3">
        <v>0.15843403138911188</v>
      </c>
      <c r="AY103" s="3">
        <f t="shared" si="8"/>
        <v>15.218789637525413</v>
      </c>
      <c r="AZ103" s="3">
        <f t="shared" si="9"/>
        <v>78.64870117943309</v>
      </c>
      <c r="BA103" s="3">
        <f t="shared" si="10"/>
        <v>14.767097522481171</v>
      </c>
      <c r="BB103" s="3">
        <f t="shared" si="11"/>
        <v>0.61599669595036499</v>
      </c>
      <c r="BC103" s="3"/>
      <c r="BD103" s="3"/>
      <c r="BE103" s="3"/>
    </row>
    <row r="104" spans="1:57" s="5" customFormat="1" ht="19" x14ac:dyDescent="0.25">
      <c r="A104" s="5" t="s">
        <v>171</v>
      </c>
      <c r="B104" s="5" t="s">
        <v>65</v>
      </c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R104" s="26">
        <v>2.271717497892018</v>
      </c>
      <c r="S104" s="5">
        <v>475.71544116786094</v>
      </c>
      <c r="T104" s="5">
        <v>3.7456470215885407</v>
      </c>
      <c r="U104" s="5">
        <v>92.302195236249375</v>
      </c>
      <c r="V104" s="5">
        <v>33.477874892656111</v>
      </c>
      <c r="W104" s="26">
        <v>74.374908279008821</v>
      </c>
      <c r="Y104" s="3">
        <v>5.7154904530777175</v>
      </c>
      <c r="AB104" s="5">
        <v>0.8536191093621871</v>
      </c>
      <c r="AE104" s="3">
        <v>47.150604375374293</v>
      </c>
      <c r="AH104" s="3">
        <v>17.677349055567948</v>
      </c>
      <c r="AI104" s="3">
        <v>37.962511000858221</v>
      </c>
      <c r="AJ104" s="3">
        <v>4.539027120821955</v>
      </c>
      <c r="AK104" s="3">
        <v>17.731111216481015</v>
      </c>
      <c r="AL104" s="3">
        <v>3.5503179643885407</v>
      </c>
      <c r="AM104" s="3">
        <v>0.14734102510688823</v>
      </c>
      <c r="AN104" s="3">
        <v>4.1040267864827982</v>
      </c>
      <c r="AO104" s="3"/>
      <c r="AP104" s="3">
        <v>4.441900101203216</v>
      </c>
      <c r="AQ104" s="3"/>
      <c r="AR104" s="3">
        <v>3.1267923508434516</v>
      </c>
      <c r="AS104" s="3"/>
      <c r="AT104" s="3">
        <v>3.2659802168708905</v>
      </c>
      <c r="AV104" s="5">
        <v>9.404351004166573</v>
      </c>
      <c r="AW104" s="5">
        <v>556.18700348653374</v>
      </c>
      <c r="AX104" s="3">
        <v>0.11779496149707434</v>
      </c>
      <c r="AY104" s="3">
        <f t="shared" si="8"/>
        <v>17.487795674028408</v>
      </c>
      <c r="AZ104" s="3">
        <f t="shared" si="9"/>
        <v>74.587970698598937</v>
      </c>
      <c r="BA104" s="3">
        <f t="shared" si="10"/>
        <v>13.169275068027785</v>
      </c>
      <c r="BB104" s="3">
        <f t="shared" si="11"/>
        <v>0.77883954519447818</v>
      </c>
      <c r="BC104" s="3"/>
      <c r="BD104" s="3"/>
      <c r="BE104" s="3"/>
    </row>
    <row r="105" spans="1:57" s="5" customFormat="1" ht="19" x14ac:dyDescent="0.25">
      <c r="A105" s="5" t="s">
        <v>172</v>
      </c>
      <c r="B105" s="5" t="s">
        <v>65</v>
      </c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R105" s="26">
        <v>2.6196783773668617</v>
      </c>
      <c r="S105" s="5">
        <v>473.35514715925592</v>
      </c>
      <c r="T105" s="5">
        <v>2.7339473667564365</v>
      </c>
      <c r="U105" s="5">
        <v>104.94887726245207</v>
      </c>
      <c r="V105" s="5">
        <v>39.333834272292094</v>
      </c>
      <c r="W105" s="26">
        <v>73.553512927551722</v>
      </c>
      <c r="Y105" s="3">
        <v>6.2118644334435826</v>
      </c>
      <c r="AB105" s="5">
        <v>0.54794537058504178</v>
      </c>
      <c r="AE105" s="3">
        <v>47.535267722930747</v>
      </c>
      <c r="AH105" s="3">
        <v>19.92839819985095</v>
      </c>
      <c r="AI105" s="3">
        <v>36.350705059880113</v>
      </c>
      <c r="AJ105" s="3">
        <v>4.6202877749004152</v>
      </c>
      <c r="AK105" s="3">
        <v>16.179968048296892</v>
      </c>
      <c r="AL105" s="3">
        <v>5.2372230722315347</v>
      </c>
      <c r="AM105" s="3">
        <v>0.2286001830267024</v>
      </c>
      <c r="AN105" s="3">
        <v>4.37912142951145</v>
      </c>
      <c r="AO105" s="3"/>
      <c r="AP105" s="3">
        <v>4.9573678730142152</v>
      </c>
      <c r="AQ105" s="3"/>
      <c r="AR105" s="3">
        <v>3.3289524435682205</v>
      </c>
      <c r="AS105" s="3"/>
      <c r="AT105" s="3">
        <v>3.6803188417653776</v>
      </c>
      <c r="AV105" s="5">
        <v>10.852735392298412</v>
      </c>
      <c r="AW105" s="5">
        <v>528.10183796219485</v>
      </c>
      <c r="AX105" s="3">
        <v>0.14567139840236362</v>
      </c>
      <c r="AY105" s="3">
        <f t="shared" si="8"/>
        <v>19.517196350449666</v>
      </c>
      <c r="AZ105" s="3">
        <f t="shared" si="9"/>
        <v>84.08606835380148</v>
      </c>
      <c r="BA105" s="3">
        <f t="shared" si="10"/>
        <v>14.839995329699104</v>
      </c>
      <c r="BB105" s="3">
        <f t="shared" si="11"/>
        <v>0.77126219092325332</v>
      </c>
      <c r="BC105" s="3"/>
      <c r="BD105" s="3"/>
      <c r="BE105" s="3"/>
    </row>
    <row r="106" spans="1:57" s="5" customFormat="1" ht="19" x14ac:dyDescent="0.25">
      <c r="A106" s="5" t="s">
        <v>173</v>
      </c>
      <c r="B106" s="5" t="s">
        <v>65</v>
      </c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R106" s="26">
        <v>2.0028481604318524</v>
      </c>
      <c r="S106" s="5">
        <v>534.43915013434184</v>
      </c>
      <c r="T106" s="5">
        <v>4.2270393657400742</v>
      </c>
      <c r="U106" s="5">
        <v>92.812833508313318</v>
      </c>
      <c r="V106" s="5">
        <v>33.246161183976334</v>
      </c>
      <c r="W106" s="26">
        <v>82.152067365682711</v>
      </c>
      <c r="Y106" s="3">
        <v>4.8772686365158426</v>
      </c>
      <c r="AB106" s="5">
        <v>0.52956570678498505</v>
      </c>
      <c r="AE106" s="3">
        <v>53.715579670735821</v>
      </c>
      <c r="AH106" s="3">
        <v>18.528605888122573</v>
      </c>
      <c r="AI106" s="3">
        <v>40.214783755572149</v>
      </c>
      <c r="AJ106" s="3">
        <v>4.9241183986789396</v>
      </c>
      <c r="AK106" s="3">
        <v>16.677597310652377</v>
      </c>
      <c r="AL106" s="3">
        <v>3.9627547985388514</v>
      </c>
      <c r="AM106" s="3">
        <v>0.17013874891129765</v>
      </c>
      <c r="AN106" s="3">
        <v>4.4636473194856947</v>
      </c>
      <c r="AO106" s="3"/>
      <c r="AP106" s="3">
        <v>4.828912158302078</v>
      </c>
      <c r="AQ106" s="3"/>
      <c r="AR106" s="3">
        <v>3.3365446040045827</v>
      </c>
      <c r="AS106" s="3"/>
      <c r="AT106" s="3">
        <v>3.6213898938566005</v>
      </c>
      <c r="AV106" s="5">
        <v>10.702462890657996</v>
      </c>
      <c r="AW106" s="5">
        <v>569.31911542690318</v>
      </c>
      <c r="AX106" s="3">
        <v>0.12345294199899902</v>
      </c>
      <c r="AY106" s="3">
        <f t="shared" si="8"/>
        <v>19.011465190165662</v>
      </c>
      <c r="AZ106" s="3">
        <f t="shared" si="9"/>
        <v>78.179771679842091</v>
      </c>
      <c r="BA106" s="3">
        <f t="shared" si="10"/>
        <v>14.602378604260485</v>
      </c>
      <c r="BB106" s="3">
        <f t="shared" si="11"/>
        <v>0.77693660999417669</v>
      </c>
      <c r="BC106" s="3"/>
      <c r="BD106" s="3"/>
      <c r="BE106" s="3"/>
    </row>
    <row r="107" spans="1:57" s="5" customFormat="1" ht="19" x14ac:dyDescent="0.25">
      <c r="A107" s="5" t="s">
        <v>174</v>
      </c>
      <c r="B107" s="5" t="s">
        <v>65</v>
      </c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R107" s="26">
        <v>2.4191354751334253</v>
      </c>
      <c r="S107" s="5">
        <v>454.12883160140365</v>
      </c>
      <c r="T107" s="5">
        <v>2.8735375924703908</v>
      </c>
      <c r="U107" s="5">
        <v>84.237716788964732</v>
      </c>
      <c r="V107" s="5">
        <v>29.491475213271805</v>
      </c>
      <c r="W107" s="26">
        <v>72.244217018450968</v>
      </c>
      <c r="Y107" s="3">
        <v>5.1529925635359755</v>
      </c>
      <c r="AB107" s="5">
        <v>0.41329766620389558</v>
      </c>
      <c r="AE107" s="3">
        <v>47.324835509908617</v>
      </c>
      <c r="AH107" s="3">
        <v>16.439581901145846</v>
      </c>
      <c r="AI107" s="3">
        <v>33.945725273532901</v>
      </c>
      <c r="AJ107" s="3">
        <v>4.114476007584539</v>
      </c>
      <c r="AK107" s="3">
        <v>15.699726249875297</v>
      </c>
      <c r="AL107" s="3">
        <v>3.097505805435846</v>
      </c>
      <c r="AM107" s="3">
        <v>0.16675114841170724</v>
      </c>
      <c r="AN107" s="3">
        <v>3.5708452426865058</v>
      </c>
      <c r="AO107" s="3"/>
      <c r="AP107" s="3">
        <v>4.1469364391893579</v>
      </c>
      <c r="AQ107" s="3"/>
      <c r="AR107" s="3">
        <v>2.8197178894134236</v>
      </c>
      <c r="AS107" s="3"/>
      <c r="AT107" s="3">
        <v>3.8268597943897498</v>
      </c>
      <c r="AV107" s="5">
        <v>9.4638457816161186</v>
      </c>
      <c r="AW107" s="5">
        <v>489.51546928555035</v>
      </c>
      <c r="AX107" s="3">
        <v>0.1530097129981397</v>
      </c>
      <c r="AY107" s="3">
        <f t="shared" si="8"/>
        <v>16.326521414131332</v>
      </c>
      <c r="AZ107" s="3">
        <f t="shared" si="9"/>
        <v>69.365324477408635</v>
      </c>
      <c r="BA107" s="3">
        <f t="shared" si="10"/>
        <v>15.430886267700604</v>
      </c>
      <c r="BB107" s="3">
        <f t="shared" si="11"/>
        <v>0.66627905426993572</v>
      </c>
      <c r="BC107" s="3"/>
      <c r="BD107" s="3"/>
      <c r="BE107" s="3"/>
    </row>
    <row r="108" spans="1:57" s="9" customFormat="1" ht="19" x14ac:dyDescent="0.25">
      <c r="A108" s="9" t="s">
        <v>191</v>
      </c>
      <c r="B108" s="9" t="s">
        <v>85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R108" s="22">
        <v>369.60589166119297</v>
      </c>
      <c r="S108" s="9">
        <v>216.11930000000001</v>
      </c>
      <c r="T108" s="9">
        <v>103.05145805944605</v>
      </c>
      <c r="U108" s="9">
        <v>146.90812441509553</v>
      </c>
      <c r="V108" s="9">
        <v>26.069822230570729</v>
      </c>
      <c r="W108" s="22">
        <v>36.035448126749905</v>
      </c>
      <c r="X108" s="7"/>
      <c r="Y108" s="7">
        <v>3.8655250674317005</v>
      </c>
      <c r="Z108" s="7"/>
      <c r="AA108" s="7"/>
      <c r="AB108" s="9">
        <v>3.9207270359397337</v>
      </c>
      <c r="AC108" s="7"/>
      <c r="AD108" s="7"/>
      <c r="AE108" s="7">
        <v>32.352691193923114</v>
      </c>
      <c r="AF108" s="7"/>
      <c r="AG108" s="7"/>
      <c r="AH108" s="7">
        <v>59.18136786403452</v>
      </c>
      <c r="AI108" s="7">
        <v>92.669895104947585</v>
      </c>
      <c r="AJ108" s="7">
        <v>8.9187355266527284</v>
      </c>
      <c r="AK108" s="7">
        <v>28.803449685116107</v>
      </c>
      <c r="AL108" s="7">
        <v>5.0051002024889284</v>
      </c>
      <c r="AM108" s="7">
        <v>0.72802581153455592</v>
      </c>
      <c r="AN108" s="7">
        <v>4.9766503424738486</v>
      </c>
      <c r="AO108" s="7"/>
      <c r="AP108" s="7">
        <v>4.0561992903632049</v>
      </c>
      <c r="AQ108" s="7"/>
      <c r="AR108" s="7">
        <v>2.0865632031782546</v>
      </c>
      <c r="AS108" s="7"/>
      <c r="AT108" s="7">
        <v>1.7823110827377067</v>
      </c>
      <c r="AV108" s="9">
        <v>8.4117518718338449</v>
      </c>
      <c r="AW108" s="9">
        <v>917.77657119325738</v>
      </c>
      <c r="AX108" s="7">
        <v>0.44515737258211363</v>
      </c>
      <c r="AY108" s="7">
        <f t="shared" si="8"/>
        <v>15.969288544737028</v>
      </c>
      <c r="AZ108" s="7">
        <f t="shared" si="9"/>
        <v>249.71041292841571</v>
      </c>
      <c r="BA108" s="7">
        <f t="shared" si="10"/>
        <v>7.1867382368455912</v>
      </c>
      <c r="BB108" s="7">
        <f t="shared" si="11"/>
        <v>0.74581167826052575</v>
      </c>
      <c r="BC108" s="7"/>
      <c r="BD108" s="7"/>
      <c r="BE108" s="7"/>
    </row>
    <row r="109" spans="1:57" s="9" customFormat="1" ht="19" x14ac:dyDescent="0.25">
      <c r="A109" s="9" t="s">
        <v>192</v>
      </c>
      <c r="B109" s="9" t="s">
        <v>85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R109" s="22">
        <v>342.7637779341029</v>
      </c>
      <c r="S109" s="9">
        <v>211.08985877691549</v>
      </c>
      <c r="T109" s="9">
        <v>99.6628600608678</v>
      </c>
      <c r="U109" s="9">
        <v>145.96050709077895</v>
      </c>
      <c r="V109" s="9">
        <v>29.058242422445936</v>
      </c>
      <c r="W109" s="22">
        <v>35.17189831239282</v>
      </c>
      <c r="X109" s="7"/>
      <c r="Y109" s="7">
        <v>4.9939434286219067</v>
      </c>
      <c r="Z109" s="7"/>
      <c r="AA109" s="7"/>
      <c r="AB109" s="9">
        <v>8.7356755898973688</v>
      </c>
      <c r="AC109" s="7"/>
      <c r="AD109" s="7"/>
      <c r="AE109" s="7">
        <v>34.952581743879406</v>
      </c>
      <c r="AF109" s="7"/>
      <c r="AG109" s="7"/>
      <c r="AH109" s="7">
        <v>63.520460784431364</v>
      </c>
      <c r="AI109" s="7">
        <v>116.29524698451992</v>
      </c>
      <c r="AJ109" s="7">
        <v>10.318037303450932</v>
      </c>
      <c r="AK109" s="7">
        <v>36.886131615514529</v>
      </c>
      <c r="AL109" s="7">
        <v>5.9641884612479039</v>
      </c>
      <c r="AM109" s="7">
        <v>0.99100647403194353</v>
      </c>
      <c r="AN109" s="7">
        <v>4.2259421815063281</v>
      </c>
      <c r="AO109" s="7"/>
      <c r="AP109" s="7">
        <v>3.666500084592768</v>
      </c>
      <c r="AQ109" s="7"/>
      <c r="AR109" s="7">
        <v>1.7874432422907358</v>
      </c>
      <c r="AS109" s="7"/>
      <c r="AT109" s="7">
        <v>1.75673279456639</v>
      </c>
      <c r="AV109" s="9">
        <v>7.9353459311506507</v>
      </c>
      <c r="AW109" s="9">
        <v>879.67018797680066</v>
      </c>
      <c r="AX109" s="7">
        <v>0.6023942016969227</v>
      </c>
      <c r="AY109" s="7">
        <f t="shared" si="8"/>
        <v>14.435039703121134</v>
      </c>
      <c r="AZ109" s="7">
        <f t="shared" si="9"/>
        <v>268.01882187523785</v>
      </c>
      <c r="BA109" s="7">
        <f t="shared" si="10"/>
        <v>7.0835999780902821</v>
      </c>
      <c r="BB109" s="7">
        <f t="shared" si="11"/>
        <v>0.66627389250364488</v>
      </c>
      <c r="BC109" s="7"/>
      <c r="BD109" s="7"/>
      <c r="BE109" s="7"/>
    </row>
    <row r="110" spans="1:57" s="9" customFormat="1" ht="19" x14ac:dyDescent="0.25">
      <c r="A110" s="9" t="s">
        <v>193</v>
      </c>
      <c r="B110" s="9" t="s">
        <v>85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R110" s="22">
        <v>353.03460971473339</v>
      </c>
      <c r="S110" s="9">
        <v>203.06689866386844</v>
      </c>
      <c r="T110" s="9">
        <v>104.61890713283745</v>
      </c>
      <c r="U110" s="9">
        <v>140.91841468957219</v>
      </c>
      <c r="V110" s="9">
        <v>25.018211669123879</v>
      </c>
      <c r="W110" s="22">
        <v>62.399377714779874</v>
      </c>
      <c r="X110" s="7"/>
      <c r="Y110" s="7">
        <v>3.7335946225735297</v>
      </c>
      <c r="Z110" s="7"/>
      <c r="AA110" s="7"/>
      <c r="AB110" s="9">
        <v>40.792753539591239</v>
      </c>
      <c r="AC110" s="7"/>
      <c r="AD110" s="7"/>
      <c r="AE110" s="7">
        <v>34.596557100303336</v>
      </c>
      <c r="AF110" s="7"/>
      <c r="AG110" s="7"/>
      <c r="AH110" s="7">
        <v>59.332092149688613</v>
      </c>
      <c r="AI110" s="7">
        <v>90.646445453539641</v>
      </c>
      <c r="AJ110" s="7">
        <v>8.8922201452484213</v>
      </c>
      <c r="AK110" s="7">
        <v>27.28053766803064</v>
      </c>
      <c r="AL110" s="7">
        <v>5.0332643722544574</v>
      </c>
      <c r="AM110" s="7">
        <v>0.55821084583577274</v>
      </c>
      <c r="AN110" s="7">
        <v>3.9328552345628673</v>
      </c>
      <c r="AO110" s="7"/>
      <c r="AP110" s="7">
        <v>3.5463990805198673</v>
      </c>
      <c r="AQ110" s="7"/>
      <c r="AR110" s="7">
        <v>2.3086598591663798</v>
      </c>
      <c r="AS110" s="7"/>
      <c r="AT110" s="7">
        <v>1.6300983672233185</v>
      </c>
      <c r="AV110" s="9">
        <v>7.2851532508767241</v>
      </c>
      <c r="AW110" s="9">
        <v>916.41089476252876</v>
      </c>
      <c r="AX110" s="7">
        <v>0.38287866300626716</v>
      </c>
      <c r="AY110" s="7">
        <f t="shared" si="8"/>
        <v>13.962201104408926</v>
      </c>
      <c r="AZ110" s="7">
        <f t="shared" si="9"/>
        <v>250.34638037843297</v>
      </c>
      <c r="BA110" s="7">
        <f t="shared" si="10"/>
        <v>6.5729772871907999</v>
      </c>
      <c r="BB110" s="7">
        <f t="shared" si="11"/>
        <v>0.69310361200081139</v>
      </c>
      <c r="BC110" s="7"/>
      <c r="BD110" s="7"/>
      <c r="BE110" s="7"/>
    </row>
    <row r="111" spans="1:57" s="9" customFormat="1" ht="19" x14ac:dyDescent="0.25">
      <c r="A111" s="9" t="s">
        <v>194</v>
      </c>
      <c r="B111" s="9" t="s">
        <v>85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R111" s="22">
        <v>361.82257663065451</v>
      </c>
      <c r="S111" s="9">
        <v>209.55191382376933</v>
      </c>
      <c r="T111" s="9">
        <v>106.4977468930845</v>
      </c>
      <c r="U111" s="9">
        <v>146.00186746696801</v>
      </c>
      <c r="V111" s="9">
        <v>29.164871049070303</v>
      </c>
      <c r="W111" s="22">
        <v>33.468513409734662</v>
      </c>
      <c r="X111" s="7"/>
      <c r="Y111" s="7">
        <v>4.6310150063325786</v>
      </c>
      <c r="Z111" s="7"/>
      <c r="AA111" s="7"/>
      <c r="AB111" s="9">
        <v>15.126853491680073</v>
      </c>
      <c r="AC111" s="7"/>
      <c r="AD111" s="7"/>
      <c r="AE111" s="7">
        <v>26.499329325630391</v>
      </c>
      <c r="AF111" s="7"/>
      <c r="AG111" s="7"/>
      <c r="AH111" s="7">
        <v>64.340741002477884</v>
      </c>
      <c r="AI111" s="7">
        <v>100.10359698178537</v>
      </c>
      <c r="AJ111" s="7">
        <v>10.658458933224859</v>
      </c>
      <c r="AK111" s="7">
        <v>33.513358341737678</v>
      </c>
      <c r="AL111" s="7">
        <v>5.9878465969734256</v>
      </c>
      <c r="AM111" s="7">
        <v>0.93246793950282902</v>
      </c>
      <c r="AN111" s="7">
        <v>7.2518184721217391</v>
      </c>
      <c r="AO111" s="7"/>
      <c r="AP111" s="7">
        <v>4.1696136488794231</v>
      </c>
      <c r="AQ111" s="7"/>
      <c r="AR111" s="7">
        <v>2.3097947983635958</v>
      </c>
      <c r="AS111" s="7"/>
      <c r="AT111" s="7">
        <v>2.4132947260600872</v>
      </c>
      <c r="AV111" s="9">
        <v>8.7609297405167919</v>
      </c>
      <c r="AW111" s="9">
        <v>1169.8735233097561</v>
      </c>
      <c r="AX111" s="7">
        <v>0.43183402629207207</v>
      </c>
      <c r="AY111" s="7">
        <f t="shared" si="8"/>
        <v>16.415801767241824</v>
      </c>
      <c r="AZ111" s="7">
        <f t="shared" si="9"/>
        <v>271.47991984167885</v>
      </c>
      <c r="BA111" s="7">
        <f t="shared" si="10"/>
        <v>9.7310271212100297</v>
      </c>
      <c r="BB111" s="7">
        <f t="shared" si="11"/>
        <v>0.60577293885368777</v>
      </c>
      <c r="BC111" s="7"/>
      <c r="BD111" s="7"/>
      <c r="BE111" s="7"/>
    </row>
    <row r="112" spans="1:57" s="9" customFormat="1" ht="19" x14ac:dyDescent="0.25">
      <c r="A112" s="9" t="s">
        <v>195</v>
      </c>
      <c r="B112" s="9" t="s">
        <v>85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R112" s="22">
        <v>350.73406676830689</v>
      </c>
      <c r="S112" s="9">
        <v>191.91705537507542</v>
      </c>
      <c r="T112" s="9">
        <v>102.50454363232066</v>
      </c>
      <c r="U112" s="9">
        <v>141.25439986600873</v>
      </c>
      <c r="V112" s="9">
        <v>25.961143208080156</v>
      </c>
      <c r="W112" s="22">
        <v>31.71312122046394</v>
      </c>
      <c r="X112" s="7"/>
      <c r="Y112" s="7">
        <v>3.568672366704976</v>
      </c>
      <c r="Z112" s="7"/>
      <c r="AA112" s="7"/>
      <c r="AB112" s="9">
        <v>7.6349344660698693</v>
      </c>
      <c r="AC112" s="7"/>
      <c r="AD112" s="7"/>
      <c r="AE112" s="7">
        <v>24.469280677137185</v>
      </c>
      <c r="AF112" s="7"/>
      <c r="AG112" s="7"/>
      <c r="AH112" s="7">
        <v>50.444873976725468</v>
      </c>
      <c r="AI112" s="7">
        <v>88.923990227980994</v>
      </c>
      <c r="AJ112" s="7">
        <v>7.3562150657068095</v>
      </c>
      <c r="AK112" s="7">
        <v>26.333662319451275</v>
      </c>
      <c r="AL112" s="7">
        <v>4.5709060386357026</v>
      </c>
      <c r="AM112" s="7">
        <v>0.54413370936483263</v>
      </c>
      <c r="AN112" s="7">
        <v>3.9016536639852042</v>
      </c>
      <c r="AO112" s="7"/>
      <c r="AP112" s="7">
        <v>3.3982646812441266</v>
      </c>
      <c r="AQ112" s="7"/>
      <c r="AR112" s="7">
        <v>2.0345127788441064</v>
      </c>
      <c r="AS112" s="7"/>
      <c r="AT112" s="7">
        <v>2.0214938812828649</v>
      </c>
      <c r="AV112" s="9">
        <v>7.918746710766122</v>
      </c>
      <c r="AW112" s="9">
        <v>931.81336230860597</v>
      </c>
      <c r="AX112" s="7">
        <v>0.39320757194608918</v>
      </c>
      <c r="AY112" s="7">
        <f t="shared" si="8"/>
        <v>13.378994808047743</v>
      </c>
      <c r="AZ112" s="7">
        <f t="shared" si="9"/>
        <v>212.84756952204839</v>
      </c>
      <c r="BA112" s="7">
        <f t="shared" si="10"/>
        <v>8.1511850051728416</v>
      </c>
      <c r="BB112" s="7">
        <f t="shared" si="11"/>
        <v>0.60151923711872723</v>
      </c>
      <c r="BC112" s="7"/>
      <c r="BD112" s="7"/>
      <c r="BE112" s="7"/>
    </row>
    <row r="113" spans="1:57" s="9" customFormat="1" ht="19" x14ac:dyDescent="0.25">
      <c r="A113" s="9" t="s">
        <v>196</v>
      </c>
      <c r="B113" s="9" t="s">
        <v>85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R113" s="22">
        <v>337.80203484950965</v>
      </c>
      <c r="S113" s="9">
        <v>192.59968087068691</v>
      </c>
      <c r="T113" s="9">
        <v>102.18116517812703</v>
      </c>
      <c r="U113" s="9">
        <v>137.66511734665025</v>
      </c>
      <c r="V113" s="9">
        <v>27.806148325646259</v>
      </c>
      <c r="W113" s="22">
        <v>31.731287151476728</v>
      </c>
      <c r="X113" s="7"/>
      <c r="Y113" s="7">
        <v>4.7093307036668568</v>
      </c>
      <c r="Z113" s="7"/>
      <c r="AA113" s="7"/>
      <c r="AB113" s="9">
        <v>10.116026113830662</v>
      </c>
      <c r="AC113" s="7"/>
      <c r="AD113" s="7"/>
      <c r="AE113" s="7">
        <v>24.316222032033423</v>
      </c>
      <c r="AF113" s="7"/>
      <c r="AG113" s="7"/>
      <c r="AH113" s="7">
        <v>58.365271540598549</v>
      </c>
      <c r="AI113" s="7">
        <v>101.00462671710892</v>
      </c>
      <c r="AJ113" s="7">
        <v>9.0256254231218147</v>
      </c>
      <c r="AK113" s="7">
        <v>34.669737952449324</v>
      </c>
      <c r="AL113" s="7">
        <v>4.4468545288388972</v>
      </c>
      <c r="AM113" s="7">
        <v>1.1078498844470759</v>
      </c>
      <c r="AN113" s="7">
        <v>4.3305500460106119</v>
      </c>
      <c r="AO113" s="7"/>
      <c r="AP113" s="7">
        <v>3.5349905132248103</v>
      </c>
      <c r="AQ113" s="7"/>
      <c r="AR113" s="7">
        <v>1.8324680358662084</v>
      </c>
      <c r="AS113" s="7"/>
      <c r="AT113" s="7">
        <v>2.7631557918162422</v>
      </c>
      <c r="AV113" s="9">
        <v>7.9820842921185156</v>
      </c>
      <c r="AW113" s="9">
        <v>1047.6718757112255</v>
      </c>
      <c r="AX113" s="7">
        <v>0.77041489431337995</v>
      </c>
      <c r="AY113" s="7">
        <f t="shared" si="8"/>
        <v>13.917285485137048</v>
      </c>
      <c r="AZ113" s="7">
        <f t="shared" si="9"/>
        <v>246.2669685257323</v>
      </c>
      <c r="BA113" s="7">
        <f t="shared" si="10"/>
        <v>11.141757225065493</v>
      </c>
      <c r="BB113" s="7">
        <f t="shared" si="11"/>
        <v>0.48186253474542834</v>
      </c>
      <c r="BC113" s="7"/>
      <c r="BD113" s="7"/>
      <c r="BE113" s="7"/>
    </row>
    <row r="114" spans="1:57" s="9" customFormat="1" ht="19" x14ac:dyDescent="0.25">
      <c r="A114" s="9" t="s">
        <v>197</v>
      </c>
      <c r="B114" s="9" t="s">
        <v>85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R114" s="27">
        <v>437.15113625776348</v>
      </c>
      <c r="S114" s="9">
        <v>198.30876160915864</v>
      </c>
      <c r="T114" s="9">
        <v>105.36550682889701</v>
      </c>
      <c r="U114" s="9">
        <v>146.08610169151814</v>
      </c>
      <c r="V114" s="9">
        <v>24.104915375388714</v>
      </c>
      <c r="W114" s="27">
        <v>34.53144971350261</v>
      </c>
      <c r="Y114" s="7">
        <v>4.2420056726756474</v>
      </c>
      <c r="AB114" s="9">
        <v>11.724027957513718</v>
      </c>
      <c r="AE114" s="7">
        <v>28.842142322113503</v>
      </c>
      <c r="AH114" s="7">
        <v>55.793402208322334</v>
      </c>
      <c r="AI114" s="7">
        <v>84.574935616309546</v>
      </c>
      <c r="AJ114" s="7">
        <v>8.5294910829494057</v>
      </c>
      <c r="AK114" s="7">
        <v>30.174114094283535</v>
      </c>
      <c r="AL114" s="7">
        <v>4.7093039498766602</v>
      </c>
      <c r="AM114" s="7">
        <v>0.42572020818629963</v>
      </c>
      <c r="AN114" s="7">
        <v>4.5446759305059512</v>
      </c>
      <c r="AO114" s="7"/>
      <c r="AP114" s="7">
        <v>3.1869881418869999</v>
      </c>
      <c r="AQ114" s="7"/>
      <c r="AR114" s="7">
        <v>2.0378808777604025</v>
      </c>
      <c r="AS114" s="7"/>
      <c r="AT114" s="7">
        <v>2.1419630025166967</v>
      </c>
      <c r="AV114" s="9">
        <v>8.7347724475767841</v>
      </c>
      <c r="AW114" s="9">
        <v>1720.9016866389038</v>
      </c>
      <c r="AX114" s="7">
        <v>0.28082527359817039</v>
      </c>
      <c r="AY114" s="7">
        <f t="shared" si="8"/>
        <v>12.547197409003937</v>
      </c>
      <c r="AZ114" s="7">
        <f t="shared" si="9"/>
        <v>235.41519919123348</v>
      </c>
      <c r="BA114" s="7">
        <f t="shared" si="10"/>
        <v>8.636947590793131</v>
      </c>
      <c r="BB114" s="7">
        <f t="shared" si="11"/>
        <v>0.5254145229388455</v>
      </c>
      <c r="BC114" s="7"/>
      <c r="BD114" s="7"/>
      <c r="BE114" s="7"/>
    </row>
    <row r="115" spans="1:57" s="9" customFormat="1" ht="19" x14ac:dyDescent="0.25">
      <c r="A115" s="9" t="s">
        <v>198</v>
      </c>
      <c r="B115" s="9" t="s">
        <v>85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R115" s="27">
        <v>414.17592691772842</v>
      </c>
      <c r="S115" s="9">
        <v>198.89150613938892</v>
      </c>
      <c r="T115" s="9">
        <v>149.11298203609266</v>
      </c>
      <c r="U115" s="9">
        <v>161.07610766706742</v>
      </c>
      <c r="V115" s="9">
        <v>27.708173744117484</v>
      </c>
      <c r="W115" s="27">
        <v>34.351264580049197</v>
      </c>
      <c r="Y115" s="7">
        <v>4.9305186213478711</v>
      </c>
      <c r="AB115" s="9">
        <v>15.505177967446043</v>
      </c>
      <c r="AE115" s="7">
        <v>27.664199703829464</v>
      </c>
      <c r="AH115" s="7">
        <v>61.047389554830772</v>
      </c>
      <c r="AI115" s="7">
        <v>106.84559825500753</v>
      </c>
      <c r="AJ115" s="7">
        <v>9.8133701590409501</v>
      </c>
      <c r="AK115" s="7">
        <v>36.251934148458908</v>
      </c>
      <c r="AL115" s="7">
        <v>5.4215683112985502</v>
      </c>
      <c r="AM115" s="7">
        <v>0.94280207018507256</v>
      </c>
      <c r="AN115" s="7">
        <v>4.0758283887341742</v>
      </c>
      <c r="AO115" s="7"/>
      <c r="AP115" s="7">
        <v>3.6096814362368206</v>
      </c>
      <c r="AQ115" s="7"/>
      <c r="AR115" s="7">
        <v>2.740324587843757</v>
      </c>
      <c r="AS115" s="7"/>
      <c r="AT115" s="7">
        <v>1.9032426861099763</v>
      </c>
      <c r="AV115" s="9">
        <v>11.791831831036999</v>
      </c>
      <c r="AW115" s="9">
        <v>1458.3629518189514</v>
      </c>
      <c r="AX115" s="7">
        <v>0.61205698865266001</v>
      </c>
      <c r="AY115" s="7">
        <f t="shared" si="8"/>
        <v>14.211344237152836</v>
      </c>
      <c r="AZ115" s="7">
        <f t="shared" si="9"/>
        <v>257.58392217228175</v>
      </c>
      <c r="BA115" s="7">
        <f t="shared" si="10"/>
        <v>7.6743656697982914</v>
      </c>
      <c r="BB115" s="7">
        <f t="shared" si="11"/>
        <v>0.62819182733107004</v>
      </c>
      <c r="BC115" s="7"/>
      <c r="BD115" s="7"/>
      <c r="BE115" s="7"/>
    </row>
    <row r="116" spans="1:57" s="9" customFormat="1" ht="19" x14ac:dyDescent="0.25">
      <c r="A116" s="9" t="s">
        <v>199</v>
      </c>
      <c r="B116" s="9" t="s">
        <v>85</v>
      </c>
      <c r="C116" s="7">
        <v>76.321451000143028</v>
      </c>
      <c r="D116" s="7">
        <v>0.144358016170585</v>
      </c>
      <c r="E116" s="7">
        <v>13.131501551356429</v>
      </c>
      <c r="F116" s="7">
        <v>0.19783162445775068</v>
      </c>
      <c r="G116" s="7">
        <v>6.5391176025584447E-2</v>
      </c>
      <c r="H116" s="7">
        <v>2.020804964340565E-2</v>
      </c>
      <c r="I116" s="7">
        <v>0.76282796628261018</v>
      </c>
      <c r="J116" s="7">
        <v>3.9934215026083932</v>
      </c>
      <c r="K116" s="7">
        <v>5.3410393362640196</v>
      </c>
      <c r="L116" s="7">
        <v>2.1969777048215375E-2</v>
      </c>
      <c r="M116" s="7"/>
      <c r="N116" s="9">
        <v>26</v>
      </c>
      <c r="O116" s="9">
        <v>594</v>
      </c>
      <c r="R116" s="27"/>
      <c r="W116" s="27"/>
      <c r="AD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W116" s="7"/>
      <c r="AX116" s="7"/>
      <c r="AY116" s="7"/>
      <c r="AZ116" s="7"/>
      <c r="BA116" s="7"/>
      <c r="BB116" s="7"/>
      <c r="BC116" s="7"/>
      <c r="BD116" s="7"/>
      <c r="BE116" s="7"/>
    </row>
    <row r="117" spans="1:57" s="9" customFormat="1" ht="19" x14ac:dyDescent="0.25">
      <c r="A117" s="9" t="s">
        <v>199</v>
      </c>
      <c r="B117" s="9" t="s">
        <v>85</v>
      </c>
      <c r="C117" s="7">
        <v>76.234053071296501</v>
      </c>
      <c r="D117" s="7">
        <v>0.13216950173331152</v>
      </c>
      <c r="E117" s="7">
        <v>13.442234425119192</v>
      </c>
      <c r="F117" s="7">
        <v>0.16063836019375263</v>
      </c>
      <c r="G117" s="7">
        <v>1.284695778900773E-2</v>
      </c>
      <c r="H117" s="7">
        <v>1.4594144048312782E-2</v>
      </c>
      <c r="I117" s="7">
        <v>0.68140264112896998</v>
      </c>
      <c r="J117" s="7">
        <v>3.9756709452174879</v>
      </c>
      <c r="K117" s="7">
        <v>5.3273764559457257</v>
      </c>
      <c r="L117" s="7">
        <v>1.9013497527731439E-2</v>
      </c>
      <c r="M117" s="7"/>
      <c r="N117" s="7">
        <v>23</v>
      </c>
      <c r="O117" s="7">
        <v>605</v>
      </c>
      <c r="P117" s="7">
        <v>159</v>
      </c>
      <c r="Q117" s="7"/>
      <c r="R117" s="22"/>
      <c r="S117" s="7"/>
      <c r="T117" s="7"/>
      <c r="U117" s="7"/>
      <c r="V117" s="7"/>
      <c r="W117" s="22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X117" s="7"/>
      <c r="AY117" s="7"/>
      <c r="AZ117" s="7"/>
      <c r="BA117" s="7"/>
      <c r="BB117" s="7"/>
      <c r="BC117" s="7"/>
      <c r="BD117" s="7"/>
      <c r="BE117" s="7"/>
    </row>
    <row r="118" spans="1:57" s="9" customFormat="1" ht="19" x14ac:dyDescent="0.25">
      <c r="A118" s="9" t="s">
        <v>199</v>
      </c>
      <c r="B118" s="9" t="s">
        <v>85</v>
      </c>
      <c r="C118" s="7">
        <v>76.594571070527849</v>
      </c>
      <c r="D118" s="7">
        <v>0.15362916122672621</v>
      </c>
      <c r="E118" s="7">
        <v>13.068231272185782</v>
      </c>
      <c r="F118" s="7">
        <v>0.17229536648157762</v>
      </c>
      <c r="G118" s="7">
        <v>2.0239200079698406E-2</v>
      </c>
      <c r="H118" s="7">
        <v>3.3557222930069894E-2</v>
      </c>
      <c r="I118" s="7">
        <v>0.68404301616514351</v>
      </c>
      <c r="J118" s="7">
        <v>3.8971471117193359</v>
      </c>
      <c r="K118" s="7">
        <v>5.3590885019321624</v>
      </c>
      <c r="L118" s="7">
        <v>1.7198076751660824E-2</v>
      </c>
      <c r="M118" s="7"/>
      <c r="N118" s="7">
        <v>25</v>
      </c>
      <c r="O118" s="7">
        <v>610</v>
      </c>
      <c r="P118" s="7">
        <v>364</v>
      </c>
      <c r="Q118" s="7"/>
      <c r="R118" s="22"/>
      <c r="S118" s="7"/>
      <c r="T118" s="7"/>
      <c r="U118" s="7"/>
      <c r="V118" s="7"/>
      <c r="W118" s="22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X118" s="7"/>
      <c r="AY118" s="7"/>
      <c r="AZ118" s="7"/>
      <c r="BA118" s="7"/>
      <c r="BB118" s="7"/>
      <c r="BC118" s="7"/>
      <c r="BD118" s="7"/>
      <c r="BE118" s="7"/>
    </row>
    <row r="119" spans="1:57" s="9" customFormat="1" ht="19" x14ac:dyDescent="0.25">
      <c r="A119" s="9" t="s">
        <v>199</v>
      </c>
      <c r="B119" s="9" t="s">
        <v>85</v>
      </c>
      <c r="C119" s="7">
        <v>76.388002746843114</v>
      </c>
      <c r="D119" s="7">
        <v>0.14890567515232911</v>
      </c>
      <c r="E119" s="7">
        <v>13.456893937165459</v>
      </c>
      <c r="F119" s="7">
        <v>0.172742755302736</v>
      </c>
      <c r="G119" s="7">
        <v>1.5925198228144186E-2</v>
      </c>
      <c r="H119" s="7">
        <v>1.8359623434994254E-2</v>
      </c>
      <c r="I119" s="7">
        <v>0.689753808607519</v>
      </c>
      <c r="J119" s="7">
        <v>3.9202360580975575</v>
      </c>
      <c r="K119" s="7">
        <v>5.1714291800348731</v>
      </c>
      <c r="L119" s="7">
        <v>1.7751017133281741E-2</v>
      </c>
      <c r="M119" s="7"/>
      <c r="N119" s="7">
        <v>53</v>
      </c>
      <c r="O119" s="7">
        <v>683</v>
      </c>
      <c r="P119" s="7"/>
      <c r="Q119" s="7"/>
      <c r="R119" s="22"/>
      <c r="S119" s="7"/>
      <c r="T119" s="7"/>
      <c r="U119" s="7"/>
      <c r="V119" s="7"/>
      <c r="W119" s="22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X119" s="7"/>
      <c r="AY119" s="7"/>
      <c r="AZ119" s="7"/>
      <c r="BA119" s="7"/>
      <c r="BB119" s="7"/>
      <c r="BC119" s="7"/>
      <c r="BD119" s="7"/>
      <c r="BE119" s="7"/>
    </row>
    <row r="120" spans="1:57" s="20" customFormat="1" ht="19" x14ac:dyDescent="0.25">
      <c r="A120" s="20" t="s">
        <v>199</v>
      </c>
      <c r="B120" s="20" t="s">
        <v>85</v>
      </c>
      <c r="C120" s="19">
        <v>76.013914727171652</v>
      </c>
      <c r="D120" s="19">
        <v>0.14285977999798993</v>
      </c>
      <c r="E120" s="19">
        <v>13.455278632976508</v>
      </c>
      <c r="F120" s="19">
        <v>0.15629454753548933</v>
      </c>
      <c r="G120" s="19">
        <v>1.415265587919785E-2</v>
      </c>
      <c r="H120" s="19">
        <v>1.9998318090170879E-2</v>
      </c>
      <c r="I120" s="19">
        <v>0.6788147048145694</v>
      </c>
      <c r="J120" s="19">
        <v>4.1484716157205241</v>
      </c>
      <c r="K120" s="19">
        <v>5.3571904721859287</v>
      </c>
      <c r="L120" s="19">
        <v>1.3024545627957443E-2</v>
      </c>
      <c r="M120" s="19"/>
      <c r="N120" s="19">
        <v>36</v>
      </c>
      <c r="O120" s="19">
        <v>654</v>
      </c>
      <c r="P120" s="19"/>
      <c r="Q120" s="19"/>
      <c r="R120" s="28"/>
      <c r="S120" s="19"/>
      <c r="T120" s="19"/>
      <c r="U120" s="19"/>
      <c r="V120" s="19"/>
      <c r="W120" s="28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X120" s="19"/>
      <c r="AY120" s="7"/>
      <c r="AZ120" s="7"/>
      <c r="BA120" s="7"/>
      <c r="BB120" s="7"/>
      <c r="BC120" s="19"/>
      <c r="BD120" s="19"/>
      <c r="BE120" s="19"/>
    </row>
    <row r="121" spans="1:57" s="9" customFormat="1" ht="19" x14ac:dyDescent="0.25">
      <c r="A121" s="9" t="s">
        <v>120</v>
      </c>
      <c r="B121" s="9" t="s">
        <v>102</v>
      </c>
      <c r="C121" s="7">
        <v>76.730170606419861</v>
      </c>
      <c r="D121" s="7">
        <v>0.10498420763761979</v>
      </c>
      <c r="E121" s="7">
        <v>13.114139349425946</v>
      </c>
      <c r="F121" s="7">
        <v>0.5473761179640193</v>
      </c>
      <c r="G121" s="7">
        <v>5.9104871335822297E-2</v>
      </c>
      <c r="H121" s="7">
        <v>2.7897379987215819E-2</v>
      </c>
      <c r="I121" s="7">
        <v>0.70824454804529746</v>
      </c>
      <c r="J121" s="7">
        <v>2.8734301386832306</v>
      </c>
      <c r="K121" s="7">
        <v>5.8307760735011742</v>
      </c>
      <c r="L121" s="7">
        <v>3.8767069998268911E-3</v>
      </c>
      <c r="M121" s="7">
        <v>100</v>
      </c>
      <c r="N121" s="7">
        <v>21.428571428571431</v>
      </c>
      <c r="O121" s="7">
        <v>1223.1428571428571</v>
      </c>
      <c r="P121" s="7">
        <v>161.28571428571431</v>
      </c>
      <c r="Q121" s="7"/>
      <c r="R121" s="22"/>
      <c r="S121" s="7"/>
      <c r="T121" s="7"/>
      <c r="U121" s="7"/>
      <c r="V121" s="7"/>
      <c r="W121" s="22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X121" s="7"/>
      <c r="AY121" s="7"/>
      <c r="AZ121" s="7"/>
      <c r="BA121" s="7"/>
      <c r="BB121" s="7"/>
      <c r="BC121" s="7"/>
      <c r="BD121" s="7"/>
      <c r="BE121" s="7"/>
    </row>
    <row r="122" spans="1:57" s="9" customFormat="1" ht="19" x14ac:dyDescent="0.25">
      <c r="A122" s="9" t="s">
        <v>121</v>
      </c>
      <c r="B122" s="9" t="s">
        <v>102</v>
      </c>
      <c r="C122" s="7">
        <v>76.80681766663821</v>
      </c>
      <c r="D122" s="7">
        <v>0.1075408259768028</v>
      </c>
      <c r="E122" s="7">
        <v>12.880649715280391</v>
      </c>
      <c r="F122" s="7">
        <v>0.61857061373127653</v>
      </c>
      <c r="G122" s="7">
        <v>5.0291150971504835E-2</v>
      </c>
      <c r="H122" s="7">
        <v>4.9553125695193455E-2</v>
      </c>
      <c r="I122" s="7">
        <v>0.68899931152784932</v>
      </c>
      <c r="J122" s="7">
        <v>3.1208980291562156</v>
      </c>
      <c r="K122" s="7">
        <v>5.6766795610225653</v>
      </c>
      <c r="L122" s="7"/>
      <c r="M122" s="7">
        <v>100</v>
      </c>
      <c r="N122" s="7">
        <v>49</v>
      </c>
      <c r="O122" s="7">
        <v>1431</v>
      </c>
      <c r="P122" s="7">
        <v>397</v>
      </c>
      <c r="Q122" s="7"/>
      <c r="R122" s="22"/>
      <c r="S122" s="7"/>
      <c r="T122" s="7"/>
      <c r="U122" s="7"/>
      <c r="V122" s="7"/>
      <c r="W122" s="22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X122" s="7"/>
      <c r="AY122" s="7"/>
      <c r="AZ122" s="7"/>
      <c r="BA122" s="7"/>
      <c r="BB122" s="7"/>
      <c r="BC122" s="7"/>
      <c r="BD122" s="7"/>
      <c r="BE122" s="7"/>
    </row>
    <row r="123" spans="1:57" s="9" customFormat="1" ht="19" x14ac:dyDescent="0.25">
      <c r="A123" s="9" t="s">
        <v>121</v>
      </c>
      <c r="B123" s="9" t="s">
        <v>102</v>
      </c>
      <c r="C123" s="7">
        <v>77.080166482844504</v>
      </c>
      <c r="D123" s="7">
        <v>9.2806495822654281E-2</v>
      </c>
      <c r="E123" s="7">
        <v>13.086137279874265</v>
      </c>
      <c r="F123" s="7">
        <v>0.55831376601596783</v>
      </c>
      <c r="G123" s="7">
        <v>6.2573278681789607E-2</v>
      </c>
      <c r="H123" s="7">
        <v>1.5379964120439868E-2</v>
      </c>
      <c r="I123" s="7">
        <v>0.70379137184012852</v>
      </c>
      <c r="J123" s="7">
        <v>2.7825093991595797</v>
      </c>
      <c r="K123" s="7">
        <v>5.6166364861206368</v>
      </c>
      <c r="L123" s="7">
        <v>1.6854755200482047E-3</v>
      </c>
      <c r="M123" s="7">
        <v>100</v>
      </c>
      <c r="N123" s="7"/>
      <c r="O123" s="7">
        <v>1497</v>
      </c>
      <c r="P123" s="7">
        <v>149</v>
      </c>
      <c r="Q123" s="7"/>
      <c r="R123" s="22"/>
      <c r="S123" s="7"/>
      <c r="T123" s="7"/>
      <c r="U123" s="7"/>
      <c r="V123" s="7"/>
      <c r="W123" s="22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X123" s="7"/>
      <c r="AY123" s="7"/>
      <c r="AZ123" s="7"/>
      <c r="BA123" s="7"/>
      <c r="BB123" s="7"/>
      <c r="BC123" s="7"/>
      <c r="BD123" s="7"/>
      <c r="BE123" s="7"/>
    </row>
    <row r="124" spans="1:57" s="9" customFormat="1" ht="19" x14ac:dyDescent="0.25">
      <c r="A124" s="9" t="s">
        <v>121</v>
      </c>
      <c r="B124" s="9" t="s">
        <v>102</v>
      </c>
      <c r="C124" s="7">
        <v>77.254849762557001</v>
      </c>
      <c r="D124" s="7">
        <v>8.7591993061340162E-2</v>
      </c>
      <c r="E124" s="7">
        <v>13.109494285051825</v>
      </c>
      <c r="F124" s="7">
        <v>0.613788010201891</v>
      </c>
      <c r="G124" s="7">
        <v>6.3117759705965698E-2</v>
      </c>
      <c r="H124" s="7">
        <v>2.1790655136583396E-2</v>
      </c>
      <c r="I124" s="7">
        <v>0.70610310092830342</v>
      </c>
      <c r="J124" s="7">
        <v>2.5510094547827804</v>
      </c>
      <c r="K124" s="7">
        <v>5.5694982352789637</v>
      </c>
      <c r="L124" s="7">
        <v>2.2756743295348179E-2</v>
      </c>
      <c r="M124" s="7">
        <v>100</v>
      </c>
      <c r="N124" s="7">
        <v>11.999999999999998</v>
      </c>
      <c r="O124" s="7">
        <v>1378</v>
      </c>
      <c r="P124" s="7">
        <v>343</v>
      </c>
      <c r="Q124" s="7"/>
      <c r="R124" s="22"/>
      <c r="S124" s="7"/>
      <c r="T124" s="7"/>
      <c r="U124" s="7"/>
      <c r="V124" s="7"/>
      <c r="W124" s="22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X124" s="7"/>
      <c r="AY124" s="7"/>
      <c r="AZ124" s="7"/>
      <c r="BA124" s="7"/>
      <c r="BB124" s="7"/>
      <c r="BC124" s="7"/>
      <c r="BD124" s="7"/>
      <c r="BE124" s="7"/>
    </row>
    <row r="125" spans="1:57" s="9" customFormat="1" ht="19" x14ac:dyDescent="0.25">
      <c r="A125" s="9" t="s">
        <v>121</v>
      </c>
      <c r="B125" s="9" t="s">
        <v>102</v>
      </c>
      <c r="C125" s="7">
        <v>76.631454714852751</v>
      </c>
      <c r="D125" s="7">
        <v>0.10953238568899555</v>
      </c>
      <c r="E125" s="7">
        <v>13.013183772025371</v>
      </c>
      <c r="F125" s="7">
        <v>0.55021870682240537</v>
      </c>
      <c r="G125" s="7">
        <v>5.7578649059668058E-2</v>
      </c>
      <c r="H125" s="7">
        <v>3.1601780745004318E-2</v>
      </c>
      <c r="I125" s="7">
        <v>0.66322831110470226</v>
      </c>
      <c r="J125" s="7">
        <v>3.1988365635671365</v>
      </c>
      <c r="K125" s="7">
        <v>5.7443651161339879</v>
      </c>
      <c r="L125" s="7"/>
      <c r="M125" s="7">
        <v>100</v>
      </c>
      <c r="N125" s="7">
        <v>28.999999999999996</v>
      </c>
      <c r="O125" s="7">
        <v>1520</v>
      </c>
      <c r="P125" s="7">
        <v>183</v>
      </c>
      <c r="Q125" s="7"/>
      <c r="R125" s="22"/>
      <c r="S125" s="7"/>
      <c r="T125" s="7"/>
      <c r="U125" s="7"/>
      <c r="V125" s="7"/>
      <c r="W125" s="22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X125" s="7"/>
      <c r="AY125" s="7"/>
      <c r="AZ125" s="7"/>
      <c r="BA125" s="7"/>
      <c r="BB125" s="7"/>
      <c r="BC125" s="7"/>
      <c r="BD125" s="7"/>
      <c r="BE125" s="7"/>
    </row>
    <row r="126" spans="1:57" s="9" customFormat="1" ht="19" x14ac:dyDescent="0.25">
      <c r="A126" s="9" t="s">
        <v>121</v>
      </c>
      <c r="B126" s="9" t="s">
        <v>102</v>
      </c>
      <c r="C126" s="7">
        <v>76.800183843204422</v>
      </c>
      <c r="D126" s="7">
        <v>9.0977202183452857E-2</v>
      </c>
      <c r="E126" s="7">
        <v>12.920756443431488</v>
      </c>
      <c r="F126" s="7">
        <v>0.61448961474775077</v>
      </c>
      <c r="G126" s="7">
        <v>6.3169868182743505E-2</v>
      </c>
      <c r="H126" s="7">
        <v>1.2696933638059741E-2</v>
      </c>
      <c r="I126" s="7">
        <v>0.72068215062970498</v>
      </c>
      <c r="J126" s="7">
        <v>2.5336153941401029</v>
      </c>
      <c r="K126" s="7">
        <v>6.2434285498422861</v>
      </c>
      <c r="L126" s="7"/>
      <c r="M126" s="7">
        <v>100</v>
      </c>
      <c r="N126" s="7">
        <v>38</v>
      </c>
      <c r="O126" s="7">
        <v>1361</v>
      </c>
      <c r="P126" s="7">
        <v>34</v>
      </c>
      <c r="Q126" s="7"/>
      <c r="R126" s="22"/>
      <c r="S126" s="7"/>
      <c r="T126" s="7"/>
      <c r="U126" s="7"/>
      <c r="V126" s="7"/>
      <c r="W126" s="22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X126" s="7"/>
      <c r="AY126" s="7"/>
      <c r="AZ126" s="7"/>
      <c r="BA126" s="7"/>
      <c r="BB126" s="7"/>
      <c r="BC126" s="7"/>
      <c r="BD126" s="7"/>
      <c r="BE126" s="7"/>
    </row>
    <row r="127" spans="1:57" s="9" customFormat="1" ht="19" x14ac:dyDescent="0.25">
      <c r="A127" s="9" t="s">
        <v>121</v>
      </c>
      <c r="B127" s="9" t="s">
        <v>102</v>
      </c>
      <c r="C127" s="7">
        <v>76.199741458155572</v>
      </c>
      <c r="D127" s="7">
        <v>0.12988406493181343</v>
      </c>
      <c r="E127" s="7">
        <v>13.318277273354351</v>
      </c>
      <c r="F127" s="7">
        <v>0.50216388282842739</v>
      </c>
      <c r="G127" s="7">
        <v>6.4890937239733687E-2</v>
      </c>
      <c r="H127" s="7">
        <v>2.8000183942814227E-2</v>
      </c>
      <c r="I127" s="7">
        <v>0.75018011067225987</v>
      </c>
      <c r="J127" s="7">
        <v>3.1816997337938719</v>
      </c>
      <c r="K127" s="7">
        <v>5.8181112138692876</v>
      </c>
      <c r="L127" s="7">
        <v>7.0511412118765739E-3</v>
      </c>
      <c r="M127" s="7">
        <v>100</v>
      </c>
      <c r="N127" s="7">
        <v>28.999999999999996</v>
      </c>
      <c r="O127" s="7">
        <v>790</v>
      </c>
      <c r="P127" s="7">
        <v>46</v>
      </c>
      <c r="Q127" s="7"/>
      <c r="R127" s="22"/>
      <c r="S127" s="7"/>
      <c r="T127" s="7"/>
      <c r="U127" s="7"/>
      <c r="V127" s="7"/>
      <c r="W127" s="22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X127" s="7"/>
      <c r="AY127" s="7"/>
      <c r="AZ127" s="7"/>
      <c r="BA127" s="7"/>
      <c r="BB127" s="7"/>
      <c r="BC127" s="7"/>
      <c r="BD127" s="7"/>
      <c r="BE127" s="7"/>
    </row>
    <row r="128" spans="1:57" s="9" customFormat="1" ht="19" x14ac:dyDescent="0.25">
      <c r="A128" s="9" t="s">
        <v>121</v>
      </c>
      <c r="B128" s="9" t="s">
        <v>102</v>
      </c>
      <c r="C128" s="7">
        <v>76.362233531060113</v>
      </c>
      <c r="D128" s="7">
        <v>0.11516560607578619</v>
      </c>
      <c r="E128" s="7">
        <v>13.458779492465689</v>
      </c>
      <c r="F128" s="7">
        <v>0.37968499366330943</v>
      </c>
      <c r="G128" s="7">
        <v>5.2160207236118417E-2</v>
      </c>
      <c r="H128" s="7">
        <v>3.5944063600335058E-2</v>
      </c>
      <c r="I128" s="7">
        <v>0.72425222403893519</v>
      </c>
      <c r="J128" s="7">
        <v>2.7242088432725207</v>
      </c>
      <c r="K128" s="7">
        <v>6.1361061217491537</v>
      </c>
      <c r="L128" s="7">
        <v>1.1464916838037909E-2</v>
      </c>
      <c r="M128" s="7">
        <v>100</v>
      </c>
      <c r="N128" s="7">
        <v>46</v>
      </c>
      <c r="O128" s="7">
        <v>585</v>
      </c>
      <c r="P128" s="7"/>
      <c r="Q128" s="7"/>
      <c r="R128" s="22"/>
      <c r="S128" s="7"/>
      <c r="T128" s="7"/>
      <c r="U128" s="7"/>
      <c r="V128" s="7"/>
      <c r="W128" s="22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X128" s="7"/>
      <c r="AY128" s="7"/>
      <c r="AZ128" s="7"/>
      <c r="BA128" s="7"/>
      <c r="BB128" s="7"/>
      <c r="BC128" s="7"/>
      <c r="BD128" s="7"/>
      <c r="BE128" s="7"/>
    </row>
    <row r="129" spans="1:57" s="9" customFormat="1" ht="19" x14ac:dyDescent="0.25">
      <c r="A129" s="9" t="s">
        <v>122</v>
      </c>
      <c r="B129" s="9" t="s">
        <v>102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R129" s="22">
        <v>50.33</v>
      </c>
      <c r="S129" s="9">
        <v>279.94420413151403</v>
      </c>
      <c r="T129" s="9">
        <v>429.86</v>
      </c>
      <c r="U129" s="9">
        <v>127.19909171020797</v>
      </c>
      <c r="V129" s="9">
        <v>6.3495008347654514</v>
      </c>
      <c r="W129" s="22">
        <v>28.950728610317917</v>
      </c>
      <c r="X129" s="7"/>
      <c r="Y129" s="7">
        <v>6.4407442615336743</v>
      </c>
      <c r="Z129" s="7"/>
      <c r="AA129" s="7"/>
      <c r="AB129" s="9">
        <v>9.2904355676852344</v>
      </c>
      <c r="AC129" s="7"/>
      <c r="AD129" s="7"/>
      <c r="AE129" s="7">
        <v>50.430059665008748</v>
      </c>
      <c r="AF129" s="7"/>
      <c r="AG129" s="7"/>
      <c r="AH129" s="7">
        <v>37.618393696861595</v>
      </c>
      <c r="AI129" s="7">
        <v>37.292163196137352</v>
      </c>
      <c r="AJ129" s="7">
        <v>3.0897027749530768</v>
      </c>
      <c r="AK129" s="7">
        <v>8.5487322387358269</v>
      </c>
      <c r="AL129" s="7">
        <v>0.92594608525942668</v>
      </c>
      <c r="AM129" s="7">
        <v>0.16580129245801811</v>
      </c>
      <c r="AN129" s="7">
        <v>0.69751816463662442</v>
      </c>
      <c r="AO129" s="7"/>
      <c r="AP129" s="7">
        <v>0.5937985875373174</v>
      </c>
      <c r="AQ129" s="7"/>
      <c r="AR129" s="7">
        <v>0.69783537373378279</v>
      </c>
      <c r="AS129" s="7"/>
      <c r="AT129" s="7">
        <v>1.0355863170958313</v>
      </c>
      <c r="AV129" s="9">
        <v>5.2462286966481493</v>
      </c>
      <c r="AW129" s="9">
        <v>920.74449728246645</v>
      </c>
      <c r="AX129" s="7">
        <v>0.62959177614349615</v>
      </c>
      <c r="AY129" s="7">
        <f t="shared" ref="AY129:AY134" si="12">AP129/0.254</f>
        <v>2.337789714713848</v>
      </c>
      <c r="AZ129" s="7">
        <f t="shared" ref="AZ129:AZ134" si="13">AH129/0.237</f>
        <v>158.72739956481686</v>
      </c>
      <c r="BA129" s="7">
        <f t="shared" ref="BA129:BA134" si="14">AT129/0.248</f>
        <v>4.1757512786122231</v>
      </c>
      <c r="BB129" s="7">
        <f t="shared" ref="BB129:BB134" si="15">(AY129/((AZ129^(4/13))*(BA129^(9/13))))</f>
        <v>0.1827857888798585</v>
      </c>
      <c r="BC129" s="7"/>
      <c r="BD129" s="7"/>
      <c r="BE129" s="7"/>
    </row>
    <row r="130" spans="1:57" s="9" customFormat="1" ht="19" x14ac:dyDescent="0.25">
      <c r="A130" s="9" t="s">
        <v>123</v>
      </c>
      <c r="B130" s="9" t="s">
        <v>102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R130" s="22">
        <v>65.067818787964811</v>
      </c>
      <c r="S130" s="9">
        <v>343.92411533998563</v>
      </c>
      <c r="T130" s="9">
        <v>104.76</v>
      </c>
      <c r="U130" s="9">
        <v>127.89913715025921</v>
      </c>
      <c r="V130" s="9">
        <v>7.8957702943026007</v>
      </c>
      <c r="W130" s="22">
        <v>29.206526449616621</v>
      </c>
      <c r="X130" s="7"/>
      <c r="Y130" s="7">
        <v>6.6764957854717704</v>
      </c>
      <c r="Z130" s="7"/>
      <c r="AA130" s="7"/>
      <c r="AB130" s="9">
        <v>13.657688683966205</v>
      </c>
      <c r="AC130" s="7"/>
      <c r="AD130" s="7"/>
      <c r="AE130" s="7">
        <v>31.737421236373283</v>
      </c>
      <c r="AF130" s="7"/>
      <c r="AG130" s="7"/>
      <c r="AH130" s="7">
        <v>44.55402068501111</v>
      </c>
      <c r="AI130" s="7">
        <v>46.761142569252414</v>
      </c>
      <c r="AJ130" s="7">
        <v>3.6638995262642133</v>
      </c>
      <c r="AK130" s="7">
        <v>10.580908497614008</v>
      </c>
      <c r="AL130" s="7">
        <v>0.98567787579730914</v>
      </c>
      <c r="AM130" s="7">
        <v>0.23915107256029888</v>
      </c>
      <c r="AN130" s="7">
        <v>0.73409396525422477</v>
      </c>
      <c r="AO130" s="7"/>
      <c r="AP130" s="7">
        <v>0.69021918551135553</v>
      </c>
      <c r="AQ130" s="7"/>
      <c r="AR130" s="7">
        <v>0.90416484493107996</v>
      </c>
      <c r="AS130" s="7"/>
      <c r="AT130" s="7">
        <v>0.9085397103111128</v>
      </c>
      <c r="AV130" s="9">
        <v>5.3419433264028315</v>
      </c>
      <c r="AW130" s="9">
        <v>1005.5327715320385</v>
      </c>
      <c r="AX130" s="7">
        <v>0.85796732321708591</v>
      </c>
      <c r="AY130" s="7">
        <f t="shared" si="12"/>
        <v>2.7173983681549432</v>
      </c>
      <c r="AZ130" s="7">
        <f t="shared" si="13"/>
        <v>187.99164845996251</v>
      </c>
      <c r="BA130" s="7">
        <f t="shared" si="14"/>
        <v>3.6634665738351324</v>
      </c>
      <c r="BB130" s="7">
        <f t="shared" si="15"/>
        <v>0.22081645792525054</v>
      </c>
      <c r="BC130" s="7"/>
      <c r="BD130" s="7"/>
      <c r="BE130" s="7"/>
    </row>
    <row r="131" spans="1:57" s="9" customFormat="1" ht="19" x14ac:dyDescent="0.25">
      <c r="A131" s="9" t="s">
        <v>124</v>
      </c>
      <c r="B131" s="9" t="s">
        <v>102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R131" s="22">
        <v>54.846632601555527</v>
      </c>
      <c r="S131" s="9">
        <v>293.82186520143148</v>
      </c>
      <c r="T131" s="9">
        <v>268.71514427536397</v>
      </c>
      <c r="U131" s="9">
        <v>120.8162586280319</v>
      </c>
      <c r="V131" s="9">
        <v>6.8940683418391329</v>
      </c>
      <c r="W131" s="22">
        <v>27.707310114067322</v>
      </c>
      <c r="X131" s="7"/>
      <c r="Y131" s="7">
        <v>7.3540857658143874</v>
      </c>
      <c r="Z131" s="7"/>
      <c r="AA131" s="7"/>
      <c r="AB131" s="9">
        <v>5.4374365443948385</v>
      </c>
      <c r="AC131" s="7"/>
      <c r="AD131" s="7"/>
      <c r="AE131" s="7">
        <v>61.597271628139332</v>
      </c>
      <c r="AF131" s="7"/>
      <c r="AG131" s="7"/>
      <c r="AH131" s="7">
        <v>35.076850633168405</v>
      </c>
      <c r="AI131" s="7">
        <v>37.096886465614389</v>
      </c>
      <c r="AJ131" s="7">
        <v>2.6831903293493666</v>
      </c>
      <c r="AK131" s="7">
        <v>13.844689446942255</v>
      </c>
      <c r="AL131" s="7">
        <v>0.5439153700613174</v>
      </c>
      <c r="AM131" s="7">
        <v>7.885102777187368E-2</v>
      </c>
      <c r="AN131" s="7">
        <v>0.49303299088631286</v>
      </c>
      <c r="AO131" s="7"/>
      <c r="AP131" s="7">
        <v>0.55586577977356211</v>
      </c>
      <c r="AQ131" s="7"/>
      <c r="AR131" s="7">
        <v>0.55357201966648784</v>
      </c>
      <c r="AS131" s="7"/>
      <c r="AT131" s="7">
        <v>0.77061750670515561</v>
      </c>
      <c r="AV131" s="9">
        <v>5.4684944237112703</v>
      </c>
      <c r="AW131" s="9">
        <v>857.96312415849025</v>
      </c>
      <c r="AX131" s="7">
        <v>0.46467087064739382</v>
      </c>
      <c r="AY131" s="7">
        <f t="shared" si="12"/>
        <v>2.1884479518644175</v>
      </c>
      <c r="AZ131" s="7">
        <f t="shared" si="13"/>
        <v>148.00358916948696</v>
      </c>
      <c r="BA131" s="7">
        <f t="shared" si="14"/>
        <v>3.1073286560691757</v>
      </c>
      <c r="BB131" s="7">
        <f t="shared" si="15"/>
        <v>0.21452440530997968</v>
      </c>
      <c r="BC131" s="7"/>
      <c r="BD131" s="7"/>
      <c r="BE131" s="7"/>
    </row>
    <row r="132" spans="1:57" s="9" customFormat="1" ht="19" x14ac:dyDescent="0.25">
      <c r="A132" s="9" t="s">
        <v>125</v>
      </c>
      <c r="B132" s="9" t="s">
        <v>102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R132" s="22">
        <v>53.89229479221153</v>
      </c>
      <c r="S132" s="9">
        <v>311.19732867913979</v>
      </c>
      <c r="T132" s="9">
        <v>69.530429404867732</v>
      </c>
      <c r="U132" s="9">
        <v>85.962800283804896</v>
      </c>
      <c r="V132" s="9">
        <v>5.3913289409221612</v>
      </c>
      <c r="W132" s="22">
        <v>24.632237034082632</v>
      </c>
      <c r="X132" s="7"/>
      <c r="Y132" s="7">
        <v>4.5279018094375409</v>
      </c>
      <c r="Z132" s="7"/>
      <c r="AA132" s="7"/>
      <c r="AB132" s="9">
        <v>6.5097453258472111</v>
      </c>
      <c r="AC132" s="7"/>
      <c r="AD132" s="7"/>
      <c r="AE132" s="7">
        <v>27.503919111972486</v>
      </c>
      <c r="AF132" s="7"/>
      <c r="AG132" s="7"/>
      <c r="AH132" s="7">
        <v>33.420616567976147</v>
      </c>
      <c r="AI132" s="7">
        <v>40.652544722243398</v>
      </c>
      <c r="AJ132" s="7">
        <v>3.1084541131685874</v>
      </c>
      <c r="AK132" s="7">
        <v>8.332363089638374</v>
      </c>
      <c r="AL132" s="7">
        <v>0.60784778768731784</v>
      </c>
      <c r="AM132" s="7">
        <v>0.15884721853350864</v>
      </c>
      <c r="AN132" s="7">
        <v>0.57941567456620979</v>
      </c>
      <c r="AO132" s="7"/>
      <c r="AP132" s="7">
        <v>0.57898889706102841</v>
      </c>
      <c r="AQ132" s="7"/>
      <c r="AR132" s="7">
        <v>0.58525597308969735</v>
      </c>
      <c r="AS132" s="7"/>
      <c r="AT132" s="7">
        <v>0.98556890398600816</v>
      </c>
      <c r="AV132" s="9">
        <v>4.4453565279589506</v>
      </c>
      <c r="AW132" s="9">
        <v>685.8055415065445</v>
      </c>
      <c r="AX132" s="7">
        <v>0.8168246217803915</v>
      </c>
      <c r="AY132" s="7">
        <f t="shared" si="12"/>
        <v>2.2794838466969622</v>
      </c>
      <c r="AZ132" s="7">
        <f t="shared" si="13"/>
        <v>141.01525978049008</v>
      </c>
      <c r="BA132" s="7">
        <f t="shared" si="14"/>
        <v>3.9740681612339039</v>
      </c>
      <c r="BB132" s="7">
        <f t="shared" si="15"/>
        <v>0.19127959934514371</v>
      </c>
      <c r="BC132" s="7"/>
      <c r="BD132" s="7"/>
      <c r="BE132" s="7"/>
    </row>
    <row r="133" spans="1:57" s="9" customFormat="1" ht="19" x14ac:dyDescent="0.25">
      <c r="A133" s="9" t="s">
        <v>126</v>
      </c>
      <c r="B133" s="9" t="s">
        <v>102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R133" s="22">
        <v>58.840256898029303</v>
      </c>
      <c r="S133" s="9">
        <v>127.96449179217741</v>
      </c>
      <c r="T133" s="9">
        <v>527.96443166626591</v>
      </c>
      <c r="U133" s="9">
        <v>143.91964772812923</v>
      </c>
      <c r="V133" s="9">
        <v>5.0487942384822686</v>
      </c>
      <c r="W133" s="22">
        <v>29.902260136573329</v>
      </c>
      <c r="X133" s="7"/>
      <c r="Y133" s="7">
        <v>6.4714400874296585</v>
      </c>
      <c r="Z133" s="7"/>
      <c r="AA133" s="7"/>
      <c r="AB133" s="9">
        <v>11.693639015772982</v>
      </c>
      <c r="AC133" s="7"/>
      <c r="AD133" s="7"/>
      <c r="AE133" s="7">
        <v>43.039739302934649</v>
      </c>
      <c r="AF133" s="7"/>
      <c r="AG133" s="7"/>
      <c r="AH133" s="7">
        <v>15.461010638550936</v>
      </c>
      <c r="AI133" s="7">
        <v>37.097073650824534</v>
      </c>
      <c r="AJ133" s="7">
        <v>1.1424349441517483</v>
      </c>
      <c r="AK133" s="7">
        <v>6.0616607391157018</v>
      </c>
      <c r="AL133" s="7">
        <v>0.22521121105105663</v>
      </c>
      <c r="AM133" s="7">
        <v>0.10779488779543626</v>
      </c>
      <c r="AN133" s="7">
        <v>1.1588284895711558</v>
      </c>
      <c r="AO133" s="7"/>
      <c r="AP133" s="7">
        <v>0.75168154745596583</v>
      </c>
      <c r="AQ133" s="7"/>
      <c r="AR133" s="7">
        <v>0.43939145847229738</v>
      </c>
      <c r="AS133" s="7"/>
      <c r="AT133" s="7">
        <v>0.36913365441067691</v>
      </c>
      <c r="AV133" s="9">
        <v>5.3728292617616162</v>
      </c>
      <c r="AW133" s="9">
        <v>1059.399957769024</v>
      </c>
      <c r="AX133" s="7">
        <v>0.64392505799815103</v>
      </c>
      <c r="AY133" s="7">
        <f t="shared" si="12"/>
        <v>2.9593761710864794</v>
      </c>
      <c r="AZ133" s="7">
        <f t="shared" si="13"/>
        <v>65.236331808231796</v>
      </c>
      <c r="BA133" s="7">
        <f t="shared" si="14"/>
        <v>1.4884421548817617</v>
      </c>
      <c r="BB133" s="7">
        <f t="shared" si="15"/>
        <v>0.62131528133773295</v>
      </c>
      <c r="BC133" s="7"/>
      <c r="BD133" s="7"/>
      <c r="BE133" s="7"/>
    </row>
    <row r="134" spans="1:57" s="9" customFormat="1" ht="19" x14ac:dyDescent="0.25">
      <c r="A134" s="9" t="s">
        <v>127</v>
      </c>
      <c r="B134" s="9" t="s">
        <v>102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R134" s="22">
        <v>35.601400915292025</v>
      </c>
      <c r="S134" s="9">
        <v>215.96429292304242</v>
      </c>
      <c r="T134" s="9">
        <v>754.96004387441735</v>
      </c>
      <c r="U134" s="9">
        <v>126.49904627015673</v>
      </c>
      <c r="V134" s="9">
        <v>4.803231375228302</v>
      </c>
      <c r="W134" s="22">
        <v>28.694930771019209</v>
      </c>
      <c r="X134" s="7"/>
      <c r="Y134" s="7">
        <v>6.2049927375955782</v>
      </c>
      <c r="Z134" s="7"/>
      <c r="AA134" s="7"/>
      <c r="AB134" s="9">
        <v>4.923182451404263</v>
      </c>
      <c r="AC134" s="7"/>
      <c r="AD134" s="7"/>
      <c r="AE134" s="7">
        <v>69.122698093644217</v>
      </c>
      <c r="AF134" s="7"/>
      <c r="AG134" s="7"/>
      <c r="AH134" s="7">
        <v>30.68276670871208</v>
      </c>
      <c r="AI134" s="7">
        <v>27.823183823022283</v>
      </c>
      <c r="AJ134" s="7">
        <v>2.5155060236419402</v>
      </c>
      <c r="AK134" s="7">
        <v>6.5165559798576442</v>
      </c>
      <c r="AL134" s="7">
        <v>0.86621429472154421</v>
      </c>
      <c r="AM134" s="7">
        <v>9.245151235573737E-2</v>
      </c>
      <c r="AN134" s="7">
        <v>0.66094236401902418</v>
      </c>
      <c r="AO134" s="7"/>
      <c r="AP134" s="7">
        <v>0.49737798956327933</v>
      </c>
      <c r="AQ134" s="7"/>
      <c r="AR134" s="7">
        <v>0.49150590253648568</v>
      </c>
      <c r="AS134" s="7"/>
      <c r="AT134" s="7">
        <v>1.1626329238805495</v>
      </c>
      <c r="AV134" s="9">
        <v>5.1505140668934679</v>
      </c>
      <c r="AW134" s="9">
        <v>835.95622303289451</v>
      </c>
      <c r="AX134" s="7">
        <v>0.37287330980474659</v>
      </c>
      <c r="AY134" s="7">
        <f t="shared" si="12"/>
        <v>1.9581810612727533</v>
      </c>
      <c r="AZ134" s="7">
        <f t="shared" si="13"/>
        <v>129.46315066967122</v>
      </c>
      <c r="BA134" s="7">
        <f t="shared" si="14"/>
        <v>4.6880359833893124</v>
      </c>
      <c r="BB134" s="7">
        <f t="shared" si="15"/>
        <v>0.15046293506202613</v>
      </c>
      <c r="BC134" s="7"/>
      <c r="BD134" s="7"/>
      <c r="BE134" s="7"/>
    </row>
    <row r="135" spans="1:57" s="9" customFormat="1" ht="19" x14ac:dyDescent="0.25">
      <c r="A135" s="9" t="s">
        <v>128</v>
      </c>
      <c r="B135" s="9" t="s">
        <v>102</v>
      </c>
      <c r="C135" s="7">
        <v>76.943924238275699</v>
      </c>
      <c r="D135" s="7">
        <v>9.2806710484354737E-2</v>
      </c>
      <c r="E135" s="7">
        <v>12.86048687640587</v>
      </c>
      <c r="F135" s="7">
        <v>0.61457210103208793</v>
      </c>
      <c r="G135" s="7">
        <v>6.0443969872177837E-2</v>
      </c>
      <c r="H135" s="7">
        <v>5.9225034255899998E-2</v>
      </c>
      <c r="I135" s="7">
        <v>0.68819581225527005</v>
      </c>
      <c r="J135" s="7">
        <v>2.6690728455731989</v>
      </c>
      <c r="K135" s="7">
        <v>6.0107086541229036</v>
      </c>
      <c r="L135" s="7">
        <v>5.6375772252850503E-4</v>
      </c>
      <c r="M135" s="7">
        <v>100</v>
      </c>
      <c r="N135" s="7">
        <v>44</v>
      </c>
      <c r="O135" s="7">
        <v>1494.8571428571427</v>
      </c>
      <c r="P135" s="7">
        <v>319</v>
      </c>
      <c r="Q135" s="7"/>
      <c r="R135" s="22"/>
      <c r="S135" s="7"/>
      <c r="T135" s="7"/>
      <c r="U135" s="7"/>
      <c r="V135" s="7"/>
      <c r="W135" s="22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X135" s="7"/>
      <c r="AY135" s="7"/>
      <c r="AZ135" s="7"/>
      <c r="BA135" s="7"/>
      <c r="BB135" s="7"/>
      <c r="BC135" s="7"/>
      <c r="BD135" s="7"/>
      <c r="BE135" s="7"/>
    </row>
    <row r="136" spans="1:57" s="9" customFormat="1" ht="19" x14ac:dyDescent="0.25">
      <c r="A136" s="9" t="s">
        <v>129</v>
      </c>
      <c r="B136" s="9" t="s">
        <v>102</v>
      </c>
      <c r="C136" s="7">
        <v>76.965405917016554</v>
      </c>
      <c r="D136" s="7">
        <v>0.10253540118461343</v>
      </c>
      <c r="E136" s="7">
        <v>12.981154663145817</v>
      </c>
      <c r="F136" s="7">
        <v>0.6627525298908522</v>
      </c>
      <c r="G136" s="7">
        <v>5.8884924810973995E-2</v>
      </c>
      <c r="H136" s="7">
        <v>7.6064196453074662E-2</v>
      </c>
      <c r="I136" s="7">
        <v>0.69116855782715714</v>
      </c>
      <c r="J136" s="7">
        <v>2.6794261474997141</v>
      </c>
      <c r="K136" s="7">
        <v>5.7786099700281142</v>
      </c>
      <c r="L136" s="7">
        <v>3.9976921431303441E-3</v>
      </c>
      <c r="M136" s="7">
        <v>100</v>
      </c>
      <c r="N136" s="7">
        <v>33</v>
      </c>
      <c r="O136" s="7">
        <v>1477</v>
      </c>
      <c r="P136" s="7">
        <v>353</v>
      </c>
      <c r="Q136" s="7"/>
      <c r="R136" s="22"/>
      <c r="S136" s="7"/>
      <c r="T136" s="7"/>
      <c r="U136" s="7"/>
      <c r="V136" s="7"/>
      <c r="W136" s="22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X136" s="7"/>
      <c r="AY136" s="7"/>
      <c r="AZ136" s="7"/>
      <c r="BA136" s="7"/>
      <c r="BB136" s="7"/>
      <c r="BC136" s="7"/>
      <c r="BD136" s="7"/>
      <c r="BE136" s="7"/>
    </row>
    <row r="137" spans="1:57" s="9" customFormat="1" ht="19" x14ac:dyDescent="0.25">
      <c r="A137" s="9" t="s">
        <v>129</v>
      </c>
      <c r="B137" s="9" t="s">
        <v>102</v>
      </c>
      <c r="C137" s="7">
        <v>77.180149213877144</v>
      </c>
      <c r="D137" s="7">
        <v>8.925598382115614E-2</v>
      </c>
      <c r="E137" s="7">
        <v>12.841584990526528</v>
      </c>
      <c r="F137" s="7">
        <v>0.64936653783592024</v>
      </c>
      <c r="G137" s="7">
        <v>6.7234543235960287E-2</v>
      </c>
      <c r="H137" s="7">
        <v>6.8085613403504094E-2</v>
      </c>
      <c r="I137" s="7">
        <v>0.67181351350488783</v>
      </c>
      <c r="J137" s="7">
        <v>2.5793809102833749</v>
      </c>
      <c r="K137" s="7">
        <v>5.8458945970874261</v>
      </c>
      <c r="L137" s="7">
        <v>7.2340964241223082E-3</v>
      </c>
      <c r="M137" s="7">
        <v>100</v>
      </c>
      <c r="N137" s="7">
        <v>55</v>
      </c>
      <c r="O137" s="7">
        <v>1588</v>
      </c>
      <c r="P137" s="7">
        <v>194</v>
      </c>
      <c r="Q137" s="7"/>
      <c r="R137" s="22"/>
      <c r="S137" s="7"/>
      <c r="T137" s="7"/>
      <c r="U137" s="7"/>
      <c r="V137" s="7"/>
      <c r="W137" s="22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X137" s="7"/>
      <c r="AY137" s="7"/>
      <c r="AZ137" s="7"/>
      <c r="BA137" s="7"/>
      <c r="BB137" s="7"/>
      <c r="BC137" s="7"/>
      <c r="BD137" s="7"/>
      <c r="BE137" s="7"/>
    </row>
    <row r="138" spans="1:57" s="9" customFormat="1" ht="19" x14ac:dyDescent="0.25">
      <c r="A138" s="9" t="s">
        <v>129</v>
      </c>
      <c r="B138" s="9" t="s">
        <v>102</v>
      </c>
      <c r="C138" s="7">
        <v>77.184940567413591</v>
      </c>
      <c r="D138" s="7">
        <v>8.2611453972181115E-2</v>
      </c>
      <c r="E138" s="7">
        <v>12.68234095441648</v>
      </c>
      <c r="F138" s="7">
        <v>0.60888878062316565</v>
      </c>
      <c r="G138" s="7">
        <v>5.6662984455278072E-2</v>
      </c>
      <c r="H138" s="7">
        <v>4.6495420889471173E-2</v>
      </c>
      <c r="I138" s="7">
        <v>0.68037946194524546</v>
      </c>
      <c r="J138" s="7">
        <v>2.7257543326000686</v>
      </c>
      <c r="K138" s="7">
        <v>5.9240885467692035</v>
      </c>
      <c r="L138" s="7">
        <v>7.8374969153094907E-3</v>
      </c>
      <c r="M138" s="7">
        <v>100</v>
      </c>
      <c r="N138" s="7">
        <v>61.000000000000007</v>
      </c>
      <c r="O138" s="7">
        <v>1424</v>
      </c>
      <c r="P138" s="7">
        <v>46</v>
      </c>
      <c r="Q138" s="7"/>
      <c r="R138" s="22"/>
      <c r="S138" s="7"/>
      <c r="T138" s="7"/>
      <c r="U138" s="7"/>
      <c r="V138" s="7"/>
      <c r="W138" s="22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X138" s="7"/>
      <c r="AY138" s="7"/>
      <c r="AZ138" s="7"/>
      <c r="BA138" s="7"/>
      <c r="BB138" s="7"/>
      <c r="BC138" s="7"/>
      <c r="BD138" s="7"/>
      <c r="BE138" s="7"/>
    </row>
    <row r="139" spans="1:57" s="9" customFormat="1" ht="19" x14ac:dyDescent="0.25">
      <c r="A139" s="9" t="s">
        <v>129</v>
      </c>
      <c r="B139" s="9" t="s">
        <v>102</v>
      </c>
      <c r="C139" s="7">
        <v>76.880361507308209</v>
      </c>
      <c r="D139" s="7">
        <v>9.0783640531041487E-2</v>
      </c>
      <c r="E139" s="7">
        <v>12.922644416110243</v>
      </c>
      <c r="F139" s="7">
        <v>0.59983577582007719</v>
      </c>
      <c r="G139" s="7">
        <v>6.423370792290671E-2</v>
      </c>
      <c r="H139" s="7">
        <v>6.2841977584577061E-2</v>
      </c>
      <c r="I139" s="7">
        <v>0.70078975343891214</v>
      </c>
      <c r="J139" s="7">
        <v>2.533270384299569</v>
      </c>
      <c r="K139" s="7">
        <v>6.1440612190058985</v>
      </c>
      <c r="L139" s="7">
        <v>1.1776179785866231E-3</v>
      </c>
      <c r="M139" s="7">
        <v>100</v>
      </c>
      <c r="N139" s="7">
        <v>63</v>
      </c>
      <c r="O139" s="7">
        <v>1497</v>
      </c>
      <c r="P139" s="7">
        <v>285</v>
      </c>
      <c r="Q139" s="7"/>
      <c r="R139" s="22"/>
      <c r="S139" s="7"/>
      <c r="T139" s="7"/>
      <c r="U139" s="7"/>
      <c r="V139" s="7"/>
      <c r="W139" s="22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X139" s="7"/>
      <c r="AY139" s="7"/>
      <c r="AZ139" s="7"/>
      <c r="BA139" s="7"/>
      <c r="BB139" s="7"/>
      <c r="BC139" s="7"/>
      <c r="BD139" s="7"/>
      <c r="BE139" s="7"/>
    </row>
    <row r="140" spans="1:57" s="9" customFormat="1" ht="19" x14ac:dyDescent="0.25">
      <c r="A140" s="9" t="s">
        <v>129</v>
      </c>
      <c r="B140" s="9" t="s">
        <v>102</v>
      </c>
      <c r="C140" s="7">
        <v>76.805665733209736</v>
      </c>
      <c r="D140" s="7">
        <v>8.1027036268890837E-2</v>
      </c>
      <c r="E140" s="7">
        <v>13.075512312817459</v>
      </c>
      <c r="F140" s="7">
        <v>0.58545485052476431</v>
      </c>
      <c r="G140" s="7">
        <v>5.8513626453681328E-2</v>
      </c>
      <c r="H140" s="7">
        <v>5.1079953401489499E-2</v>
      </c>
      <c r="I140" s="7">
        <v>0.6754022944562853</v>
      </c>
      <c r="J140" s="7">
        <v>2.7089366555480163</v>
      </c>
      <c r="K140" s="7">
        <v>5.9584075373196947</v>
      </c>
      <c r="L140" s="7"/>
      <c r="M140" s="7">
        <v>100</v>
      </c>
      <c r="N140" s="7">
        <v>56</v>
      </c>
      <c r="O140" s="7">
        <v>1416</v>
      </c>
      <c r="P140" s="7">
        <v>535</v>
      </c>
      <c r="Q140" s="7"/>
      <c r="R140" s="22"/>
      <c r="S140" s="7"/>
      <c r="T140" s="7"/>
      <c r="U140" s="7"/>
      <c r="V140" s="7"/>
      <c r="W140" s="22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X140" s="7"/>
      <c r="AY140" s="7"/>
      <c r="AZ140" s="7"/>
      <c r="BA140" s="7"/>
      <c r="BB140" s="7"/>
      <c r="BC140" s="7"/>
      <c r="BD140" s="7"/>
      <c r="BE140" s="7"/>
    </row>
    <row r="141" spans="1:57" s="9" customFormat="1" ht="19" x14ac:dyDescent="0.25">
      <c r="A141" s="9" t="s">
        <v>129</v>
      </c>
      <c r="B141" s="9" t="s">
        <v>102</v>
      </c>
      <c r="C141" s="7">
        <v>76.665639588872395</v>
      </c>
      <c r="D141" s="7">
        <v>0.10397839113028322</v>
      </c>
      <c r="E141" s="7">
        <v>12.746670732624118</v>
      </c>
      <c r="F141" s="7">
        <v>0.60661120446577654</v>
      </c>
      <c r="G141" s="7">
        <v>5.8871675629773385E-2</v>
      </c>
      <c r="H141" s="7">
        <v>5.9506981481893248E-2</v>
      </c>
      <c r="I141" s="7">
        <v>0.71302493469585249</v>
      </c>
      <c r="J141" s="7">
        <v>2.8598292933175347</v>
      </c>
      <c r="K141" s="7">
        <v>6.1858671977823585</v>
      </c>
      <c r="L141" s="7"/>
      <c r="M141" s="7">
        <v>100</v>
      </c>
      <c r="N141" s="7">
        <v>14</v>
      </c>
      <c r="O141" s="7">
        <v>1525</v>
      </c>
      <c r="P141" s="7">
        <v>410</v>
      </c>
      <c r="Q141" s="7"/>
      <c r="R141" s="22"/>
      <c r="S141" s="7"/>
      <c r="T141" s="7"/>
      <c r="U141" s="7"/>
      <c r="V141" s="7"/>
      <c r="W141" s="22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X141" s="7"/>
      <c r="AY141" s="7"/>
      <c r="AZ141" s="7"/>
      <c r="BA141" s="7"/>
      <c r="BB141" s="7"/>
      <c r="BC141" s="7"/>
      <c r="BD141" s="7"/>
      <c r="BE141" s="7"/>
    </row>
    <row r="142" spans="1:57" s="9" customFormat="1" ht="19" x14ac:dyDescent="0.25">
      <c r="A142" s="9" t="s">
        <v>129</v>
      </c>
      <c r="B142" s="9" t="s">
        <v>102</v>
      </c>
      <c r="C142" s="7">
        <v>76.912569184189039</v>
      </c>
      <c r="D142" s="7">
        <v>9.9638088748609896E-2</v>
      </c>
      <c r="E142" s="7">
        <v>12.773924390761298</v>
      </c>
      <c r="F142" s="7">
        <v>0.58957892729419381</v>
      </c>
      <c r="G142" s="7">
        <v>5.871147595079379E-2</v>
      </c>
      <c r="H142" s="7">
        <v>5.0783283942839881E-2</v>
      </c>
      <c r="I142" s="7">
        <v>0.68471723138964058</v>
      </c>
      <c r="J142" s="7">
        <v>2.5940187148186475</v>
      </c>
      <c r="K142" s="7">
        <v>6.2355230142557465</v>
      </c>
      <c r="L142" s="7">
        <v>5.3568864918607467E-4</v>
      </c>
      <c r="M142" s="7">
        <v>100</v>
      </c>
      <c r="N142" s="7">
        <v>26</v>
      </c>
      <c r="O142" s="7">
        <v>1537</v>
      </c>
      <c r="P142" s="7">
        <v>410</v>
      </c>
      <c r="Q142" s="7"/>
      <c r="R142" s="22"/>
      <c r="S142" s="7"/>
      <c r="T142" s="7"/>
      <c r="U142" s="7"/>
      <c r="V142" s="7"/>
      <c r="W142" s="22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X142" s="7"/>
      <c r="AY142" s="7"/>
      <c r="AZ142" s="7"/>
      <c r="BA142" s="7"/>
      <c r="BB142" s="7"/>
      <c r="BC142" s="7"/>
      <c r="BD142" s="7"/>
      <c r="BE142" s="7"/>
    </row>
    <row r="143" spans="1:57" s="9" customFormat="1" ht="19" x14ac:dyDescent="0.25">
      <c r="A143" s="9" t="s">
        <v>130</v>
      </c>
      <c r="B143" s="9" t="s">
        <v>102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R143" s="22">
        <v>46.30926334533266</v>
      </c>
      <c r="S143" s="9">
        <v>313.06898486294017</v>
      </c>
      <c r="T143" s="9">
        <v>68.485620003601881</v>
      </c>
      <c r="U143" s="9">
        <v>120.79684930765093</v>
      </c>
      <c r="V143" s="9">
        <v>6.4407901550583757</v>
      </c>
      <c r="W143" s="22">
        <v>26.923537717982782</v>
      </c>
      <c r="X143" s="7"/>
      <c r="Y143" s="7">
        <v>5.519749707715488</v>
      </c>
      <c r="Z143" s="7"/>
      <c r="AA143" s="7"/>
      <c r="AB143" s="9">
        <v>5.0909218848530307</v>
      </c>
      <c r="AC143" s="7"/>
      <c r="AD143" s="7"/>
      <c r="AE143" s="7">
        <v>32.020962580080372</v>
      </c>
      <c r="AF143" s="7"/>
      <c r="AG143" s="7"/>
      <c r="AH143" s="7">
        <v>34.188613464482977</v>
      </c>
      <c r="AI143" s="7">
        <v>35.43134024818017</v>
      </c>
      <c r="AJ143" s="7">
        <v>2.9263523411619268</v>
      </c>
      <c r="AK143" s="7">
        <v>7.3638318473700188</v>
      </c>
      <c r="AL143" s="7">
        <v>0.72029079207738655</v>
      </c>
      <c r="AM143" s="7">
        <v>0.14154884562887135</v>
      </c>
      <c r="AN143" s="7">
        <v>0.68773370254600918</v>
      </c>
      <c r="AO143" s="7"/>
      <c r="AP143" s="7">
        <v>0.71777652862718966</v>
      </c>
      <c r="AQ143" s="7"/>
      <c r="AR143" s="7">
        <v>0.5695366674642629</v>
      </c>
      <c r="AS143" s="7"/>
      <c r="AT143" s="7">
        <v>1.1214146277345145</v>
      </c>
      <c r="AV143" s="9">
        <v>4.767307354690395</v>
      </c>
      <c r="AW143" s="9">
        <v>820.29730569998389</v>
      </c>
      <c r="AX143" s="7">
        <v>0.61373938310011045</v>
      </c>
      <c r="AY143" s="7">
        <f t="shared" ref="AY143:AY149" si="16">AP143/0.254</f>
        <v>2.8258918449889356</v>
      </c>
      <c r="AZ143" s="7">
        <f t="shared" ref="AZ143:AZ149" si="17">AH143/0.237</f>
        <v>144.2557530146961</v>
      </c>
      <c r="BA143" s="7">
        <f t="shared" ref="BA143:BA149" si="18">AT143/0.248</f>
        <v>4.5218331763488484</v>
      </c>
      <c r="BB143" s="7">
        <f t="shared" ref="BB143:BB149" si="19">(AY143/((AZ143^(4/13))*(BA143^(9/13))))</f>
        <v>0.215341425147697</v>
      </c>
      <c r="BC143" s="7"/>
      <c r="BD143" s="7"/>
      <c r="BE143" s="7"/>
    </row>
    <row r="144" spans="1:57" s="9" customFormat="1" ht="19" x14ac:dyDescent="0.25">
      <c r="A144" s="9" t="s">
        <v>131</v>
      </c>
      <c r="B144" s="9" t="s">
        <v>102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R144" s="22">
        <v>54.505804777397735</v>
      </c>
      <c r="S144" s="9">
        <v>349.07594323179211</v>
      </c>
      <c r="T144" s="9">
        <v>72.133208949573273</v>
      </c>
      <c r="U144" s="9">
        <v>124.98630693865249</v>
      </c>
      <c r="V144" s="9">
        <v>7.4814876073021672</v>
      </c>
      <c r="W144" s="22">
        <v>29.957704134592959</v>
      </c>
      <c r="X144" s="7"/>
      <c r="Y144" s="7">
        <v>6.3091242734542812</v>
      </c>
      <c r="Z144" s="7"/>
      <c r="AA144" s="7"/>
      <c r="AB144" s="9">
        <v>8.4965695353085771</v>
      </c>
      <c r="AC144" s="7"/>
      <c r="AD144" s="7"/>
      <c r="AE144" s="7">
        <v>33.238464494771044</v>
      </c>
      <c r="AF144" s="7"/>
      <c r="AG144" s="7"/>
      <c r="AH144" s="7">
        <v>36.287288460174764</v>
      </c>
      <c r="AI144" s="7">
        <v>42.481954843278693</v>
      </c>
      <c r="AJ144" s="7">
        <v>3.5213467185735028</v>
      </c>
      <c r="AK144" s="7">
        <v>7.7276080265316542</v>
      </c>
      <c r="AL144" s="7">
        <v>1.0848216923649456</v>
      </c>
      <c r="AM144" s="7">
        <v>0.13465742794416199</v>
      </c>
      <c r="AN144" s="7">
        <v>0.63001844274368424</v>
      </c>
      <c r="AO144" s="7"/>
      <c r="AP144" s="7">
        <v>1.1554594020712952</v>
      </c>
      <c r="AQ144" s="7"/>
      <c r="AR144" s="7">
        <v>0.59773182167530581</v>
      </c>
      <c r="AS144" s="7"/>
      <c r="AT144" s="7">
        <v>1.1896203396420388</v>
      </c>
      <c r="AV144" s="9">
        <v>5.1969228671408167</v>
      </c>
      <c r="AW144" s="9">
        <v>942.77206974918158</v>
      </c>
      <c r="AX144" s="7">
        <v>0.49706850765806848</v>
      </c>
      <c r="AY144" s="7">
        <f t="shared" si="16"/>
        <v>4.5490527640602174</v>
      </c>
      <c r="AZ144" s="7">
        <f t="shared" si="17"/>
        <v>153.1109217728893</v>
      </c>
      <c r="BA144" s="7">
        <f t="shared" si="18"/>
        <v>4.7968562082340274</v>
      </c>
      <c r="BB144" s="7">
        <f t="shared" si="19"/>
        <v>0.32672308524304783</v>
      </c>
      <c r="BC144" s="7"/>
      <c r="BD144" s="7"/>
      <c r="BE144" s="7"/>
    </row>
    <row r="145" spans="1:57" s="9" customFormat="1" ht="19" x14ac:dyDescent="0.25">
      <c r="A145" s="9" t="s">
        <v>132</v>
      </c>
      <c r="B145" s="9" t="s">
        <v>102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R145" s="22">
        <v>43.93369130773479</v>
      </c>
      <c r="S145" s="9">
        <v>304.84283893635387</v>
      </c>
      <c r="T145" s="9">
        <v>48.492858295193216</v>
      </c>
      <c r="U145" s="9">
        <v>87.606345923823156</v>
      </c>
      <c r="V145" s="9">
        <v>4.9688231626233987</v>
      </c>
      <c r="W145" s="22">
        <v>24.888016218182489</v>
      </c>
      <c r="X145" s="7"/>
      <c r="Y145" s="7">
        <v>4.4721070739033149</v>
      </c>
      <c r="Z145" s="7"/>
      <c r="AA145" s="7"/>
      <c r="AB145" s="9">
        <v>4.1402192835042229</v>
      </c>
      <c r="AC145" s="7"/>
      <c r="AD145" s="7"/>
      <c r="AE145" s="7">
        <v>28.782487896155995</v>
      </c>
      <c r="AF145" s="7"/>
      <c r="AG145" s="7"/>
      <c r="AH145" s="7">
        <v>30.566284815852086</v>
      </c>
      <c r="AI145" s="7">
        <v>35.649901070636624</v>
      </c>
      <c r="AJ145" s="7">
        <v>2.7220458652395632</v>
      </c>
      <c r="AK145" s="7">
        <v>6.5343000867289529</v>
      </c>
      <c r="AL145" s="7">
        <v>0.46786644996517318</v>
      </c>
      <c r="AM145" s="7">
        <v>8.4356274174441234E-2</v>
      </c>
      <c r="AN145" s="7">
        <v>0.76219659235235004</v>
      </c>
      <c r="AO145" s="7"/>
      <c r="AP145" s="7">
        <v>0.3640578993767225</v>
      </c>
      <c r="AQ145" s="7"/>
      <c r="AR145" s="7">
        <v>0.60810993401192137</v>
      </c>
      <c r="AS145" s="7"/>
      <c r="AT145" s="7">
        <v>0.75491741061561723</v>
      </c>
      <c r="AV145" s="9">
        <v>4.5511159210830678</v>
      </c>
      <c r="AW145" s="9">
        <v>712.11045442519764</v>
      </c>
      <c r="AX145" s="7">
        <v>0.43108675773703109</v>
      </c>
      <c r="AY145" s="7">
        <f t="shared" si="16"/>
        <v>1.4332988164437894</v>
      </c>
      <c r="AZ145" s="7">
        <f t="shared" si="17"/>
        <v>128.97166588967124</v>
      </c>
      <c r="BA145" s="7">
        <f t="shared" si="18"/>
        <v>3.0440218169984568</v>
      </c>
      <c r="BB145" s="7">
        <f t="shared" si="19"/>
        <v>0.14868230119649675</v>
      </c>
      <c r="BC145" s="7"/>
      <c r="BD145" s="7"/>
      <c r="BE145" s="7"/>
    </row>
    <row r="146" spans="1:57" s="9" customFormat="1" ht="19" x14ac:dyDescent="0.25">
      <c r="A146" s="9" t="s">
        <v>133</v>
      </c>
      <c r="B146" s="9" t="s">
        <v>102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R146" s="22">
        <v>54.814484943426436</v>
      </c>
      <c r="S146" s="9">
        <v>339.86215559611531</v>
      </c>
      <c r="T146" s="9">
        <v>64.318323904853656</v>
      </c>
      <c r="U146" s="9">
        <v>125.27686532902747</v>
      </c>
      <c r="V146" s="9">
        <v>7.5171050308489384</v>
      </c>
      <c r="W146" s="22">
        <v>26.667747599710118</v>
      </c>
      <c r="X146" s="7"/>
      <c r="Y146" s="7">
        <v>5.3968164101404712</v>
      </c>
      <c r="Z146" s="7"/>
      <c r="AA146" s="7"/>
      <c r="AB146" s="9">
        <v>4.8521827129505466</v>
      </c>
      <c r="AC146" s="7"/>
      <c r="AD146" s="7"/>
      <c r="AE146" s="7">
        <v>31.847080483506211</v>
      </c>
      <c r="AF146" s="7"/>
      <c r="AG146" s="7"/>
      <c r="AH146" s="7">
        <v>41.54971702051386</v>
      </c>
      <c r="AI146" s="7">
        <v>40.280456273511547</v>
      </c>
      <c r="AJ146" s="7">
        <v>3.3685359477843573</v>
      </c>
      <c r="AK146" s="7">
        <v>8.8151848427819957</v>
      </c>
      <c r="AL146" s="7">
        <v>0.97532617424072487</v>
      </c>
      <c r="AM146" s="7">
        <v>0.23940033509558847</v>
      </c>
      <c r="AN146" s="7">
        <v>0.77671687900414921</v>
      </c>
      <c r="AO146" s="7"/>
      <c r="AP146" s="7">
        <v>0.61558313171316903</v>
      </c>
      <c r="AQ146" s="7"/>
      <c r="AR146" s="7">
        <v>0.5502157220660443</v>
      </c>
      <c r="AS146" s="7"/>
      <c r="AT146" s="7">
        <v>1.3042442757261115</v>
      </c>
      <c r="AV146" s="9">
        <v>4.5397691234449606</v>
      </c>
      <c r="AW146" s="9">
        <v>893.15225928801681</v>
      </c>
      <c r="AX146" s="7">
        <v>0.83938303752912091</v>
      </c>
      <c r="AY146" s="7">
        <f t="shared" si="16"/>
        <v>2.4235556366660198</v>
      </c>
      <c r="AZ146" s="7">
        <f t="shared" si="17"/>
        <v>175.3152616899319</v>
      </c>
      <c r="BA146" s="7">
        <f t="shared" si="18"/>
        <v>5.2590494988956111</v>
      </c>
      <c r="BB146" s="7">
        <f t="shared" si="19"/>
        <v>0.15665969786106587</v>
      </c>
      <c r="BC146" s="7"/>
      <c r="BD146" s="7"/>
      <c r="BE146" s="7"/>
    </row>
    <row r="147" spans="1:57" s="9" customFormat="1" ht="19" x14ac:dyDescent="0.25">
      <c r="A147" s="9" t="s">
        <v>134</v>
      </c>
      <c r="B147" s="9" t="s">
        <v>102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R147" s="22">
        <v>39.177422630121441</v>
      </c>
      <c r="S147" s="9">
        <v>282.20550135741126</v>
      </c>
      <c r="T147" s="9">
        <v>72.056776072346352</v>
      </c>
      <c r="U147" s="9">
        <v>126.06719774812117</v>
      </c>
      <c r="V147" s="9">
        <v>5.7403540258580001</v>
      </c>
      <c r="W147" s="22">
        <v>26.708596892577521</v>
      </c>
      <c r="X147" s="7"/>
      <c r="Y147" s="7">
        <v>5.1979872301977137</v>
      </c>
      <c r="Z147" s="7"/>
      <c r="AA147" s="7"/>
      <c r="AB147" s="9">
        <v>3.7343250504159884</v>
      </c>
      <c r="AC147" s="7"/>
      <c r="AD147" s="7"/>
      <c r="AE147" s="7">
        <v>31.782179452369537</v>
      </c>
      <c r="AF147" s="7"/>
      <c r="AG147" s="7"/>
      <c r="AH147" s="7">
        <v>31.486233823484884</v>
      </c>
      <c r="AI147" s="7">
        <v>28.674161706316646</v>
      </c>
      <c r="AJ147" s="7">
        <v>2.41903129526967</v>
      </c>
      <c r="AK147" s="7">
        <v>6.3448679696218298</v>
      </c>
      <c r="AL147" s="7">
        <v>0.27798474670884482</v>
      </c>
      <c r="AM147" s="7"/>
      <c r="AN147" s="7">
        <v>0.49270204762916675</v>
      </c>
      <c r="AO147" s="7"/>
      <c r="AP147" s="7">
        <v>0.62129180455679955</v>
      </c>
      <c r="AQ147" s="7"/>
      <c r="AR147" s="7">
        <v>0.37967151196488802</v>
      </c>
      <c r="AS147" s="7"/>
      <c r="AT147" s="7">
        <v>0.77330632566786917</v>
      </c>
      <c r="AV147" s="9">
        <v>4.8418021076210058</v>
      </c>
      <c r="AW147" s="9">
        <v>787.8421414843059</v>
      </c>
      <c r="AX147" s="7"/>
      <c r="AY147" s="7">
        <f t="shared" si="16"/>
        <v>2.4460307266015731</v>
      </c>
      <c r="AZ147" s="7">
        <f t="shared" si="17"/>
        <v>132.85330727208813</v>
      </c>
      <c r="BA147" s="7">
        <f t="shared" si="18"/>
        <v>3.1181706680156016</v>
      </c>
      <c r="BB147" s="7">
        <f t="shared" si="19"/>
        <v>0.24727822582712977</v>
      </c>
      <c r="BC147" s="7"/>
      <c r="BD147" s="7"/>
      <c r="BE147" s="7"/>
    </row>
    <row r="148" spans="1:57" s="9" customFormat="1" ht="19" x14ac:dyDescent="0.25">
      <c r="A148" s="9" t="s">
        <v>135</v>
      </c>
      <c r="B148" s="9" t="s">
        <v>102</v>
      </c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R148" s="22">
        <v>50.416282207125271</v>
      </c>
      <c r="S148" s="9">
        <v>331.27558191457024</v>
      </c>
      <c r="T148" s="9">
        <v>82.665643214546876</v>
      </c>
      <c r="U148" s="9">
        <v>132.07768167579127</v>
      </c>
      <c r="V148" s="9">
        <v>7.558191333363105</v>
      </c>
      <c r="W148" s="22">
        <v>27.856111481352333</v>
      </c>
      <c r="X148" s="7"/>
      <c r="Y148" s="7">
        <v>5.2548853855705158</v>
      </c>
      <c r="Z148" s="7"/>
      <c r="AA148" s="7"/>
      <c r="AB148" s="9">
        <v>3.7782854698992252</v>
      </c>
      <c r="AC148" s="7"/>
      <c r="AD148" s="7"/>
      <c r="AE148" s="7">
        <v>30.811389204967195</v>
      </c>
      <c r="AF148" s="7"/>
      <c r="AG148" s="7"/>
      <c r="AH148" s="7">
        <v>36.999805771621915</v>
      </c>
      <c r="AI148" s="7">
        <v>37.67497248197337</v>
      </c>
      <c r="AJ148" s="7">
        <v>3.4042956699172384</v>
      </c>
      <c r="AK148" s="7">
        <v>8.8627724438843405</v>
      </c>
      <c r="AL148" s="7">
        <v>1.0548255128055515</v>
      </c>
      <c r="AM148" s="7">
        <v>0.10233898491604039</v>
      </c>
      <c r="AN148" s="7">
        <v>0.57877058827591854</v>
      </c>
      <c r="AO148" s="7"/>
      <c r="AP148" s="7">
        <v>0.94543519020220046</v>
      </c>
      <c r="AQ148" s="7"/>
      <c r="AR148" s="7">
        <v>0.51396273700813577</v>
      </c>
      <c r="AS148" s="7"/>
      <c r="AT148" s="7">
        <v>1.0982482230899886</v>
      </c>
      <c r="AV148" s="9">
        <v>5.1374758878982947</v>
      </c>
      <c r="AW148" s="9">
        <v>802.15704481510056</v>
      </c>
      <c r="AX148" s="7">
        <v>0.39970475193063526</v>
      </c>
      <c r="AY148" s="7">
        <f t="shared" si="16"/>
        <v>3.7221857881976397</v>
      </c>
      <c r="AZ148" s="7">
        <f t="shared" si="17"/>
        <v>156.11732393089417</v>
      </c>
      <c r="BA148" s="7">
        <f t="shared" si="18"/>
        <v>4.4284202543951157</v>
      </c>
      <c r="BB148" s="7">
        <f t="shared" si="19"/>
        <v>0.28085811795121018</v>
      </c>
      <c r="BC148" s="7"/>
      <c r="BD148" s="7"/>
      <c r="BE148" s="7"/>
    </row>
    <row r="149" spans="1:57" s="9" customFormat="1" ht="19" x14ac:dyDescent="0.25">
      <c r="A149" s="9" t="s">
        <v>136</v>
      </c>
      <c r="B149" s="9" t="s">
        <v>102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R149" s="22">
        <v>35.007894206190301</v>
      </c>
      <c r="S149" s="9">
        <v>271.15188814139799</v>
      </c>
      <c r="T149" s="9">
        <v>71.246909585097839</v>
      </c>
      <c r="U149" s="9">
        <v>128.76669823049005</v>
      </c>
      <c r="V149" s="9">
        <v>5.3787797703546367</v>
      </c>
      <c r="W149" s="22">
        <v>25.463049981481273</v>
      </c>
      <c r="X149" s="7"/>
      <c r="Y149" s="7">
        <v>6.4875778730266314</v>
      </c>
      <c r="Z149" s="7"/>
      <c r="AA149" s="7"/>
      <c r="AB149" s="9">
        <v>5.5439492570396203</v>
      </c>
      <c r="AC149" s="7"/>
      <c r="AD149" s="7"/>
      <c r="AE149" s="7">
        <v>35.664173948712254</v>
      </c>
      <c r="AF149" s="7"/>
      <c r="AG149" s="7"/>
      <c r="AH149" s="7">
        <v>28.24235089525035</v>
      </c>
      <c r="AI149" s="7">
        <v>27.826595113364132</v>
      </c>
      <c r="AJ149" s="7">
        <v>2.1228585501872264</v>
      </c>
      <c r="AK149" s="7">
        <v>5.8982577146713382</v>
      </c>
      <c r="AL149" s="7">
        <v>0.46092017637907851</v>
      </c>
      <c r="AM149" s="7">
        <v>0.14699120601412463</v>
      </c>
      <c r="AN149" s="7">
        <v>0.88599766527078616</v>
      </c>
      <c r="AO149" s="7"/>
      <c r="AP149" s="7">
        <v>0.6048317438429508</v>
      </c>
      <c r="AQ149" s="7"/>
      <c r="AR149" s="7">
        <v>0.76752827805928281</v>
      </c>
      <c r="AS149" s="7"/>
      <c r="AT149" s="7">
        <v>1.6081511916654625</v>
      </c>
      <c r="AV149" s="9">
        <v>4.336758220954227</v>
      </c>
      <c r="AW149" s="9">
        <v>783.74986443810019</v>
      </c>
      <c r="AX149" s="7">
        <v>0.70194639914287327</v>
      </c>
      <c r="AY149" s="7">
        <f t="shared" si="16"/>
        <v>2.3812273379643734</v>
      </c>
      <c r="AZ149" s="7">
        <f t="shared" si="17"/>
        <v>119.16603753270191</v>
      </c>
      <c r="BA149" s="7">
        <f t="shared" si="18"/>
        <v>6.4844806115542841</v>
      </c>
      <c r="BB149" s="7">
        <f t="shared" si="19"/>
        <v>0.14993991594302636</v>
      </c>
      <c r="BC149" s="7"/>
      <c r="BD149" s="7"/>
      <c r="BE149" s="7"/>
    </row>
    <row r="150" spans="1:57" s="9" customFormat="1" ht="19" x14ac:dyDescent="0.25">
      <c r="A150" s="9" t="s">
        <v>137</v>
      </c>
      <c r="B150" s="9" t="s">
        <v>85</v>
      </c>
      <c r="C150" s="7">
        <v>76.822391403109535</v>
      </c>
      <c r="D150" s="7">
        <v>0.13994853641941518</v>
      </c>
      <c r="E150" s="7">
        <v>13.031732650537622</v>
      </c>
      <c r="F150" s="7">
        <v>0.80198370249419726</v>
      </c>
      <c r="G150" s="7">
        <v>9.7087407986859955E-2</v>
      </c>
      <c r="H150" s="7">
        <v>6.0785422621910133E-2</v>
      </c>
      <c r="I150" s="7">
        <v>0.76203942800645275</v>
      </c>
      <c r="J150" s="7">
        <v>2.9252720155218945</v>
      </c>
      <c r="K150" s="7">
        <v>5.3435857474959638</v>
      </c>
      <c r="L150" s="7">
        <v>1.5173685806165531E-2</v>
      </c>
      <c r="M150" s="7">
        <v>100</v>
      </c>
      <c r="N150" s="7">
        <v>45.142857142857146</v>
      </c>
      <c r="O150" s="7">
        <v>1253.7142857142856</v>
      </c>
      <c r="P150" s="7"/>
      <c r="Q150" s="7"/>
      <c r="R150" s="22"/>
      <c r="S150" s="7"/>
      <c r="T150" s="7"/>
      <c r="U150" s="7"/>
      <c r="V150" s="7"/>
      <c r="W150" s="22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X150" s="7"/>
      <c r="AY150" s="7"/>
      <c r="AZ150" s="7"/>
      <c r="BA150" s="7"/>
      <c r="BB150" s="7"/>
      <c r="BC150" s="7"/>
      <c r="BD150" s="7"/>
      <c r="BE150" s="7"/>
    </row>
    <row r="151" spans="1:57" s="9" customFormat="1" ht="19" x14ac:dyDescent="0.25">
      <c r="A151" s="9" t="s">
        <v>138</v>
      </c>
      <c r="B151" s="9" t="s">
        <v>85</v>
      </c>
      <c r="C151" s="7">
        <v>76.681486372082873</v>
      </c>
      <c r="D151" s="7">
        <v>0.14439895001943423</v>
      </c>
      <c r="E151" s="7">
        <v>13.270114422324333</v>
      </c>
      <c r="F151" s="7">
        <v>0.82997449590816397</v>
      </c>
      <c r="G151" s="7">
        <v>0.10265530075127921</v>
      </c>
      <c r="H151" s="7">
        <v>6.3893340716563815E-2</v>
      </c>
      <c r="I151" s="7">
        <v>0.78993466905911747</v>
      </c>
      <c r="J151" s="7">
        <v>2.8197196147231551</v>
      </c>
      <c r="K151" s="7">
        <v>5.2911140336398441</v>
      </c>
      <c r="L151" s="7">
        <v>6.708800775239201E-3</v>
      </c>
      <c r="M151" s="7">
        <v>100</v>
      </c>
      <c r="N151" s="7">
        <v>143</v>
      </c>
      <c r="O151" s="7">
        <v>1049</v>
      </c>
      <c r="P151" s="7"/>
      <c r="Q151" s="7"/>
      <c r="R151" s="22"/>
      <c r="S151" s="7"/>
      <c r="T151" s="7"/>
      <c r="U151" s="7"/>
      <c r="V151" s="7"/>
      <c r="W151" s="22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X151" s="7"/>
      <c r="AY151" s="7"/>
      <c r="AZ151" s="7"/>
      <c r="BA151" s="7"/>
      <c r="BB151" s="7"/>
      <c r="BC151" s="7"/>
      <c r="BD151" s="7"/>
      <c r="BE151" s="7"/>
    </row>
    <row r="152" spans="1:57" s="9" customFormat="1" ht="19" x14ac:dyDescent="0.25">
      <c r="A152" s="9" t="s">
        <v>138</v>
      </c>
      <c r="B152" s="9" t="s">
        <v>85</v>
      </c>
      <c r="C152" s="7">
        <v>76.383890012401622</v>
      </c>
      <c r="D152" s="7">
        <v>0.14043328321095525</v>
      </c>
      <c r="E152" s="7">
        <v>13.27162494797799</v>
      </c>
      <c r="F152" s="7">
        <v>0.79638115036086021</v>
      </c>
      <c r="G152" s="7">
        <v>0.10393945160959754</v>
      </c>
      <c r="H152" s="7">
        <v>5.5002164533851421E-2</v>
      </c>
      <c r="I152" s="7">
        <v>0.76929833550483828</v>
      </c>
      <c r="J152" s="7">
        <v>3.0470780884342785</v>
      </c>
      <c r="K152" s="7">
        <v>5.4218958806934028</v>
      </c>
      <c r="L152" s="7">
        <v>1.0456685272595327E-2</v>
      </c>
      <c r="M152" s="7">
        <v>100</v>
      </c>
      <c r="N152" s="7">
        <v>21</v>
      </c>
      <c r="O152" s="7">
        <v>1293.9999999999998</v>
      </c>
      <c r="P152" s="7"/>
      <c r="Q152" s="7"/>
      <c r="R152" s="22"/>
      <c r="S152" s="7"/>
      <c r="T152" s="7"/>
      <c r="U152" s="7"/>
      <c r="V152" s="7"/>
      <c r="W152" s="22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X152" s="7"/>
      <c r="AY152" s="7"/>
      <c r="AZ152" s="7"/>
      <c r="BA152" s="7"/>
      <c r="BB152" s="7"/>
      <c r="BC152" s="7"/>
      <c r="BD152" s="7"/>
      <c r="BE152" s="7"/>
    </row>
    <row r="153" spans="1:57" s="9" customFormat="1" ht="19" x14ac:dyDescent="0.25">
      <c r="A153" s="9" t="s">
        <v>138</v>
      </c>
      <c r="B153" s="9" t="s">
        <v>85</v>
      </c>
      <c r="C153" s="7">
        <v>76.752684916494132</v>
      </c>
      <c r="D153" s="7">
        <v>0.13336631066781229</v>
      </c>
      <c r="E153" s="7">
        <v>13.037063254649695</v>
      </c>
      <c r="F153" s="7">
        <v>0.80158376491709105</v>
      </c>
      <c r="G153" s="7">
        <v>0.10330292169233424</v>
      </c>
      <c r="H153" s="7">
        <v>2.899731135223417E-2</v>
      </c>
      <c r="I153" s="7">
        <v>0.78644546266702753</v>
      </c>
      <c r="J153" s="7">
        <v>2.9548473483451274</v>
      </c>
      <c r="K153" s="7">
        <v>5.3966981443852875</v>
      </c>
      <c r="L153" s="7">
        <v>5.0105648292463464E-3</v>
      </c>
      <c r="M153" s="7">
        <v>100</v>
      </c>
      <c r="N153" s="7">
        <v>16</v>
      </c>
      <c r="O153" s="7">
        <v>1214</v>
      </c>
      <c r="P153" s="7">
        <v>68</v>
      </c>
      <c r="Q153" s="7"/>
      <c r="R153" s="22"/>
      <c r="S153" s="7"/>
      <c r="T153" s="7"/>
      <c r="U153" s="7"/>
      <c r="V153" s="7"/>
      <c r="W153" s="22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X153" s="7"/>
      <c r="AY153" s="7"/>
      <c r="AZ153" s="7"/>
      <c r="BA153" s="7"/>
      <c r="BB153" s="7"/>
      <c r="BC153" s="7"/>
      <c r="BD153" s="7"/>
      <c r="BE153" s="7"/>
    </row>
    <row r="154" spans="1:57" s="9" customFormat="1" ht="19" x14ac:dyDescent="0.25">
      <c r="A154" s="9" t="s">
        <v>138</v>
      </c>
      <c r="B154" s="9" t="s">
        <v>85</v>
      </c>
      <c r="C154" s="7">
        <v>77.094897466466691</v>
      </c>
      <c r="D154" s="7">
        <v>0.14218809423085962</v>
      </c>
      <c r="E154" s="7">
        <v>12.876622183479261</v>
      </c>
      <c r="F154" s="7">
        <v>0.81381585413274893</v>
      </c>
      <c r="G154" s="7">
        <v>8.81331162587973E-2</v>
      </c>
      <c r="H154" s="7">
        <v>7.8091282406279786E-2</v>
      </c>
      <c r="I154" s="7">
        <v>0.73647236786442249</v>
      </c>
      <c r="J154" s="7">
        <v>2.768020818644481</v>
      </c>
      <c r="K154" s="7">
        <v>5.3786839642596185</v>
      </c>
      <c r="L154" s="7">
        <v>2.3074852256848747E-2</v>
      </c>
      <c r="M154" s="7">
        <v>100</v>
      </c>
      <c r="N154" s="7">
        <v>54</v>
      </c>
      <c r="O154" s="7">
        <v>1228</v>
      </c>
      <c r="P154" s="7"/>
      <c r="Q154" s="7"/>
      <c r="R154" s="22"/>
      <c r="S154" s="7"/>
      <c r="T154" s="7"/>
      <c r="U154" s="7"/>
      <c r="V154" s="7"/>
      <c r="W154" s="22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X154" s="7"/>
      <c r="AY154" s="7"/>
      <c r="AZ154" s="7"/>
      <c r="BA154" s="7"/>
      <c r="BB154" s="7"/>
      <c r="BC154" s="7"/>
      <c r="BD154" s="7"/>
      <c r="BE154" s="7"/>
    </row>
    <row r="155" spans="1:57" s="9" customFormat="1" ht="19" x14ac:dyDescent="0.25">
      <c r="A155" s="9" t="s">
        <v>138</v>
      </c>
      <c r="B155" s="9" t="s">
        <v>85</v>
      </c>
      <c r="C155" s="7">
        <v>77.2117421355549</v>
      </c>
      <c r="D155" s="7">
        <v>0.14296601928990038</v>
      </c>
      <c r="E155" s="7">
        <v>13.084018816851067</v>
      </c>
      <c r="F155" s="7">
        <v>0.78053139207905176</v>
      </c>
      <c r="G155" s="7">
        <v>9.7553283750755546E-2</v>
      </c>
      <c r="H155" s="7">
        <v>5.9078605030091186E-2</v>
      </c>
      <c r="I155" s="7">
        <v>0.72618328033428803</v>
      </c>
      <c r="J155" s="7">
        <v>2.5835851882999132</v>
      </c>
      <c r="K155" s="7">
        <v>5.294998817376678</v>
      </c>
      <c r="L155" s="7">
        <v>1.934246143333946E-2</v>
      </c>
      <c r="M155" s="7">
        <v>100</v>
      </c>
      <c r="N155" s="7">
        <v>23</v>
      </c>
      <c r="O155" s="7">
        <v>1398</v>
      </c>
      <c r="P155" s="7"/>
      <c r="Q155" s="7"/>
      <c r="R155" s="22"/>
      <c r="S155" s="7"/>
      <c r="T155" s="7"/>
      <c r="U155" s="7"/>
      <c r="V155" s="7"/>
      <c r="W155" s="22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X155" s="7"/>
      <c r="AY155" s="7"/>
      <c r="AZ155" s="7"/>
      <c r="BA155" s="7"/>
      <c r="BB155" s="7"/>
      <c r="BC155" s="7"/>
      <c r="BD155" s="7"/>
      <c r="BE155" s="7"/>
    </row>
    <row r="156" spans="1:57" s="9" customFormat="1" ht="19" x14ac:dyDescent="0.25">
      <c r="A156" s="9" t="s">
        <v>138</v>
      </c>
      <c r="B156" s="9" t="s">
        <v>85</v>
      </c>
      <c r="C156" s="7">
        <v>76.816682513904908</v>
      </c>
      <c r="D156" s="7">
        <v>0.14893599118164302</v>
      </c>
      <c r="E156" s="7">
        <v>13.103527342796799</v>
      </c>
      <c r="F156" s="7">
        <v>0.79422010551736333</v>
      </c>
      <c r="G156" s="7">
        <v>9.24539097801301E-2</v>
      </c>
      <c r="H156" s="7">
        <v>6.531726731906802E-2</v>
      </c>
      <c r="I156" s="7">
        <v>0.76066743518760038</v>
      </c>
      <c r="J156" s="7">
        <v>2.849137096842052</v>
      </c>
      <c r="K156" s="7">
        <v>5.3452874801208319</v>
      </c>
      <c r="L156" s="7">
        <v>2.3770857349612512E-2</v>
      </c>
      <c r="M156" s="7">
        <v>100</v>
      </c>
      <c r="N156" s="7">
        <v>39</v>
      </c>
      <c r="O156" s="7">
        <v>1328</v>
      </c>
      <c r="P156" s="7">
        <v>79.000000000000014</v>
      </c>
      <c r="Q156" s="7"/>
      <c r="R156" s="22"/>
      <c r="S156" s="7"/>
      <c r="T156" s="7"/>
      <c r="U156" s="7"/>
      <c r="V156" s="7"/>
      <c r="W156" s="22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X156" s="7"/>
      <c r="AY156" s="7"/>
      <c r="AZ156" s="7"/>
      <c r="BA156" s="7"/>
      <c r="BB156" s="7"/>
      <c r="BC156" s="7"/>
      <c r="BD156" s="7"/>
      <c r="BE156" s="7"/>
    </row>
    <row r="157" spans="1:57" s="9" customFormat="1" ht="19" x14ac:dyDescent="0.25">
      <c r="A157" s="9" t="s">
        <v>138</v>
      </c>
      <c r="B157" s="9" t="s">
        <v>85</v>
      </c>
      <c r="C157" s="7">
        <v>76.819233056074552</v>
      </c>
      <c r="D157" s="7">
        <v>0.12727384295063723</v>
      </c>
      <c r="E157" s="7">
        <v>12.575671335137525</v>
      </c>
      <c r="F157" s="7">
        <v>0.79792129969551606</v>
      </c>
      <c r="G157" s="7">
        <v>9.1514442354365066E-2</v>
      </c>
      <c r="H157" s="7">
        <v>7.5115900660808324E-2</v>
      </c>
      <c r="I157" s="7">
        <v>0.76554740448113956</v>
      </c>
      <c r="J157" s="7">
        <v>3.4537444747494197</v>
      </c>
      <c r="K157" s="7">
        <v>5.2762043406410877</v>
      </c>
      <c r="L157" s="7">
        <v>1.7773903254951831E-2</v>
      </c>
      <c r="M157" s="7">
        <v>100</v>
      </c>
      <c r="N157" s="7">
        <v>20</v>
      </c>
      <c r="O157" s="7">
        <v>1265</v>
      </c>
      <c r="P157" s="7">
        <v>11</v>
      </c>
      <c r="Q157" s="7"/>
      <c r="R157" s="22"/>
      <c r="S157" s="7"/>
      <c r="T157" s="7"/>
      <c r="U157" s="7"/>
      <c r="V157" s="7"/>
      <c r="W157" s="22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X157" s="7"/>
      <c r="AY157" s="7"/>
      <c r="AZ157" s="7"/>
      <c r="BA157" s="7"/>
      <c r="BB157" s="7"/>
      <c r="BC157" s="7"/>
      <c r="BD157" s="7"/>
      <c r="BE157" s="7"/>
    </row>
    <row r="158" spans="1:57" s="9" customFormat="1" ht="19" x14ac:dyDescent="0.25">
      <c r="A158" s="9" t="s">
        <v>139</v>
      </c>
      <c r="B158" s="9" t="s">
        <v>85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R158" s="27">
        <v>387.91070394311311</v>
      </c>
      <c r="S158" s="9">
        <v>199.58105251796948</v>
      </c>
      <c r="T158" s="9">
        <v>108.76162178783656</v>
      </c>
      <c r="U158" s="9">
        <v>152.71836095008166</v>
      </c>
      <c r="V158" s="9">
        <v>27.111930408760493</v>
      </c>
      <c r="W158" s="27">
        <v>35.53507582859374</v>
      </c>
      <c r="Y158" s="7">
        <v>5.2698053063869184</v>
      </c>
      <c r="AB158" s="9">
        <v>3.6091198561746034</v>
      </c>
      <c r="AE158" s="7">
        <v>36.469806008342772</v>
      </c>
      <c r="AH158" s="7">
        <v>63.486347963158209</v>
      </c>
      <c r="AI158" s="7">
        <v>94.529389622310504</v>
      </c>
      <c r="AJ158" s="7">
        <v>10.068679990229707</v>
      </c>
      <c r="AK158" s="7">
        <v>35.04530379081028</v>
      </c>
      <c r="AL158" s="7">
        <v>6.2120029524733757</v>
      </c>
      <c r="AM158" s="7">
        <v>0.82157850910799213</v>
      </c>
      <c r="AN158" s="7">
        <v>4.9235412552242295</v>
      </c>
      <c r="AO158" s="7"/>
      <c r="AP158" s="7">
        <v>4.3290573114971638</v>
      </c>
      <c r="AQ158" s="7"/>
      <c r="AR158" s="7">
        <v>2.4828817522122471</v>
      </c>
      <c r="AS158" s="7"/>
      <c r="AT158" s="7">
        <v>2.3834302389714042</v>
      </c>
      <c r="AV158" s="9">
        <v>6.6315030476596659</v>
      </c>
      <c r="AW158" s="9">
        <v>906.22132289929846</v>
      </c>
      <c r="AX158" s="7">
        <v>0.45335269194787758</v>
      </c>
      <c r="AY158" s="7">
        <f t="shared" ref="AY158:AY168" si="20">AP158/0.254</f>
        <v>17.043532722429777</v>
      </c>
      <c r="AZ158" s="7">
        <f t="shared" ref="AZ158:AZ168" si="21">AH158/0.237</f>
        <v>267.8748859204988</v>
      </c>
      <c r="BA158" s="7">
        <f t="shared" ref="BA158:BA168" si="22">AT158/0.248</f>
        <v>9.6106058023040486</v>
      </c>
      <c r="BB158" s="7">
        <f t="shared" ref="BB158:BB168" si="23">(AY158/((AZ158^(4/13))*(BA158^(9/13))))</f>
        <v>0.63699746699719328</v>
      </c>
      <c r="BC158" s="7"/>
      <c r="BD158" s="7"/>
      <c r="BE158" s="7"/>
    </row>
    <row r="159" spans="1:57" s="9" customFormat="1" ht="19" x14ac:dyDescent="0.25">
      <c r="A159" s="9" t="s">
        <v>140</v>
      </c>
      <c r="B159" s="9" t="s">
        <v>85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R159" s="27">
        <v>415.68026370492856</v>
      </c>
      <c r="S159" s="9">
        <v>211.71142398343997</v>
      </c>
      <c r="T159" s="9">
        <v>112.32251437513213</v>
      </c>
      <c r="U159" s="9">
        <v>154.31178593790605</v>
      </c>
      <c r="V159" s="9">
        <v>27.251119500453974</v>
      </c>
      <c r="W159" s="27">
        <v>37.492988550337799</v>
      </c>
      <c r="Y159" s="7">
        <v>5.299499269842908</v>
      </c>
      <c r="AB159" s="9">
        <v>4.5728391028191426</v>
      </c>
      <c r="AE159" s="7">
        <v>35.066572253906301</v>
      </c>
      <c r="AH159" s="7">
        <v>65.301759381438657</v>
      </c>
      <c r="AI159" s="7">
        <v>98.285494425156216</v>
      </c>
      <c r="AJ159" s="7">
        <v>10.561103203733314</v>
      </c>
      <c r="AK159" s="7">
        <v>37.257272860809429</v>
      </c>
      <c r="AL159" s="7">
        <v>6.2434100624471451</v>
      </c>
      <c r="AM159" s="7">
        <v>0.8691564907816085</v>
      </c>
      <c r="AN159" s="7">
        <v>4.4906502170013178</v>
      </c>
      <c r="AO159" s="7"/>
      <c r="AP159" s="7">
        <v>3.8923953266726352</v>
      </c>
      <c r="AQ159" s="7"/>
      <c r="AR159" s="7">
        <v>2.5723117796663875</v>
      </c>
      <c r="AS159" s="7"/>
      <c r="AT159" s="7">
        <v>2.3115111616816542</v>
      </c>
      <c r="AV159" s="9">
        <v>7.380285805411348</v>
      </c>
      <c r="AW159" s="9">
        <v>913.54208284937283</v>
      </c>
      <c r="AX159" s="7">
        <v>0.50092669835242432</v>
      </c>
      <c r="AY159" s="7">
        <f t="shared" si="20"/>
        <v>15.324391049892265</v>
      </c>
      <c r="AZ159" s="7">
        <f t="shared" si="21"/>
        <v>275.53484971071163</v>
      </c>
      <c r="BA159" s="7">
        <f t="shared" si="22"/>
        <v>9.320609522909896</v>
      </c>
      <c r="BB159" s="7">
        <f t="shared" si="23"/>
        <v>0.5799705219475616</v>
      </c>
      <c r="BC159" s="7"/>
      <c r="BD159" s="7"/>
      <c r="BE159" s="7"/>
    </row>
    <row r="160" spans="1:57" s="9" customFormat="1" ht="19" x14ac:dyDescent="0.25">
      <c r="A160" s="9" t="s">
        <v>141</v>
      </c>
      <c r="B160" s="9" t="s">
        <v>85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R160" s="27">
        <v>432.93613741725812</v>
      </c>
      <c r="S160" s="9">
        <v>226.16453455603317</v>
      </c>
      <c r="T160" s="9">
        <v>110.99539339890734</v>
      </c>
      <c r="U160" s="9">
        <v>147.11751115224735</v>
      </c>
      <c r="V160" s="9">
        <v>24.312317095806375</v>
      </c>
      <c r="W160" s="27">
        <v>41.694425955234067</v>
      </c>
      <c r="Y160" s="7">
        <v>5.2082660667987888</v>
      </c>
      <c r="AB160" s="9">
        <v>3.9552151459934985</v>
      </c>
      <c r="AE160" s="7">
        <v>42.38758848283944</v>
      </c>
      <c r="AH160" s="7">
        <v>63.413651512532745</v>
      </c>
      <c r="AI160" s="7">
        <v>104.25389863088952</v>
      </c>
      <c r="AJ160" s="7">
        <v>10.748081435292615</v>
      </c>
      <c r="AK160" s="7">
        <v>34.91856737275171</v>
      </c>
      <c r="AL160" s="7">
        <v>5.6399904778668226</v>
      </c>
      <c r="AM160" s="7">
        <v>0.95786983363022882</v>
      </c>
      <c r="AN160" s="7">
        <v>4.1739638588054762</v>
      </c>
      <c r="AO160" s="7"/>
      <c r="AP160" s="7">
        <v>3.6639880079527574</v>
      </c>
      <c r="AQ160" s="7"/>
      <c r="AR160" s="7">
        <v>2.0569569476787093</v>
      </c>
      <c r="AS160" s="7"/>
      <c r="AT160" s="7">
        <v>1.8358982169521658</v>
      </c>
      <c r="AV160" s="9">
        <v>7.2845065039839021</v>
      </c>
      <c r="AW160" s="9">
        <v>1025.0116120425637</v>
      </c>
      <c r="AX160" s="7">
        <v>0.60246901276008702</v>
      </c>
      <c r="AY160" s="7">
        <f t="shared" si="20"/>
        <v>14.42514963760928</v>
      </c>
      <c r="AZ160" s="7">
        <f t="shared" si="21"/>
        <v>267.56814984191033</v>
      </c>
      <c r="BA160" s="7">
        <f t="shared" si="22"/>
        <v>7.4028153909361523</v>
      </c>
      <c r="BB160" s="7">
        <f t="shared" si="23"/>
        <v>0.64614093381067716</v>
      </c>
      <c r="BC160" s="7"/>
      <c r="BD160" s="7"/>
      <c r="BE160" s="7"/>
    </row>
    <row r="161" spans="1:57" s="9" customFormat="1" ht="19" x14ac:dyDescent="0.25">
      <c r="A161" s="9" t="s">
        <v>142</v>
      </c>
      <c r="B161" s="9" t="s">
        <v>85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R161" s="27">
        <v>359.9063808820689</v>
      </c>
      <c r="S161" s="9">
        <v>191.403118428006</v>
      </c>
      <c r="T161" s="9">
        <v>96.887279100441631</v>
      </c>
      <c r="U161" s="9">
        <v>145.8125408016341</v>
      </c>
      <c r="V161" s="9">
        <v>24.304238162803525</v>
      </c>
      <c r="W161" s="27">
        <v>33.422523957865153</v>
      </c>
      <c r="Y161" s="7">
        <v>5.4526096958583414</v>
      </c>
      <c r="AB161" s="9">
        <v>3.5230978750749746</v>
      </c>
      <c r="AE161" s="7">
        <v>33.795508718652073</v>
      </c>
      <c r="AH161" s="7">
        <v>59.796857219229921</v>
      </c>
      <c r="AI161" s="7">
        <v>85.995020506973688</v>
      </c>
      <c r="AJ161" s="7">
        <v>9.2487644890523928</v>
      </c>
      <c r="AK161" s="7">
        <v>30.421518444946596</v>
      </c>
      <c r="AL161" s="7">
        <v>5.2246304876337231</v>
      </c>
      <c r="AM161" s="7">
        <v>0.78370986832779066</v>
      </c>
      <c r="AN161" s="7">
        <v>4.7950522839784764</v>
      </c>
      <c r="AO161" s="7"/>
      <c r="AP161" s="7">
        <v>3.8891906375283161</v>
      </c>
      <c r="AQ161" s="7"/>
      <c r="AR161" s="7">
        <v>1.9797915552003476</v>
      </c>
      <c r="AS161" s="7"/>
      <c r="AT161" s="7">
        <v>2.212170836915377</v>
      </c>
      <c r="AV161" s="9">
        <v>6.079637286211133</v>
      </c>
      <c r="AW161" s="9">
        <v>797.90224555736268</v>
      </c>
      <c r="AX161" s="7">
        <v>0.47782910280961477</v>
      </c>
      <c r="AY161" s="7">
        <f t="shared" si="20"/>
        <v>15.311774163497308</v>
      </c>
      <c r="AZ161" s="7">
        <f t="shared" si="21"/>
        <v>252.30741442713048</v>
      </c>
      <c r="BA161" s="7">
        <f t="shared" si="22"/>
        <v>8.9200436972394233</v>
      </c>
      <c r="BB161" s="7">
        <f t="shared" si="23"/>
        <v>0.6137955765355857</v>
      </c>
      <c r="BC161" s="7"/>
      <c r="BD161" s="7"/>
      <c r="BE161" s="7"/>
    </row>
    <row r="162" spans="1:57" s="9" customFormat="1" ht="19" x14ac:dyDescent="0.25">
      <c r="A162" s="9" t="s">
        <v>143</v>
      </c>
      <c r="B162" s="9" t="s">
        <v>85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R162" s="27">
        <v>357.02827111083405</v>
      </c>
      <c r="S162" s="9">
        <v>183.66325998009015</v>
      </c>
      <c r="T162" s="9">
        <v>93.113344083523785</v>
      </c>
      <c r="U162" s="9">
        <v>134.17833529494249</v>
      </c>
      <c r="V162" s="9">
        <v>27.560587229368494</v>
      </c>
      <c r="W162" s="27">
        <v>33.182938498571708</v>
      </c>
      <c r="Y162" s="7">
        <v>5.1632879246295715</v>
      </c>
      <c r="AB162" s="9">
        <v>3.0609410717411492</v>
      </c>
      <c r="AE162" s="7">
        <v>42.364574858375221</v>
      </c>
      <c r="AH162" s="7">
        <v>57.084308796825241</v>
      </c>
      <c r="AI162" s="7">
        <v>86.002761734079598</v>
      </c>
      <c r="AJ162" s="7">
        <v>10.592513228321057</v>
      </c>
      <c r="AK162" s="7">
        <v>35.650352240082839</v>
      </c>
      <c r="AL162" s="7">
        <v>6.5325557394545521</v>
      </c>
      <c r="AM162" s="7">
        <v>0.74245004998021846</v>
      </c>
      <c r="AN162" s="7">
        <v>4.8931083529917752</v>
      </c>
      <c r="AO162" s="7"/>
      <c r="AP162" s="7">
        <v>4.6475933685064685</v>
      </c>
      <c r="AQ162" s="7"/>
      <c r="AR162" s="7">
        <v>2.2549787021532053</v>
      </c>
      <c r="AS162" s="7"/>
      <c r="AT162" s="7">
        <v>2.0223553578860285</v>
      </c>
      <c r="AV162" s="9">
        <v>6.4827157476464743</v>
      </c>
      <c r="AW162" s="9">
        <v>942.57343174777532</v>
      </c>
      <c r="AX162" s="7">
        <v>0.40075136303425074</v>
      </c>
      <c r="AY162" s="7">
        <f t="shared" si="20"/>
        <v>18.297611687033342</v>
      </c>
      <c r="AZ162" s="7">
        <f t="shared" si="21"/>
        <v>240.86206243386178</v>
      </c>
      <c r="BA162" s="7">
        <f t="shared" si="22"/>
        <v>8.1546587011533411</v>
      </c>
      <c r="BB162" s="7">
        <f t="shared" si="23"/>
        <v>0.79171587363548612</v>
      </c>
      <c r="BC162" s="7"/>
      <c r="BD162" s="7"/>
      <c r="BE162" s="7"/>
    </row>
    <row r="163" spans="1:57" s="9" customFormat="1" ht="19" x14ac:dyDescent="0.25">
      <c r="A163" s="9" t="s">
        <v>144</v>
      </c>
      <c r="B163" s="9" t="s">
        <v>85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R163" s="27">
        <v>393.50753066878207</v>
      </c>
      <c r="S163" s="9">
        <v>198.4383852930444</v>
      </c>
      <c r="T163" s="9">
        <v>117.80024139787491</v>
      </c>
      <c r="U163" s="9">
        <v>162.61764175033593</v>
      </c>
      <c r="V163" s="9">
        <v>29.227000378575191</v>
      </c>
      <c r="W163" s="27">
        <v>35.658474298236435</v>
      </c>
      <c r="Y163" s="7">
        <v>5.5582637359679987</v>
      </c>
      <c r="AB163" s="9">
        <v>3.5750032131041998</v>
      </c>
      <c r="AE163" s="7">
        <v>31.672764058963409</v>
      </c>
      <c r="AH163" s="7">
        <v>67.086090264954805</v>
      </c>
      <c r="AI163" s="7">
        <v>97.232551286044085</v>
      </c>
      <c r="AJ163" s="7">
        <v>10.546653757115074</v>
      </c>
      <c r="AK163" s="7">
        <v>37.071856606276199</v>
      </c>
      <c r="AL163" s="7">
        <v>7.2544000201302961</v>
      </c>
      <c r="AM163" s="7">
        <v>0.88038397441537475</v>
      </c>
      <c r="AN163" s="7">
        <v>5.205493410816632</v>
      </c>
      <c r="AO163" s="7"/>
      <c r="AP163" s="7">
        <v>4.2588400811779294</v>
      </c>
      <c r="AQ163" s="7"/>
      <c r="AR163" s="7">
        <v>2.7347230264334286</v>
      </c>
      <c r="AS163" s="7"/>
      <c r="AT163" s="7">
        <v>2.3956872626011769</v>
      </c>
      <c r="AV163" s="9">
        <v>6.4071053909093028</v>
      </c>
      <c r="AW163" s="9">
        <v>905.92604855815819</v>
      </c>
      <c r="AX163" s="7">
        <v>0.43720203419522474</v>
      </c>
      <c r="AY163" s="7">
        <f t="shared" si="20"/>
        <v>16.767086933771374</v>
      </c>
      <c r="AZ163" s="7">
        <f t="shared" si="21"/>
        <v>283.06367200402872</v>
      </c>
      <c r="BA163" s="7">
        <f t="shared" si="22"/>
        <v>9.6600292846821656</v>
      </c>
      <c r="BB163" s="7">
        <f t="shared" si="23"/>
        <v>0.61393667128378471</v>
      </c>
      <c r="BC163" s="7"/>
      <c r="BD163" s="7"/>
      <c r="BE163" s="7"/>
    </row>
    <row r="164" spans="1:57" s="9" customFormat="1" ht="19" x14ac:dyDescent="0.25">
      <c r="A164" s="9" t="s">
        <v>145</v>
      </c>
      <c r="B164" s="9" t="s">
        <v>85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R164" s="27">
        <v>386.7238858654149</v>
      </c>
      <c r="S164" s="9">
        <v>198.70324424270183</v>
      </c>
      <c r="T164" s="9">
        <v>114.66768261240709</v>
      </c>
      <c r="U164" s="9">
        <v>160.02027557444268</v>
      </c>
      <c r="V164" s="9">
        <v>28.433114009926175</v>
      </c>
      <c r="W164" s="27">
        <v>35.027697616343232</v>
      </c>
      <c r="Y164" s="7">
        <v>5.2462352566323274</v>
      </c>
      <c r="AB164" s="9">
        <v>3.7027980013612973</v>
      </c>
      <c r="AE164" s="7">
        <v>31.741169210344914</v>
      </c>
      <c r="AH164" s="7">
        <v>65.53368752327124</v>
      </c>
      <c r="AI164" s="7">
        <v>95.03955405335806</v>
      </c>
      <c r="AJ164" s="7">
        <v>9.6835731608762767</v>
      </c>
      <c r="AK164" s="7">
        <v>35.557529768145521</v>
      </c>
      <c r="AL164" s="7">
        <v>6.6468933387542215</v>
      </c>
      <c r="AM164" s="7">
        <v>0.79397003830816559</v>
      </c>
      <c r="AN164" s="7">
        <v>5.659027168378973</v>
      </c>
      <c r="AO164" s="7"/>
      <c r="AP164" s="7">
        <v>4.9653162633062475</v>
      </c>
      <c r="AQ164" s="7"/>
      <c r="AR164" s="7">
        <v>2.7473998819379175</v>
      </c>
      <c r="AS164" s="7"/>
      <c r="AT164" s="7">
        <v>3.1531833078951661</v>
      </c>
      <c r="AV164" s="9">
        <v>6.900797424457938</v>
      </c>
      <c r="AW164" s="9">
        <v>861.07188996449099</v>
      </c>
      <c r="AX164" s="7">
        <v>0.39506232508780487</v>
      </c>
      <c r="AY164" s="7">
        <f t="shared" si="20"/>
        <v>19.548489225615146</v>
      </c>
      <c r="AZ164" s="7">
        <f t="shared" si="21"/>
        <v>276.51344946527951</v>
      </c>
      <c r="BA164" s="7">
        <f t="shared" si="22"/>
        <v>12.714448822157928</v>
      </c>
      <c r="BB164" s="7">
        <f t="shared" si="23"/>
        <v>0.59607678545002629</v>
      </c>
      <c r="BC164" s="7"/>
      <c r="BD164" s="7"/>
      <c r="BE164" s="7"/>
    </row>
    <row r="165" spans="1:57" s="9" customFormat="1" ht="19" x14ac:dyDescent="0.25">
      <c r="A165" s="9" t="s">
        <v>146</v>
      </c>
      <c r="B165" s="9" t="s">
        <v>85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R165" s="27">
        <v>378.43737907941539</v>
      </c>
      <c r="S165" s="9">
        <v>192.14628117403467</v>
      </c>
      <c r="T165" s="9">
        <v>107.00003878601285</v>
      </c>
      <c r="U165" s="9">
        <v>152.68487856110733</v>
      </c>
      <c r="V165" s="9">
        <v>27.285659351450398</v>
      </c>
      <c r="W165" s="27">
        <v>34.430158156447519</v>
      </c>
      <c r="Y165" s="7">
        <v>5.1155093007524739</v>
      </c>
      <c r="AB165" s="9">
        <v>3.2203119705943841</v>
      </c>
      <c r="AE165" s="7">
        <v>34.626968097964124</v>
      </c>
      <c r="AH165" s="7">
        <v>64.954118519073319</v>
      </c>
      <c r="AI165" s="7">
        <v>94.516495772689737</v>
      </c>
      <c r="AJ165" s="7">
        <v>9.473305576402332</v>
      </c>
      <c r="AK165" s="7">
        <v>34.124984672411202</v>
      </c>
      <c r="AL165" s="7">
        <v>5.8329464463747449</v>
      </c>
      <c r="AM165" s="7">
        <v>0.78076231410253416</v>
      </c>
      <c r="AN165" s="7">
        <v>4.8283065249962451</v>
      </c>
      <c r="AO165" s="7"/>
      <c r="AP165" s="7">
        <v>4.6049999977669467</v>
      </c>
      <c r="AQ165" s="7"/>
      <c r="AR165" s="7">
        <v>2.7155927611501074</v>
      </c>
      <c r="AS165" s="7"/>
      <c r="AT165" s="7">
        <v>2.1867742642240011</v>
      </c>
      <c r="AV165" s="9">
        <v>6.5317905202190811</v>
      </c>
      <c r="AW165" s="9">
        <v>867.00758834795442</v>
      </c>
      <c r="AX165" s="7">
        <v>0.44897191720556956</v>
      </c>
      <c r="AY165" s="7">
        <f t="shared" si="20"/>
        <v>18.12992125105097</v>
      </c>
      <c r="AZ165" s="7">
        <f t="shared" si="21"/>
        <v>274.06801062900138</v>
      </c>
      <c r="BA165" s="7">
        <f t="shared" si="22"/>
        <v>8.8176381621935533</v>
      </c>
      <c r="BB165" s="7">
        <f t="shared" si="23"/>
        <v>0.71418546332115995</v>
      </c>
      <c r="BC165" s="7"/>
      <c r="BD165" s="7"/>
      <c r="BE165" s="7"/>
    </row>
    <row r="166" spans="1:57" s="9" customFormat="1" ht="19" x14ac:dyDescent="0.25">
      <c r="A166" s="9" t="s">
        <v>147</v>
      </c>
      <c r="B166" s="9" t="s">
        <v>85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R166" s="27">
        <v>394.54215347607055</v>
      </c>
      <c r="S166" s="9">
        <v>202.54684006779337</v>
      </c>
      <c r="T166" s="9">
        <v>112.07238863978739</v>
      </c>
      <c r="U166" s="9">
        <v>157.84523288309137</v>
      </c>
      <c r="V166" s="9">
        <v>26.856549478944409</v>
      </c>
      <c r="W166" s="27">
        <v>35.001902196598365</v>
      </c>
      <c r="Y166" s="7">
        <v>4.9007877056897522</v>
      </c>
      <c r="AB166" s="9">
        <v>3.8724163394108979</v>
      </c>
      <c r="AE166" s="7">
        <v>42.893400904639066</v>
      </c>
      <c r="AH166" s="7">
        <v>63.453933251091101</v>
      </c>
      <c r="AI166" s="7">
        <v>92.887287802657397</v>
      </c>
      <c r="AJ166" s="7">
        <v>10.127583030685638</v>
      </c>
      <c r="AK166" s="7">
        <v>34.744989308630018</v>
      </c>
      <c r="AL166" s="7">
        <v>5.3424815014686393</v>
      </c>
      <c r="AM166" s="7">
        <v>0.76354362558475952</v>
      </c>
      <c r="AN166" s="7">
        <v>3.8145356608194181</v>
      </c>
      <c r="AO166" s="7"/>
      <c r="AP166" s="7">
        <v>3.9653502118006521</v>
      </c>
      <c r="AQ166" s="7"/>
      <c r="AR166" s="7">
        <v>2.3493025002341144</v>
      </c>
      <c r="AS166" s="7"/>
      <c r="AT166" s="7">
        <v>2.2746645697587464</v>
      </c>
      <c r="AV166" s="9">
        <v>6.388740889159493</v>
      </c>
      <c r="AW166" s="9">
        <v>956.9344711555683</v>
      </c>
      <c r="AX166" s="7">
        <v>0.51615869586160767</v>
      </c>
      <c r="AY166" s="7">
        <f t="shared" si="20"/>
        <v>15.611615007089181</v>
      </c>
      <c r="AZ166" s="7">
        <f t="shared" si="21"/>
        <v>267.73811498350676</v>
      </c>
      <c r="BA166" s="7">
        <f t="shared" si="22"/>
        <v>9.1720345554788167</v>
      </c>
      <c r="BB166" s="7">
        <f t="shared" si="23"/>
        <v>0.6027506439937208</v>
      </c>
      <c r="BC166" s="7"/>
      <c r="BD166" s="7"/>
      <c r="BE166" s="7"/>
    </row>
    <row r="167" spans="1:57" s="9" customFormat="1" ht="19" x14ac:dyDescent="0.25">
      <c r="A167" s="9" t="s">
        <v>148</v>
      </c>
      <c r="B167" s="9" t="s">
        <v>85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R167" s="27">
        <v>381.3025245715894</v>
      </c>
      <c r="S167" s="9">
        <v>200.4059665126085</v>
      </c>
      <c r="T167" s="9">
        <v>112.419703931808</v>
      </c>
      <c r="U167" s="9">
        <v>163.6584072180062</v>
      </c>
      <c r="V167" s="9">
        <v>27.884845255215861</v>
      </c>
      <c r="W167" s="27">
        <v>35.545880935970629</v>
      </c>
      <c r="Y167" s="7">
        <v>5.9489495013100111</v>
      </c>
      <c r="AB167" s="9">
        <v>3.3562230343602555</v>
      </c>
      <c r="AE167" s="7">
        <v>37.525765588592428</v>
      </c>
      <c r="AH167" s="7">
        <v>64.203431599268683</v>
      </c>
      <c r="AI167" s="7">
        <v>94.672129762688726</v>
      </c>
      <c r="AJ167" s="7">
        <v>9.5713975754901206</v>
      </c>
      <c r="AK167" s="7">
        <v>34.398379123255033</v>
      </c>
      <c r="AL167" s="7">
        <v>6.8128823687675597</v>
      </c>
      <c r="AM167" s="7">
        <v>0.80608203217484575</v>
      </c>
      <c r="AN167" s="7">
        <v>5.7188273286024414</v>
      </c>
      <c r="AO167" s="7"/>
      <c r="AP167" s="7">
        <v>4.869088540030571</v>
      </c>
      <c r="AQ167" s="7"/>
      <c r="AR167" s="7">
        <v>2.94166245331059</v>
      </c>
      <c r="AS167" s="7"/>
      <c r="AT167" s="7">
        <v>2.7461438398277109</v>
      </c>
      <c r="AV167" s="9">
        <v>6.5552088923812191</v>
      </c>
      <c r="AW167" s="9">
        <v>919.55549882264279</v>
      </c>
      <c r="AX167" s="7">
        <v>0.39409602036601493</v>
      </c>
      <c r="AY167" s="7">
        <f t="shared" si="20"/>
        <v>19.169639921380199</v>
      </c>
      <c r="AZ167" s="7">
        <f t="shared" si="21"/>
        <v>270.9005552711759</v>
      </c>
      <c r="BA167" s="7">
        <f t="shared" si="22"/>
        <v>11.073160644466576</v>
      </c>
      <c r="BB167" s="7">
        <f t="shared" si="23"/>
        <v>0.64729134867660743</v>
      </c>
      <c r="BC167" s="7"/>
      <c r="BD167" s="7"/>
      <c r="BE167" s="7"/>
    </row>
    <row r="168" spans="1:57" s="9" customFormat="1" ht="19" x14ac:dyDescent="0.25">
      <c r="A168" s="9" t="s">
        <v>149</v>
      </c>
      <c r="B168" s="9" t="s">
        <v>85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R168" s="27">
        <v>379.0425126547691</v>
      </c>
      <c r="S168" s="9">
        <v>190.62747094194256</v>
      </c>
      <c r="T168" s="9">
        <v>110.3376315524705</v>
      </c>
      <c r="U168" s="9">
        <v>148.93700032710342</v>
      </c>
      <c r="V168" s="9">
        <v>28.0038736250605</v>
      </c>
      <c r="W168" s="27">
        <v>33.893768120332524</v>
      </c>
      <c r="Y168" s="7">
        <v>4.8046446063870096</v>
      </c>
      <c r="AB168" s="9">
        <v>3.2523528072862358</v>
      </c>
      <c r="AE168" s="7">
        <v>32.623747909150737</v>
      </c>
      <c r="AH168" s="7">
        <v>64.035641563896448</v>
      </c>
      <c r="AI168" s="7">
        <v>96.408702248568019</v>
      </c>
      <c r="AJ168" s="7">
        <v>10.133824445328264</v>
      </c>
      <c r="AK168" s="7">
        <v>36.307587510794292</v>
      </c>
      <c r="AL168" s="7">
        <v>6.589839081836053</v>
      </c>
      <c r="AM168" s="7">
        <v>0.83785686377439517</v>
      </c>
      <c r="AN168" s="7">
        <v>5.6564477458515343</v>
      </c>
      <c r="AO168" s="7"/>
      <c r="AP168" s="7">
        <v>4.5338106802291067</v>
      </c>
      <c r="AQ168" s="7"/>
      <c r="AR168" s="7">
        <v>2.4760979143576645</v>
      </c>
      <c r="AS168" s="7"/>
      <c r="AT168" s="7">
        <v>2.6959135719720133</v>
      </c>
      <c r="AV168" s="9">
        <v>6.3042420162167696</v>
      </c>
      <c r="AW168" s="9">
        <v>872.68835994709491</v>
      </c>
      <c r="AX168" s="7">
        <v>0.41879576666407026</v>
      </c>
      <c r="AY168" s="7">
        <f t="shared" si="20"/>
        <v>17.849648347358688</v>
      </c>
      <c r="AZ168" s="7">
        <f t="shared" si="21"/>
        <v>270.19258043838164</v>
      </c>
      <c r="BA168" s="7">
        <f t="shared" si="22"/>
        <v>10.870619241822634</v>
      </c>
      <c r="BB168" s="7">
        <f t="shared" si="23"/>
        <v>0.61096403602590132</v>
      </c>
      <c r="BC168" s="7"/>
      <c r="BD168" s="7"/>
      <c r="BE168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41"/>
  <sheetViews>
    <sheetView workbookViewId="0">
      <selection activeCell="G43" sqref="G43"/>
    </sheetView>
  </sheetViews>
  <sheetFormatPr baseColWidth="10" defaultRowHeight="16" x14ac:dyDescent="0.2"/>
  <sheetData>
    <row r="1" spans="1:14" x14ac:dyDescent="0.2">
      <c r="A1" t="s">
        <v>0</v>
      </c>
      <c r="C1" t="s">
        <v>276</v>
      </c>
      <c r="D1" t="s">
        <v>277</v>
      </c>
      <c r="E1" t="s">
        <v>278</v>
      </c>
      <c r="H1" t="s">
        <v>279</v>
      </c>
      <c r="J1" t="s">
        <v>280</v>
      </c>
      <c r="L1" t="s">
        <v>281</v>
      </c>
      <c r="N1" t="s">
        <v>282</v>
      </c>
    </row>
    <row r="2" spans="1:14" x14ac:dyDescent="0.2">
      <c r="E2" t="s">
        <v>283</v>
      </c>
      <c r="G2" t="s">
        <v>284</v>
      </c>
      <c r="H2" s="32">
        <v>16.93</v>
      </c>
      <c r="I2" s="32">
        <v>1E-3</v>
      </c>
      <c r="J2" s="32">
        <v>15.483000000000001</v>
      </c>
      <c r="K2" s="32">
        <v>1E-3</v>
      </c>
      <c r="L2" s="32">
        <v>36.673000000000002</v>
      </c>
      <c r="M2" s="32">
        <v>2E-3</v>
      </c>
      <c r="N2" s="29">
        <v>0.54</v>
      </c>
    </row>
    <row r="3" spans="1:14" x14ac:dyDescent="0.2">
      <c r="A3" t="s">
        <v>285</v>
      </c>
      <c r="C3">
        <v>0.710283</v>
      </c>
      <c r="D3">
        <v>7.9999999999999996E-6</v>
      </c>
      <c r="E3">
        <v>0.51211099999999998</v>
      </c>
      <c r="F3">
        <v>1.4E-5</v>
      </c>
      <c r="G3" t="s">
        <v>284</v>
      </c>
      <c r="H3" s="32">
        <v>16.93</v>
      </c>
      <c r="I3" s="32">
        <v>1E-3</v>
      </c>
      <c r="J3" s="32">
        <v>15.483000000000001</v>
      </c>
      <c r="K3" s="32">
        <v>1E-3</v>
      </c>
      <c r="L3" s="32">
        <v>36.673999999999999</v>
      </c>
      <c r="M3" s="32">
        <v>2E-3</v>
      </c>
      <c r="N3" s="29">
        <v>0.54</v>
      </c>
    </row>
    <row r="4" spans="1:14" x14ac:dyDescent="0.2">
      <c r="A4" t="s">
        <v>285</v>
      </c>
      <c r="C4">
        <v>0.71025799999999994</v>
      </c>
      <c r="D4" s="31">
        <v>1.0000000000000001E-5</v>
      </c>
      <c r="E4">
        <v>0.51212100000000005</v>
      </c>
      <c r="F4" s="31">
        <v>9.0000000000000002E-6</v>
      </c>
      <c r="G4" t="s">
        <v>286</v>
      </c>
      <c r="H4" s="32">
        <v>16.931000000000001</v>
      </c>
      <c r="I4" s="32">
        <v>1E-3</v>
      </c>
      <c r="J4" s="32">
        <v>15.484</v>
      </c>
      <c r="K4" s="32">
        <v>1E-3</v>
      </c>
      <c r="L4" s="32">
        <v>36.673999999999999</v>
      </c>
      <c r="M4" s="32">
        <v>2E-3</v>
      </c>
      <c r="N4" s="29">
        <v>0.71</v>
      </c>
    </row>
    <row r="5" spans="1:14" x14ac:dyDescent="0.2">
      <c r="D5" s="31"/>
      <c r="H5" s="32"/>
      <c r="I5" s="32"/>
      <c r="J5" s="32"/>
      <c r="K5" s="32"/>
      <c r="L5" s="32"/>
      <c r="M5" s="32"/>
      <c r="N5" s="29"/>
    </row>
    <row r="6" spans="1:14" x14ac:dyDescent="0.2">
      <c r="A6" t="s">
        <v>0</v>
      </c>
      <c r="C6" t="s">
        <v>276</v>
      </c>
      <c r="D6" t="s">
        <v>277</v>
      </c>
      <c r="E6" t="s">
        <v>278</v>
      </c>
      <c r="H6" t="s">
        <v>279</v>
      </c>
      <c r="J6" t="s">
        <v>280</v>
      </c>
      <c r="L6" t="s">
        <v>281</v>
      </c>
      <c r="N6" t="s">
        <v>282</v>
      </c>
    </row>
    <row r="7" spans="1:14" x14ac:dyDescent="0.2">
      <c r="A7" s="77" t="s">
        <v>287</v>
      </c>
      <c r="B7" s="77" t="s">
        <v>288</v>
      </c>
      <c r="C7" s="77">
        <v>0.70679899999999996</v>
      </c>
      <c r="D7" s="77">
        <v>6.9999999999999999E-6</v>
      </c>
      <c r="E7" s="77">
        <v>0.51251599999999997</v>
      </c>
      <c r="F7" s="77">
        <v>9.0000000000000002E-6</v>
      </c>
      <c r="G7" s="77"/>
      <c r="H7" s="69">
        <v>18.957999999999998</v>
      </c>
      <c r="I7" s="69">
        <v>1E-3</v>
      </c>
      <c r="J7" s="69">
        <v>15.651</v>
      </c>
      <c r="K7" s="69">
        <v>1E-3</v>
      </c>
      <c r="L7" s="69">
        <v>39.000999999999998</v>
      </c>
      <c r="M7" s="69">
        <v>2E-3</v>
      </c>
      <c r="N7" s="66">
        <v>0.13</v>
      </c>
    </row>
    <row r="8" spans="1:14" x14ac:dyDescent="0.2">
      <c r="A8" s="77" t="s">
        <v>289</v>
      </c>
      <c r="B8" s="93" t="s">
        <v>290</v>
      </c>
      <c r="C8" s="77">
        <v>0.70679199999999998</v>
      </c>
      <c r="D8" s="68">
        <v>1.0000000000000001E-5</v>
      </c>
      <c r="E8" s="77">
        <v>0.51250499999999999</v>
      </c>
      <c r="F8" s="77">
        <v>1.2E-5</v>
      </c>
      <c r="G8" s="77"/>
      <c r="H8" s="69">
        <v>18.963000000000001</v>
      </c>
      <c r="I8" s="69">
        <v>1E-3</v>
      </c>
      <c r="J8" s="69">
        <v>15.645</v>
      </c>
      <c r="K8" s="69">
        <v>1E-3</v>
      </c>
      <c r="L8" s="69">
        <v>39.000999999999998</v>
      </c>
      <c r="M8" s="69">
        <v>2E-3</v>
      </c>
      <c r="N8" s="66">
        <v>0.25</v>
      </c>
    </row>
    <row r="9" spans="1:14" x14ac:dyDescent="0.2">
      <c r="A9" s="77" t="s">
        <v>291</v>
      </c>
      <c r="B9" s="77" t="s">
        <v>292</v>
      </c>
      <c r="C9" s="68">
        <v>0.70695799999999998</v>
      </c>
      <c r="D9" s="77">
        <v>7.9999999999999996E-6</v>
      </c>
      <c r="E9" s="77">
        <v>0.51252799999999998</v>
      </c>
      <c r="F9" s="68">
        <v>1.0000000000000001E-5</v>
      </c>
      <c r="G9" s="77"/>
      <c r="H9" s="69">
        <v>18.96</v>
      </c>
      <c r="I9" s="69">
        <v>1E-3</v>
      </c>
      <c r="J9" s="69">
        <v>15.645</v>
      </c>
      <c r="K9" s="69">
        <v>1E-3</v>
      </c>
      <c r="L9" s="69">
        <v>39.000999999999998</v>
      </c>
      <c r="M9" s="69">
        <v>2E-3</v>
      </c>
      <c r="N9" s="66">
        <v>0.21</v>
      </c>
    </row>
    <row r="10" spans="1:14" x14ac:dyDescent="0.2">
      <c r="A10" s="77" t="s">
        <v>293</v>
      </c>
      <c r="B10" s="77" t="s">
        <v>292</v>
      </c>
      <c r="C10" s="77">
        <v>0.70661499999999999</v>
      </c>
      <c r="D10" s="77">
        <v>7.9999999999999996E-6</v>
      </c>
      <c r="E10" s="77">
        <v>0.51252399999999998</v>
      </c>
      <c r="F10" s="77">
        <v>1.1E-5</v>
      </c>
      <c r="G10" s="77"/>
      <c r="H10" s="69">
        <v>18.965</v>
      </c>
      <c r="I10" s="69">
        <v>1E-3</v>
      </c>
      <c r="J10" s="69">
        <v>15.646000000000001</v>
      </c>
      <c r="K10" s="69">
        <v>1E-3</v>
      </c>
      <c r="L10" s="69">
        <v>39.000999999999998</v>
      </c>
      <c r="M10" s="69">
        <v>2E-3</v>
      </c>
      <c r="N10" s="66">
        <v>0.16</v>
      </c>
    </row>
    <row r="11" spans="1:14" x14ac:dyDescent="0.2">
      <c r="A11" s="77" t="s">
        <v>294</v>
      </c>
      <c r="B11" s="77" t="s">
        <v>292</v>
      </c>
      <c r="C11" s="77">
        <v>0.70740700000000001</v>
      </c>
      <c r="D11" s="77">
        <v>7.9999999999999996E-6</v>
      </c>
      <c r="E11" s="77">
        <v>0.51250499999999999</v>
      </c>
      <c r="F11" s="77">
        <v>9.0000000000000002E-6</v>
      </c>
      <c r="G11" s="77"/>
      <c r="H11" s="69">
        <v>18.963000000000001</v>
      </c>
      <c r="I11" s="69">
        <v>1E-3</v>
      </c>
      <c r="J11" s="69">
        <v>15.646000000000001</v>
      </c>
      <c r="K11" s="69">
        <v>1E-3</v>
      </c>
      <c r="L11" s="69">
        <v>39.000999999999998</v>
      </c>
      <c r="M11" s="69">
        <v>2E-3</v>
      </c>
      <c r="N11" s="66">
        <v>0.21</v>
      </c>
    </row>
    <row r="12" spans="1:14" x14ac:dyDescent="0.2">
      <c r="A12" s="77" t="s">
        <v>295</v>
      </c>
      <c r="B12" s="77" t="s">
        <v>296</v>
      </c>
      <c r="C12" s="77">
        <v>0.70662599999999998</v>
      </c>
      <c r="D12" s="77">
        <v>1.1E-5</v>
      </c>
      <c r="E12" s="77">
        <v>0.51253099999999996</v>
      </c>
      <c r="F12" s="68">
        <v>1.0000000000000001E-5</v>
      </c>
      <c r="G12" s="77"/>
      <c r="H12" s="69">
        <v>18.963999999999999</v>
      </c>
      <c r="I12" s="69">
        <v>1E-3</v>
      </c>
      <c r="J12" s="69">
        <v>15.645</v>
      </c>
      <c r="K12" s="69">
        <v>2E-3</v>
      </c>
      <c r="L12" s="69">
        <v>39.002000000000002</v>
      </c>
      <c r="M12" s="69">
        <v>4.0000000000000001E-3</v>
      </c>
      <c r="N12" s="66">
        <v>0.38</v>
      </c>
    </row>
    <row r="13" spans="1:14" x14ac:dyDescent="0.2">
      <c r="A13" s="94" t="s">
        <v>297</v>
      </c>
      <c r="B13" s="93" t="s">
        <v>296</v>
      </c>
      <c r="C13" s="77">
        <v>0.70662800000000003</v>
      </c>
      <c r="D13" s="77">
        <v>1.1E-5</v>
      </c>
      <c r="E13" s="77">
        <v>0.51253400000000005</v>
      </c>
      <c r="F13" s="77">
        <v>1.5999999999999999E-5</v>
      </c>
      <c r="G13" s="77"/>
      <c r="H13" s="69">
        <v>18.954000000000001</v>
      </c>
      <c r="I13" s="69">
        <v>1E-3</v>
      </c>
      <c r="J13" s="69">
        <v>15.641999999999999</v>
      </c>
      <c r="K13" s="69">
        <v>1E-3</v>
      </c>
      <c r="L13" s="69">
        <v>39.003</v>
      </c>
      <c r="M13" s="69">
        <v>4.0000000000000001E-3</v>
      </c>
      <c r="N13" s="66">
        <v>0.19</v>
      </c>
    </row>
    <row r="14" spans="1:14" x14ac:dyDescent="0.2">
      <c r="A14" s="77" t="s">
        <v>59</v>
      </c>
      <c r="B14" s="93" t="s">
        <v>298</v>
      </c>
      <c r="C14" s="77">
        <v>0.706839</v>
      </c>
      <c r="D14" s="77">
        <v>7.9999999999999996E-6</v>
      </c>
      <c r="E14" s="77">
        <v>0.51251899999999995</v>
      </c>
      <c r="F14" s="68">
        <v>1.0000000000000001E-5</v>
      </c>
      <c r="G14" s="77"/>
      <c r="H14" s="69">
        <v>18.963999999999999</v>
      </c>
      <c r="I14" s="69">
        <v>1E-3</v>
      </c>
      <c r="J14" s="69">
        <v>15.643000000000001</v>
      </c>
      <c r="K14" s="69">
        <v>1E-3</v>
      </c>
      <c r="L14" s="69">
        <v>39.000999999999998</v>
      </c>
      <c r="M14" s="69">
        <v>2E-3</v>
      </c>
      <c r="N14" s="66">
        <v>0.27</v>
      </c>
    </row>
    <row r="15" spans="1:14" x14ac:dyDescent="0.2">
      <c r="A15" s="77"/>
      <c r="B15" s="93"/>
      <c r="C15" s="77"/>
      <c r="D15" s="68"/>
      <c r="E15" s="77"/>
      <c r="F15" s="77"/>
      <c r="G15" s="77"/>
      <c r="H15" s="69"/>
      <c r="I15" s="69"/>
      <c r="J15" s="69"/>
      <c r="K15" s="69"/>
      <c r="L15" s="69"/>
      <c r="M15" s="69"/>
      <c r="N15" s="66"/>
    </row>
    <row r="17" spans="1:8" x14ac:dyDescent="0.2">
      <c r="A17" t="s">
        <v>299</v>
      </c>
      <c r="E17">
        <v>0.51266299999999998</v>
      </c>
      <c r="F17" s="31">
        <v>1.0000000000000001E-5</v>
      </c>
    </row>
    <row r="18" spans="1:8" x14ac:dyDescent="0.2">
      <c r="A18" t="s">
        <v>300</v>
      </c>
    </row>
    <row r="21" spans="1:8" x14ac:dyDescent="0.2">
      <c r="A21" s="153" t="s">
        <v>301</v>
      </c>
      <c r="B21" s="153"/>
      <c r="C21" s="153"/>
      <c r="D21" s="153"/>
      <c r="E21" s="153"/>
      <c r="F21" s="153"/>
    </row>
    <row r="22" spans="1:8" ht="34" customHeight="1" x14ac:dyDescent="0.2">
      <c r="A22" s="154" t="s">
        <v>302</v>
      </c>
      <c r="B22" s="154"/>
      <c r="C22" s="154"/>
      <c r="D22" s="154"/>
      <c r="E22" s="154"/>
      <c r="F22" s="154"/>
      <c r="G22" s="154"/>
      <c r="H22" s="154"/>
    </row>
    <row r="23" spans="1:8" x14ac:dyDescent="0.2">
      <c r="A23" s="95"/>
    </row>
    <row r="24" spans="1:8" x14ac:dyDescent="0.2">
      <c r="A24" s="96" t="s">
        <v>303</v>
      </c>
    </row>
    <row r="25" spans="1:8" x14ac:dyDescent="0.2">
      <c r="A25" s="95" t="s">
        <v>304</v>
      </c>
    </row>
    <row r="26" spans="1:8" x14ac:dyDescent="0.2">
      <c r="A26" s="95"/>
    </row>
    <row r="27" spans="1:8" x14ac:dyDescent="0.2">
      <c r="A27" s="96" t="s">
        <v>305</v>
      </c>
    </row>
    <row r="28" spans="1:8" ht="82" customHeight="1" x14ac:dyDescent="0.2">
      <c r="A28" s="154" t="s">
        <v>306</v>
      </c>
      <c r="B28" s="154"/>
      <c r="C28" s="154"/>
      <c r="D28" s="154"/>
      <c r="E28" s="154"/>
      <c r="F28" s="154"/>
      <c r="G28" s="154"/>
      <c r="H28" s="154"/>
    </row>
    <row r="29" spans="1:8" x14ac:dyDescent="0.2">
      <c r="A29" s="95"/>
    </row>
    <row r="30" spans="1:8" x14ac:dyDescent="0.2">
      <c r="A30" s="96" t="s">
        <v>307</v>
      </c>
    </row>
    <row r="31" spans="1:8" ht="83" customHeight="1" x14ac:dyDescent="0.2">
      <c r="A31" s="155" t="s">
        <v>308</v>
      </c>
      <c r="B31" s="155"/>
      <c r="C31" s="155"/>
      <c r="D31" s="155"/>
      <c r="E31" s="155"/>
      <c r="F31" s="155"/>
      <c r="G31" s="155"/>
      <c r="H31" s="155"/>
    </row>
    <row r="32" spans="1:8" x14ac:dyDescent="0.2">
      <c r="A32" s="95"/>
    </row>
    <row r="33" spans="1:8" x14ac:dyDescent="0.2">
      <c r="A33" s="96" t="s">
        <v>309</v>
      </c>
    </row>
    <row r="34" spans="1:8" ht="83" customHeight="1" x14ac:dyDescent="0.2">
      <c r="A34" s="154" t="s">
        <v>310</v>
      </c>
      <c r="B34" s="154"/>
      <c r="C34" s="154"/>
      <c r="D34" s="154"/>
      <c r="E34" s="154"/>
      <c r="F34" s="154"/>
      <c r="G34" s="154"/>
      <c r="H34" s="154"/>
    </row>
    <row r="35" spans="1:8" x14ac:dyDescent="0.2">
      <c r="A35" s="95"/>
    </row>
    <row r="36" spans="1:8" x14ac:dyDescent="0.2">
      <c r="A36" s="96" t="s">
        <v>311</v>
      </c>
    </row>
    <row r="37" spans="1:8" x14ac:dyDescent="0.2">
      <c r="A37" s="95" t="s">
        <v>312</v>
      </c>
    </row>
    <row r="38" spans="1:8" x14ac:dyDescent="0.2">
      <c r="A38" s="95" t="s">
        <v>313</v>
      </c>
    </row>
    <row r="39" spans="1:8" ht="19" x14ac:dyDescent="0.2">
      <c r="A39" s="95" t="s">
        <v>314</v>
      </c>
    </row>
    <row r="40" spans="1:8" x14ac:dyDescent="0.2">
      <c r="A40" s="95"/>
    </row>
    <row r="41" spans="1:8" x14ac:dyDescent="0.2">
      <c r="A41" s="95"/>
    </row>
  </sheetData>
  <mergeCells count="5">
    <mergeCell ref="A21:F21"/>
    <mergeCell ref="A28:H28"/>
    <mergeCell ref="A31:H31"/>
    <mergeCell ref="A34:H34"/>
    <mergeCell ref="A22:H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0"/>
  <sheetViews>
    <sheetView workbookViewId="0"/>
  </sheetViews>
  <sheetFormatPr baseColWidth="10" defaultRowHeight="16" x14ac:dyDescent="0.2"/>
  <sheetData>
    <row r="1" spans="1:6" x14ac:dyDescent="0.2">
      <c r="A1" t="s">
        <v>315</v>
      </c>
      <c r="B1" t="s">
        <v>316</v>
      </c>
    </row>
    <row r="3" spans="1:6" x14ac:dyDescent="0.2">
      <c r="C3" s="97" t="s">
        <v>317</v>
      </c>
      <c r="D3" t="s">
        <v>318</v>
      </c>
    </row>
    <row r="4" spans="1:6" x14ac:dyDescent="0.2">
      <c r="C4" s="97" t="s">
        <v>319</v>
      </c>
    </row>
    <row r="5" spans="1:6" x14ac:dyDescent="0.2">
      <c r="A5" s="98" t="s">
        <v>238</v>
      </c>
      <c r="B5" s="98" t="s">
        <v>320</v>
      </c>
      <c r="C5" s="99">
        <v>8.3450000000000006</v>
      </c>
      <c r="D5" s="98"/>
      <c r="E5" s="98"/>
      <c r="F5" s="98"/>
    </row>
    <row r="6" spans="1:6" x14ac:dyDescent="0.2">
      <c r="A6" s="100" t="s">
        <v>321</v>
      </c>
      <c r="B6" s="100" t="s">
        <v>320</v>
      </c>
      <c r="C6" s="101">
        <v>8.5549999999999997</v>
      </c>
      <c r="D6" s="100"/>
      <c r="E6" s="100"/>
      <c r="F6" s="100"/>
    </row>
    <row r="7" spans="1:6" x14ac:dyDescent="0.2">
      <c r="A7" s="98" t="s">
        <v>236</v>
      </c>
      <c r="B7" s="98" t="s">
        <v>322</v>
      </c>
      <c r="C7" s="99">
        <v>8.5449999999999999</v>
      </c>
      <c r="D7" s="98"/>
      <c r="E7" s="98"/>
      <c r="F7" s="98"/>
    </row>
    <row r="8" spans="1:6" x14ac:dyDescent="0.2">
      <c r="A8" s="98" t="s">
        <v>323</v>
      </c>
      <c r="B8" s="98" t="s">
        <v>320</v>
      </c>
      <c r="C8" s="99">
        <v>8.4689999999999994</v>
      </c>
      <c r="D8" s="98">
        <v>8.57</v>
      </c>
      <c r="E8" s="98"/>
      <c r="F8" s="98"/>
    </row>
    <row r="9" spans="1:6" x14ac:dyDescent="0.2">
      <c r="A9" s="98" t="s">
        <v>324</v>
      </c>
      <c r="B9" s="98" t="s">
        <v>320</v>
      </c>
      <c r="C9" s="99">
        <v>8.1950000000000003</v>
      </c>
      <c r="D9" s="98"/>
      <c r="E9" s="98"/>
      <c r="F9" s="98"/>
    </row>
    <row r="10" spans="1:6" x14ac:dyDescent="0.2">
      <c r="A10" s="102" t="s">
        <v>325</v>
      </c>
      <c r="B10" s="102" t="s">
        <v>320</v>
      </c>
      <c r="C10" s="103">
        <v>8.7050000000000001</v>
      </c>
      <c r="D10" s="102"/>
      <c r="E10" s="102"/>
      <c r="F10" s="102"/>
    </row>
    <row r="11" spans="1:6" x14ac:dyDescent="0.2">
      <c r="A11" s="102" t="s">
        <v>326</v>
      </c>
      <c r="B11" s="102" t="s">
        <v>320</v>
      </c>
      <c r="C11" s="103">
        <v>8.6750000000000007</v>
      </c>
      <c r="D11" s="102">
        <v>8.6199999999999992</v>
      </c>
      <c r="E11" s="102"/>
      <c r="F11" s="102"/>
    </row>
    <row r="12" spans="1:6" x14ac:dyDescent="0.2">
      <c r="A12" s="102" t="s">
        <v>243</v>
      </c>
      <c r="B12" s="102" t="s">
        <v>320</v>
      </c>
      <c r="C12" s="103">
        <v>8.3949999999999996</v>
      </c>
      <c r="D12" s="102"/>
      <c r="E12" s="102"/>
      <c r="F12" s="102"/>
    </row>
    <row r="13" spans="1:6" x14ac:dyDescent="0.2">
      <c r="A13" s="104" t="s">
        <v>245</v>
      </c>
      <c r="B13" s="104" t="s">
        <v>327</v>
      </c>
      <c r="C13" s="105">
        <v>7.625</v>
      </c>
      <c r="D13" s="104">
        <v>7.71</v>
      </c>
      <c r="E13" s="104"/>
      <c r="F13" s="104"/>
    </row>
    <row r="14" spans="1:6" x14ac:dyDescent="0.2">
      <c r="A14" s="104" t="s">
        <v>328</v>
      </c>
      <c r="B14" s="104"/>
      <c r="C14" s="105"/>
      <c r="D14" s="104">
        <v>6.7</v>
      </c>
      <c r="E14" s="104" t="s">
        <v>329</v>
      </c>
      <c r="F14" s="104"/>
    </row>
    <row r="15" spans="1:6" x14ac:dyDescent="0.2">
      <c r="A15" s="106" t="s">
        <v>330</v>
      </c>
      <c r="B15" s="104" t="s">
        <v>320</v>
      </c>
      <c r="C15" s="105">
        <v>8.3350000000000009</v>
      </c>
      <c r="D15" s="104">
        <v>8.19</v>
      </c>
      <c r="E15" s="104" t="s">
        <v>335</v>
      </c>
      <c r="F15" s="104"/>
    </row>
    <row r="16" spans="1:6" x14ac:dyDescent="0.2">
      <c r="A16" s="104" t="s">
        <v>246</v>
      </c>
      <c r="B16" s="104" t="s">
        <v>322</v>
      </c>
      <c r="C16" s="105">
        <v>8.36</v>
      </c>
      <c r="D16" s="104"/>
      <c r="E16" s="104"/>
      <c r="F16" s="104"/>
    </row>
    <row r="17" spans="1:6" x14ac:dyDescent="0.2">
      <c r="A17" s="104" t="s">
        <v>331</v>
      </c>
      <c r="B17" s="104" t="s">
        <v>327</v>
      </c>
      <c r="C17" s="105">
        <v>8.1150000000000002</v>
      </c>
      <c r="D17" s="104"/>
      <c r="E17" s="104"/>
      <c r="F17" s="104"/>
    </row>
    <row r="18" spans="1:6" x14ac:dyDescent="0.2">
      <c r="C18" s="107"/>
    </row>
    <row r="19" spans="1:6" x14ac:dyDescent="0.2">
      <c r="C19" s="108" t="s">
        <v>332</v>
      </c>
      <c r="D19" s="108" t="s">
        <v>332</v>
      </c>
    </row>
    <row r="20" spans="1:6" x14ac:dyDescent="0.2">
      <c r="C20" s="108" t="s">
        <v>333</v>
      </c>
      <c r="D20" s="108" t="s">
        <v>334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56"/>
  <sheetViews>
    <sheetView workbookViewId="0">
      <selection activeCell="A54" sqref="A54"/>
    </sheetView>
  </sheetViews>
  <sheetFormatPr baseColWidth="10" defaultRowHeight="16" x14ac:dyDescent="0.2"/>
  <sheetData>
    <row r="1" spans="1:42" x14ac:dyDescent="0.2">
      <c r="A1" s="109" t="s">
        <v>336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9" t="s">
        <v>336</v>
      </c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D1" s="109" t="s">
        <v>336</v>
      </c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</row>
    <row r="2" spans="1:42" x14ac:dyDescent="0.2">
      <c r="A2" s="10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9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D2" s="109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</row>
    <row r="3" spans="1:42" x14ac:dyDescent="0.2">
      <c r="A3" s="109" t="s">
        <v>380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4" t="s">
        <v>386</v>
      </c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D3" s="109" t="s">
        <v>387</v>
      </c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</row>
    <row r="4" spans="1:42" x14ac:dyDescent="0.2">
      <c r="A4" s="100" t="s">
        <v>361</v>
      </c>
      <c r="B4" s="100" t="s">
        <v>337</v>
      </c>
      <c r="C4" s="100" t="s">
        <v>338</v>
      </c>
      <c r="D4" s="100" t="s">
        <v>381</v>
      </c>
      <c r="E4" s="100" t="s">
        <v>342</v>
      </c>
      <c r="F4" s="100" t="s">
        <v>339</v>
      </c>
      <c r="G4" s="100" t="s">
        <v>341</v>
      </c>
      <c r="H4" s="100" t="s">
        <v>340</v>
      </c>
      <c r="I4" s="100" t="s">
        <v>343</v>
      </c>
      <c r="J4" s="100" t="s">
        <v>344</v>
      </c>
      <c r="K4" s="110" t="s">
        <v>345</v>
      </c>
      <c r="L4" s="111" t="s">
        <v>346</v>
      </c>
      <c r="M4" s="111" t="s">
        <v>347</v>
      </c>
      <c r="N4" s="111" t="s">
        <v>348</v>
      </c>
      <c r="O4" s="100"/>
      <c r="P4" s="110" t="s">
        <v>361</v>
      </c>
      <c r="Q4" s="111" t="s">
        <v>337</v>
      </c>
      <c r="R4" s="111" t="s">
        <v>338</v>
      </c>
      <c r="S4" s="111" t="s">
        <v>339</v>
      </c>
      <c r="T4" s="111" t="s">
        <v>340</v>
      </c>
      <c r="U4" s="111" t="s">
        <v>341</v>
      </c>
      <c r="V4" s="111" t="s">
        <v>342</v>
      </c>
      <c r="W4" s="111" t="s">
        <v>343</v>
      </c>
      <c r="X4" s="111" t="s">
        <v>344</v>
      </c>
      <c r="Y4" s="110" t="s">
        <v>345</v>
      </c>
      <c r="Z4" s="111" t="s">
        <v>346</v>
      </c>
      <c r="AA4" s="110" t="s">
        <v>347</v>
      </c>
      <c r="AB4" s="111" t="s">
        <v>348</v>
      </c>
      <c r="AD4" s="109" t="s">
        <v>361</v>
      </c>
      <c r="AE4" s="109" t="s">
        <v>384</v>
      </c>
      <c r="AF4" s="109" t="s">
        <v>338</v>
      </c>
      <c r="AG4" s="109" t="s">
        <v>342</v>
      </c>
      <c r="AH4" s="109" t="s">
        <v>341</v>
      </c>
      <c r="AI4" s="109" t="s">
        <v>339</v>
      </c>
      <c r="AJ4" s="109" t="s">
        <v>340</v>
      </c>
      <c r="AK4" s="109" t="s">
        <v>343</v>
      </c>
      <c r="AL4" s="109" t="s">
        <v>344</v>
      </c>
      <c r="AM4" s="109" t="s">
        <v>345</v>
      </c>
      <c r="AN4" s="121" t="s">
        <v>346</v>
      </c>
      <c r="AO4" s="109" t="s">
        <v>347</v>
      </c>
      <c r="AP4" s="121" t="s">
        <v>348</v>
      </c>
    </row>
    <row r="5" spans="1:42" x14ac:dyDescent="0.2">
      <c r="A5" s="100"/>
      <c r="B5" s="100" t="s">
        <v>349</v>
      </c>
      <c r="C5" s="120">
        <v>0.12379999999999999</v>
      </c>
      <c r="D5" s="120">
        <v>6.7000000000000002E-3</v>
      </c>
      <c r="E5" s="120">
        <v>5.1799999999999999E-2</v>
      </c>
      <c r="F5" s="120">
        <v>0.36220000000000002</v>
      </c>
      <c r="G5" s="120">
        <v>3.9600000000000003E-2</v>
      </c>
      <c r="H5" s="120">
        <v>0.41339999999999999</v>
      </c>
      <c r="I5" s="120">
        <v>9.1999999999999998E-3</v>
      </c>
      <c r="J5" s="120">
        <v>1.9E-3</v>
      </c>
      <c r="K5" s="100"/>
      <c r="L5" s="112" t="s">
        <v>382</v>
      </c>
      <c r="M5" s="100"/>
      <c r="N5" s="100"/>
      <c r="O5" s="111"/>
      <c r="P5" s="100"/>
      <c r="Q5" s="112" t="s">
        <v>349</v>
      </c>
      <c r="R5" s="113">
        <v>0.19</v>
      </c>
      <c r="S5" s="113">
        <v>0.3</v>
      </c>
      <c r="T5" s="113">
        <v>0.45</v>
      </c>
      <c r="U5" s="113">
        <v>0.03</v>
      </c>
      <c r="V5" s="114">
        <v>3.0000000000000001E-3</v>
      </c>
      <c r="W5" s="114"/>
      <c r="X5" s="114"/>
      <c r="Y5" s="100"/>
      <c r="Z5" s="112" t="s">
        <v>53</v>
      </c>
      <c r="AA5" s="100"/>
      <c r="AB5" s="100"/>
      <c r="AD5" s="100"/>
      <c r="AE5" s="100" t="s">
        <v>53</v>
      </c>
      <c r="AF5" s="120">
        <v>0.16189999999999999</v>
      </c>
      <c r="AG5" s="120">
        <v>0.16980000000000001</v>
      </c>
      <c r="AH5" s="120">
        <v>7.3300000000000004E-2</v>
      </c>
      <c r="AI5" s="120">
        <v>0.3468</v>
      </c>
      <c r="AJ5" s="120">
        <v>0.22009999999999999</v>
      </c>
      <c r="AK5" s="120">
        <v>2.6800000000000001E-2</v>
      </c>
      <c r="AL5" s="120">
        <v>1.2999999999999999E-3</v>
      </c>
      <c r="AM5" s="100"/>
      <c r="AN5" s="100" t="s">
        <v>385</v>
      </c>
      <c r="AO5" s="100"/>
      <c r="AP5" s="100"/>
    </row>
    <row r="6" spans="1:42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12"/>
      <c r="AA6" s="100"/>
      <c r="AB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</row>
    <row r="7" spans="1:42" x14ac:dyDescent="0.2">
      <c r="A7" s="100" t="s">
        <v>1</v>
      </c>
      <c r="B7" s="115">
        <v>73.933729999999997</v>
      </c>
      <c r="C7" s="100">
        <v>60.6</v>
      </c>
      <c r="D7" s="100">
        <v>56.5</v>
      </c>
      <c r="E7" s="100">
        <v>47.12</v>
      </c>
      <c r="F7" s="100">
        <v>100</v>
      </c>
      <c r="G7" s="100">
        <v>37.81</v>
      </c>
      <c r="H7" s="100">
        <v>65.52</v>
      </c>
      <c r="I7" s="100">
        <v>0</v>
      </c>
      <c r="J7" s="100">
        <v>0</v>
      </c>
      <c r="K7" s="115">
        <f>B7+D23</f>
        <v>76.708730000000003</v>
      </c>
      <c r="L7" s="115">
        <v>76.704490000000007</v>
      </c>
      <c r="M7" s="100">
        <v>-5.0000000000000001E-3</v>
      </c>
      <c r="N7" s="118">
        <f>M7^2</f>
        <v>2.5000000000000001E-5</v>
      </c>
      <c r="O7" s="100"/>
      <c r="P7" s="100" t="s">
        <v>1</v>
      </c>
      <c r="Q7" s="115">
        <v>73.933729999999997</v>
      </c>
      <c r="R7" s="100">
        <v>58.76</v>
      </c>
      <c r="S7" s="100">
        <v>100</v>
      </c>
      <c r="T7" s="100">
        <v>65.95</v>
      </c>
      <c r="U7" s="100">
        <v>37.81</v>
      </c>
      <c r="V7" s="100">
        <v>47.12</v>
      </c>
      <c r="W7" s="100"/>
      <c r="X7" s="100"/>
      <c r="Y7" s="116">
        <f t="shared" ref="Y7:Y16" si="0">Q7+S23</f>
        <v>75.89573</v>
      </c>
      <c r="Z7" s="116">
        <v>75.897589999999994</v>
      </c>
      <c r="AA7" s="116">
        <f>Z7-Y7</f>
        <v>1.8599999999935335E-3</v>
      </c>
      <c r="AB7" s="117">
        <f>AA7^2</f>
        <v>3.4595999999759446E-6</v>
      </c>
      <c r="AD7" s="100" t="s">
        <v>1</v>
      </c>
      <c r="AE7" s="115">
        <v>75.897589999999994</v>
      </c>
      <c r="AF7" s="100">
        <v>60.6</v>
      </c>
      <c r="AG7" s="100">
        <v>47.12</v>
      </c>
      <c r="AH7" s="100">
        <v>37.81</v>
      </c>
      <c r="AI7" s="100">
        <v>100</v>
      </c>
      <c r="AJ7" s="100">
        <v>65.52</v>
      </c>
      <c r="AK7" s="100">
        <v>0</v>
      </c>
      <c r="AL7" s="100">
        <v>0</v>
      </c>
      <c r="AM7" s="115">
        <f>AE7+AG23</f>
        <v>76.755589999999998</v>
      </c>
      <c r="AN7" s="115">
        <v>76.752039999999994</v>
      </c>
      <c r="AO7" s="100">
        <v>-3.0000000000000001E-3</v>
      </c>
      <c r="AP7" s="100">
        <f>AO7^2</f>
        <v>9.0000000000000002E-6</v>
      </c>
    </row>
    <row r="8" spans="1:42" x14ac:dyDescent="0.2">
      <c r="A8" s="100" t="s">
        <v>2</v>
      </c>
      <c r="B8" s="115">
        <v>0.22595029999999999</v>
      </c>
      <c r="C8" s="100">
        <v>0</v>
      </c>
      <c r="D8" s="100">
        <v>7.0000000000000007E-2</v>
      </c>
      <c r="E8" s="100">
        <v>2.23</v>
      </c>
      <c r="F8" s="100">
        <v>0</v>
      </c>
      <c r="G8" s="100">
        <v>4.97</v>
      </c>
      <c r="H8" s="100">
        <v>0</v>
      </c>
      <c r="I8" s="100">
        <v>7.51</v>
      </c>
      <c r="J8" s="100">
        <v>0</v>
      </c>
      <c r="K8" s="115">
        <f t="shared" ref="K8:K16" si="1">B8+D24</f>
        <v>0.1389503</v>
      </c>
      <c r="L8" s="115">
        <v>0.1205244</v>
      </c>
      <c r="M8" s="100">
        <v>-1.7999999999999999E-2</v>
      </c>
      <c r="N8" s="118">
        <f t="shared" ref="N8:N16" si="2">M8^2</f>
        <v>3.2399999999999996E-4</v>
      </c>
      <c r="O8" s="118"/>
      <c r="P8" s="100" t="s">
        <v>2</v>
      </c>
      <c r="Q8" s="115">
        <v>0.22595029999999999</v>
      </c>
      <c r="R8" s="100">
        <v>0</v>
      </c>
      <c r="S8" s="100">
        <v>0</v>
      </c>
      <c r="T8" s="100">
        <v>0</v>
      </c>
      <c r="U8" s="100">
        <v>4.97</v>
      </c>
      <c r="V8" s="100">
        <v>2.23</v>
      </c>
      <c r="W8" s="100">
        <v>7.51</v>
      </c>
      <c r="X8" s="100"/>
      <c r="Y8" s="116">
        <f t="shared" si="0"/>
        <v>9.795029999999999E-2</v>
      </c>
      <c r="Z8" s="116">
        <v>7.0007E-2</v>
      </c>
      <c r="AA8" s="116">
        <f t="shared" ref="AA8:AA16" si="3">Z8-Y8</f>
        <v>-2.794329999999999E-2</v>
      </c>
      <c r="AB8" s="117">
        <f t="shared" ref="AB8:AB16" si="4">AA8^2</f>
        <v>7.8082801488999951E-4</v>
      </c>
      <c r="AD8" s="100" t="s">
        <v>2</v>
      </c>
      <c r="AE8" s="115">
        <v>7.0007E-2</v>
      </c>
      <c r="AF8" s="100">
        <v>0</v>
      </c>
      <c r="AG8" s="100">
        <v>2.23</v>
      </c>
      <c r="AH8" s="100">
        <v>4.97</v>
      </c>
      <c r="AI8" s="100">
        <v>0</v>
      </c>
      <c r="AJ8" s="100">
        <v>0</v>
      </c>
      <c r="AK8" s="100">
        <v>7.51</v>
      </c>
      <c r="AL8" s="100">
        <v>0</v>
      </c>
      <c r="AM8" s="115">
        <f t="shared" ref="AM8:AM16" si="5">AE8+AG24</f>
        <v>1.3006999999999998E-2</v>
      </c>
      <c r="AN8" s="115">
        <v>7.672168E-2</v>
      </c>
      <c r="AO8" s="100">
        <v>6.4000000000000001E-2</v>
      </c>
      <c r="AP8" s="100">
        <f t="shared" ref="AP8:AP16" si="6">AO8^2</f>
        <v>4.0959999999999998E-3</v>
      </c>
    </row>
    <row r="9" spans="1:42" x14ac:dyDescent="0.2">
      <c r="A9" s="100" t="s">
        <v>3</v>
      </c>
      <c r="B9" s="115">
        <v>13.68699</v>
      </c>
      <c r="C9" s="100">
        <v>24.47</v>
      </c>
      <c r="D9" s="100">
        <v>0.84</v>
      </c>
      <c r="E9" s="100">
        <v>8.56</v>
      </c>
      <c r="F9" s="100">
        <v>0</v>
      </c>
      <c r="G9" s="100">
        <v>14.33</v>
      </c>
      <c r="H9" s="100">
        <v>18.329999999999998</v>
      </c>
      <c r="I9" s="100">
        <v>0</v>
      </c>
      <c r="J9" s="100">
        <v>0</v>
      </c>
      <c r="K9" s="115">
        <f t="shared" si="1"/>
        <v>13.02399</v>
      </c>
      <c r="L9" s="115">
        <v>13.034470000000001</v>
      </c>
      <c r="M9" s="100">
        <v>0.01</v>
      </c>
      <c r="N9" s="118">
        <f t="shared" si="2"/>
        <v>1E-4</v>
      </c>
      <c r="O9" s="118"/>
      <c r="P9" s="100" t="s">
        <v>3</v>
      </c>
      <c r="Q9" s="115">
        <v>13.68699</v>
      </c>
      <c r="R9" s="100">
        <v>25.99</v>
      </c>
      <c r="S9" s="100">
        <v>0</v>
      </c>
      <c r="T9" s="100">
        <v>18.97</v>
      </c>
      <c r="U9" s="100">
        <v>14.33</v>
      </c>
      <c r="V9" s="100">
        <v>8.56</v>
      </c>
      <c r="W9" s="100"/>
      <c r="X9" s="100"/>
      <c r="Y9" s="116">
        <f t="shared" si="0"/>
        <v>13.41499</v>
      </c>
      <c r="Z9" s="116">
        <v>13.421340000000001</v>
      </c>
      <c r="AA9" s="116">
        <f t="shared" si="3"/>
        <v>6.350000000001188E-3</v>
      </c>
      <c r="AB9" s="117">
        <f t="shared" si="4"/>
        <v>4.032250000001509E-5</v>
      </c>
      <c r="AD9" s="100" t="s">
        <v>3</v>
      </c>
      <c r="AE9" s="115">
        <v>13.421340000000001</v>
      </c>
      <c r="AF9" s="100">
        <v>24.47</v>
      </c>
      <c r="AG9" s="100">
        <v>8.56</v>
      </c>
      <c r="AH9" s="100">
        <v>14.33</v>
      </c>
      <c r="AI9" s="100">
        <v>0</v>
      </c>
      <c r="AJ9" s="100">
        <v>18.329999999999998</v>
      </c>
      <c r="AK9" s="100">
        <v>0</v>
      </c>
      <c r="AL9" s="100">
        <v>0</v>
      </c>
      <c r="AM9" s="115">
        <f t="shared" si="5"/>
        <v>13.29034</v>
      </c>
      <c r="AN9" s="115">
        <v>13.27666</v>
      </c>
      <c r="AO9" s="100">
        <v>-1.4E-2</v>
      </c>
      <c r="AP9" s="100">
        <f t="shared" si="6"/>
        <v>1.9600000000000002E-4</v>
      </c>
    </row>
    <row r="10" spans="1:42" x14ac:dyDescent="0.2">
      <c r="A10" s="100" t="s">
        <v>350</v>
      </c>
      <c r="B10" s="115">
        <v>1.6896279999999999</v>
      </c>
      <c r="C10" s="100">
        <v>0.26</v>
      </c>
      <c r="D10" s="100">
        <v>13.75</v>
      </c>
      <c r="E10" s="100">
        <v>13.08</v>
      </c>
      <c r="F10" s="100">
        <v>0</v>
      </c>
      <c r="G10" s="100">
        <v>19.100000000000001</v>
      </c>
      <c r="H10" s="100">
        <v>0.16</v>
      </c>
      <c r="I10" s="100">
        <v>89.84</v>
      </c>
      <c r="J10" s="100">
        <v>0</v>
      </c>
      <c r="K10" s="115">
        <f t="shared" si="1"/>
        <v>0.545628</v>
      </c>
      <c r="L10" s="115">
        <v>0.5404409</v>
      </c>
      <c r="M10" s="100">
        <v>-5.0000000000000001E-3</v>
      </c>
      <c r="N10" s="118">
        <f t="shared" si="2"/>
        <v>2.5000000000000001E-5</v>
      </c>
      <c r="O10" s="118"/>
      <c r="P10" s="100" t="s">
        <v>350</v>
      </c>
      <c r="Q10" s="115">
        <v>1.6896279999999999</v>
      </c>
      <c r="R10" s="100">
        <v>0.21</v>
      </c>
      <c r="S10" s="100">
        <v>0</v>
      </c>
      <c r="T10" s="100">
        <v>0.11</v>
      </c>
      <c r="U10" s="100">
        <v>19.100000000000001</v>
      </c>
      <c r="V10" s="100">
        <v>13.08</v>
      </c>
      <c r="W10" s="100">
        <v>89.83</v>
      </c>
      <c r="X10" s="100"/>
      <c r="Y10" s="116">
        <f t="shared" si="0"/>
        <v>0.61562799999999984</v>
      </c>
      <c r="Z10" s="116">
        <v>0.62006209999999995</v>
      </c>
      <c r="AA10" s="116">
        <f t="shared" si="3"/>
        <v>4.4341000000001074E-3</v>
      </c>
      <c r="AB10" s="117">
        <f t="shared" si="4"/>
        <v>1.9661242810000954E-5</v>
      </c>
      <c r="AD10" s="100" t="s">
        <v>350</v>
      </c>
      <c r="AE10" s="115">
        <v>0.62006209999999995</v>
      </c>
      <c r="AF10" s="100">
        <v>0.26</v>
      </c>
      <c r="AG10" s="100">
        <v>13.08</v>
      </c>
      <c r="AH10" s="100">
        <v>19.100000000000001</v>
      </c>
      <c r="AI10" s="100">
        <v>0</v>
      </c>
      <c r="AJ10" s="100">
        <v>0.16</v>
      </c>
      <c r="AK10" s="100">
        <v>89.84</v>
      </c>
      <c r="AL10" s="100">
        <v>0</v>
      </c>
      <c r="AM10" s="115">
        <f t="shared" si="5"/>
        <v>0.48406209999999994</v>
      </c>
      <c r="AN10" s="115">
        <v>0.47564050000000002</v>
      </c>
      <c r="AO10" s="100">
        <v>-8.9999999999999993E-3</v>
      </c>
      <c r="AP10" s="100">
        <f t="shared" si="6"/>
        <v>8.099999999999999E-5</v>
      </c>
    </row>
    <row r="11" spans="1:42" x14ac:dyDescent="0.2">
      <c r="A11" s="100" t="s">
        <v>6</v>
      </c>
      <c r="B11" s="115">
        <v>5.99868E-2</v>
      </c>
      <c r="C11" s="100">
        <v>0</v>
      </c>
      <c r="D11" s="100">
        <v>0.6</v>
      </c>
      <c r="E11" s="100">
        <v>0.4</v>
      </c>
      <c r="F11" s="100">
        <v>0</v>
      </c>
      <c r="G11" s="100">
        <v>0.18</v>
      </c>
      <c r="H11" s="100">
        <v>0</v>
      </c>
      <c r="I11" s="100">
        <v>1.74</v>
      </c>
      <c r="J11" s="100">
        <v>0</v>
      </c>
      <c r="K11" s="115">
        <f t="shared" si="1"/>
        <v>-2.9013199999999996E-2</v>
      </c>
      <c r="L11" s="115">
        <v>7.0506860000000005E-2</v>
      </c>
      <c r="M11" s="100">
        <v>0.1</v>
      </c>
      <c r="N11" s="118">
        <f t="shared" si="2"/>
        <v>1.0000000000000002E-2</v>
      </c>
      <c r="O11" s="118"/>
      <c r="P11" s="100" t="s">
        <v>6</v>
      </c>
      <c r="Q11" s="115">
        <v>5.99868E-2</v>
      </c>
      <c r="R11" s="100">
        <v>0</v>
      </c>
      <c r="S11" s="100">
        <v>0</v>
      </c>
      <c r="T11" s="100">
        <v>0</v>
      </c>
      <c r="U11" s="100">
        <v>0.18</v>
      </c>
      <c r="V11" s="100">
        <v>0.4</v>
      </c>
      <c r="W11" s="100">
        <v>1.74</v>
      </c>
      <c r="X11" s="100"/>
      <c r="Y11" s="116">
        <f t="shared" si="0"/>
        <v>7.4986799999999992E-2</v>
      </c>
      <c r="Z11" s="116">
        <v>8.0007999999999996E-2</v>
      </c>
      <c r="AA11" s="116">
        <f t="shared" si="3"/>
        <v>5.0212000000000034E-3</v>
      </c>
      <c r="AB11" s="117">
        <f t="shared" si="4"/>
        <v>2.5212449440000033E-5</v>
      </c>
      <c r="AD11" s="100" t="s">
        <v>6</v>
      </c>
      <c r="AE11" s="115">
        <v>8.0007999999999996E-2</v>
      </c>
      <c r="AF11" s="100">
        <v>0</v>
      </c>
      <c r="AG11" s="100">
        <v>0.4</v>
      </c>
      <c r="AH11" s="100">
        <v>0.18</v>
      </c>
      <c r="AI11" s="100">
        <v>0</v>
      </c>
      <c r="AJ11" s="100">
        <v>0</v>
      </c>
      <c r="AK11" s="100">
        <v>1.74</v>
      </c>
      <c r="AL11" s="100">
        <v>0</v>
      </c>
      <c r="AM11" s="115">
        <f t="shared" si="5"/>
        <v>7.400799999999999E-2</v>
      </c>
      <c r="AN11" s="115">
        <v>4.7627030000000001E-2</v>
      </c>
      <c r="AO11" s="100">
        <v>-2.7E-2</v>
      </c>
      <c r="AP11" s="100">
        <f t="shared" si="6"/>
        <v>7.2899999999999994E-4</v>
      </c>
    </row>
    <row r="12" spans="1:42" x14ac:dyDescent="0.2">
      <c r="A12" s="100" t="s">
        <v>5</v>
      </c>
      <c r="B12" s="115">
        <v>0.45689950000000001</v>
      </c>
      <c r="C12" s="100">
        <v>0</v>
      </c>
      <c r="D12" s="100">
        <v>27.63</v>
      </c>
      <c r="E12" s="100">
        <v>14.48</v>
      </c>
      <c r="F12" s="100">
        <v>0</v>
      </c>
      <c r="G12" s="100">
        <v>13.63</v>
      </c>
      <c r="H12" s="100">
        <v>0.02</v>
      </c>
      <c r="I12" s="100">
        <v>0.91</v>
      </c>
      <c r="J12" s="100">
        <v>0</v>
      </c>
      <c r="K12" s="115">
        <f t="shared" si="1"/>
        <v>4.889950000000004E-2</v>
      </c>
      <c r="L12" s="115">
        <v>4.2028969999999999E-2</v>
      </c>
      <c r="M12" s="100">
        <v>-7.0000000000000001E-3</v>
      </c>
      <c r="N12" s="118">
        <f t="shared" si="2"/>
        <v>4.9000000000000005E-5</v>
      </c>
      <c r="O12" s="118"/>
      <c r="P12" s="100" t="s">
        <v>5</v>
      </c>
      <c r="Q12" s="115">
        <v>0.45689950000000001</v>
      </c>
      <c r="R12" s="100">
        <v>0</v>
      </c>
      <c r="S12" s="100">
        <v>0</v>
      </c>
      <c r="T12" s="100">
        <v>0</v>
      </c>
      <c r="U12" s="100">
        <v>13.63</v>
      </c>
      <c r="V12" s="100">
        <v>14.48</v>
      </c>
      <c r="W12" s="100">
        <v>0.91</v>
      </c>
      <c r="X12" s="100"/>
      <c r="Y12" s="116">
        <f t="shared" si="0"/>
        <v>0.4418995</v>
      </c>
      <c r="Z12" s="116">
        <v>0.45004499999999997</v>
      </c>
      <c r="AA12" s="116">
        <f t="shared" si="3"/>
        <v>8.1454999999999722E-3</v>
      </c>
      <c r="AB12" s="117">
        <f t="shared" si="4"/>
        <v>6.6349170249999548E-5</v>
      </c>
      <c r="AD12" s="100" t="s">
        <v>5</v>
      </c>
      <c r="AE12" s="115">
        <v>0.45004499999999997</v>
      </c>
      <c r="AF12" s="100">
        <v>0</v>
      </c>
      <c r="AG12" s="100">
        <v>14.48</v>
      </c>
      <c r="AH12" s="100">
        <v>13.63</v>
      </c>
      <c r="AI12" s="100">
        <v>0</v>
      </c>
      <c r="AJ12" s="100">
        <v>0.02</v>
      </c>
      <c r="AK12" s="100">
        <v>0.91</v>
      </c>
      <c r="AL12" s="100">
        <v>0</v>
      </c>
      <c r="AM12" s="115">
        <f t="shared" si="5"/>
        <v>0.10704499999999995</v>
      </c>
      <c r="AN12" s="115">
        <v>9.0172409999999995E-2</v>
      </c>
      <c r="AO12" s="100">
        <v>-1.7000000000000001E-2</v>
      </c>
      <c r="AP12" s="100">
        <f t="shared" si="6"/>
        <v>2.8900000000000003E-4</v>
      </c>
    </row>
    <row r="13" spans="1:42" x14ac:dyDescent="0.2">
      <c r="A13" s="100" t="s">
        <v>7</v>
      </c>
      <c r="B13" s="115">
        <v>1.239727</v>
      </c>
      <c r="C13" s="100">
        <v>6.12</v>
      </c>
      <c r="D13" s="100">
        <v>0.61</v>
      </c>
      <c r="E13" s="100">
        <v>11.5</v>
      </c>
      <c r="F13" s="100">
        <v>0</v>
      </c>
      <c r="G13" s="100">
        <v>0.01</v>
      </c>
      <c r="H13" s="100">
        <v>0.26</v>
      </c>
      <c r="I13" s="100">
        <v>0</v>
      </c>
      <c r="J13" s="100">
        <v>62.97</v>
      </c>
      <c r="K13" s="115">
        <f t="shared" si="1"/>
        <v>0.73572700000000002</v>
      </c>
      <c r="L13" s="115">
        <v>0.73032699999999995</v>
      </c>
      <c r="M13" s="100">
        <v>-5.0000000000000001E-3</v>
      </c>
      <c r="N13" s="118">
        <f t="shared" si="2"/>
        <v>2.5000000000000001E-5</v>
      </c>
      <c r="O13" s="118"/>
      <c r="P13" s="100" t="s">
        <v>7</v>
      </c>
      <c r="Q13" s="115">
        <v>1.239727</v>
      </c>
      <c r="R13" s="100">
        <v>7.75</v>
      </c>
      <c r="S13" s="100">
        <v>0</v>
      </c>
      <c r="T13" s="100">
        <v>0.18</v>
      </c>
      <c r="U13" s="100">
        <v>0.01</v>
      </c>
      <c r="V13" s="100">
        <v>11.5</v>
      </c>
      <c r="W13" s="100"/>
      <c r="X13" s="100">
        <v>62.97</v>
      </c>
      <c r="Y13" s="116">
        <f t="shared" si="0"/>
        <v>0.62472700000000003</v>
      </c>
      <c r="Z13" s="116">
        <v>0.62006209999999995</v>
      </c>
      <c r="AA13" s="116">
        <f t="shared" si="3"/>
        <v>-4.6649000000000829E-3</v>
      </c>
      <c r="AB13" s="117">
        <f t="shared" si="4"/>
        <v>2.1761292010000772E-5</v>
      </c>
      <c r="AD13" s="100" t="s">
        <v>7</v>
      </c>
      <c r="AE13" s="115">
        <v>0.62006209999999995</v>
      </c>
      <c r="AF13" s="100">
        <v>6.12</v>
      </c>
      <c r="AG13" s="100">
        <v>11.5</v>
      </c>
      <c r="AH13" s="100">
        <v>0.01</v>
      </c>
      <c r="AI13" s="100">
        <v>0</v>
      </c>
      <c r="AJ13" s="100">
        <v>0.26</v>
      </c>
      <c r="AK13" s="100">
        <v>0</v>
      </c>
      <c r="AL13" s="100">
        <v>62.97</v>
      </c>
      <c r="AM13" s="115">
        <f t="shared" si="5"/>
        <v>0.51206209999999996</v>
      </c>
      <c r="AN13" s="115">
        <v>0.52364920000000004</v>
      </c>
      <c r="AO13" s="100">
        <v>1.0999999999999999E-2</v>
      </c>
      <c r="AP13" s="100">
        <f t="shared" si="6"/>
        <v>1.2099999999999999E-4</v>
      </c>
    </row>
    <row r="14" spans="1:42" x14ac:dyDescent="0.2">
      <c r="A14" s="100" t="s">
        <v>8</v>
      </c>
      <c r="B14" s="115">
        <v>3.649197</v>
      </c>
      <c r="C14" s="100">
        <v>7.58</v>
      </c>
      <c r="D14" s="100">
        <v>0</v>
      </c>
      <c r="E14" s="100">
        <v>1.76</v>
      </c>
      <c r="F14" s="100">
        <v>0</v>
      </c>
      <c r="G14" s="100">
        <v>0.56000000000000005</v>
      </c>
      <c r="H14" s="100">
        <v>3.3</v>
      </c>
      <c r="I14" s="100">
        <v>0</v>
      </c>
      <c r="J14" s="100">
        <v>0</v>
      </c>
      <c r="K14" s="115">
        <f t="shared" si="1"/>
        <v>3.1661969999999999</v>
      </c>
      <c r="L14" s="115">
        <v>3.1152989999999998</v>
      </c>
      <c r="M14" s="100">
        <v>-5.0999999999999997E-2</v>
      </c>
      <c r="N14" s="118">
        <f t="shared" si="2"/>
        <v>2.6009999999999996E-3</v>
      </c>
      <c r="O14" s="118"/>
      <c r="P14" s="100" t="s">
        <v>8</v>
      </c>
      <c r="Q14" s="115">
        <v>3.649197</v>
      </c>
      <c r="R14" s="100">
        <v>6.59</v>
      </c>
      <c r="S14" s="100">
        <v>0</v>
      </c>
      <c r="T14" s="100">
        <v>3.88</v>
      </c>
      <c r="U14" s="100">
        <v>0.56000000000000005</v>
      </c>
      <c r="V14" s="100">
        <v>1.76</v>
      </c>
      <c r="W14" s="100"/>
      <c r="X14" s="100"/>
      <c r="Y14" s="116">
        <f t="shared" si="0"/>
        <v>4.2161970000000002</v>
      </c>
      <c r="Z14" s="116">
        <v>4.2104210000000002</v>
      </c>
      <c r="AA14" s="116">
        <f t="shared" si="3"/>
        <v>-5.7760000000000034E-3</v>
      </c>
      <c r="AB14" s="117">
        <f t="shared" si="4"/>
        <v>3.3362176000000039E-5</v>
      </c>
      <c r="AD14" s="100" t="s">
        <v>8</v>
      </c>
      <c r="AE14" s="115">
        <v>4.2104210000000002</v>
      </c>
      <c r="AF14" s="100">
        <v>7.58</v>
      </c>
      <c r="AG14" s="100">
        <v>1.76</v>
      </c>
      <c r="AH14" s="100">
        <v>0.56000000000000005</v>
      </c>
      <c r="AI14" s="100">
        <v>0</v>
      </c>
      <c r="AJ14" s="100">
        <v>3.3</v>
      </c>
      <c r="AK14" s="100">
        <v>0</v>
      </c>
      <c r="AL14" s="100">
        <v>0</v>
      </c>
      <c r="AM14" s="115">
        <f t="shared" si="5"/>
        <v>4.1584210000000006</v>
      </c>
      <c r="AN14" s="115">
        <v>4.1750249999999998</v>
      </c>
      <c r="AO14" s="100">
        <v>1.7000000000000001E-2</v>
      </c>
      <c r="AP14" s="100">
        <f t="shared" si="6"/>
        <v>2.8900000000000003E-4</v>
      </c>
    </row>
    <row r="15" spans="1:42" x14ac:dyDescent="0.2">
      <c r="A15" s="100" t="s">
        <v>9</v>
      </c>
      <c r="B15" s="115">
        <v>4.9689069999999997</v>
      </c>
      <c r="C15" s="100">
        <v>0.96</v>
      </c>
      <c r="D15" s="100">
        <v>0</v>
      </c>
      <c r="E15" s="100">
        <v>0.88</v>
      </c>
      <c r="F15" s="100">
        <v>0</v>
      </c>
      <c r="G15" s="100">
        <v>9.4</v>
      </c>
      <c r="H15" s="100">
        <v>12.4</v>
      </c>
      <c r="I15" s="100">
        <v>0</v>
      </c>
      <c r="J15" s="100">
        <v>0</v>
      </c>
      <c r="K15" s="115">
        <f t="shared" si="1"/>
        <v>5.6459069999999993</v>
      </c>
      <c r="L15" s="115">
        <v>5.6315280000000003</v>
      </c>
      <c r="M15" s="100">
        <v>-1.4E-2</v>
      </c>
      <c r="N15" s="118">
        <f t="shared" si="2"/>
        <v>1.9600000000000002E-4</v>
      </c>
      <c r="O15" s="118"/>
      <c r="P15" s="100" t="s">
        <v>9</v>
      </c>
      <c r="Q15" s="115">
        <v>4.9689069999999997</v>
      </c>
      <c r="R15" s="100">
        <v>0.7</v>
      </c>
      <c r="S15" s="100">
        <v>0</v>
      </c>
      <c r="T15" s="100">
        <v>10.91</v>
      </c>
      <c r="U15" s="100">
        <v>9.4</v>
      </c>
      <c r="V15" s="100">
        <v>0.88</v>
      </c>
      <c r="W15" s="100"/>
      <c r="X15" s="100"/>
      <c r="Y15" s="116">
        <f t="shared" si="0"/>
        <v>4.6019069999999997</v>
      </c>
      <c r="Z15" s="116">
        <v>4.60046</v>
      </c>
      <c r="AA15" s="116">
        <f t="shared" si="3"/>
        <v>-1.446999999999754E-3</v>
      </c>
      <c r="AB15" s="117">
        <f t="shared" si="4"/>
        <v>2.0938089999992883E-6</v>
      </c>
      <c r="AD15" s="100" t="s">
        <v>9</v>
      </c>
      <c r="AE15" s="115">
        <v>4.60046</v>
      </c>
      <c r="AF15" s="100">
        <v>0.96</v>
      </c>
      <c r="AG15" s="100">
        <v>0.88</v>
      </c>
      <c r="AH15" s="100">
        <v>9.4</v>
      </c>
      <c r="AI15" s="100">
        <v>0</v>
      </c>
      <c r="AJ15" s="100">
        <v>12.4</v>
      </c>
      <c r="AK15" s="100">
        <v>0</v>
      </c>
      <c r="AL15" s="100">
        <v>0</v>
      </c>
      <c r="AM15" s="115">
        <f t="shared" si="5"/>
        <v>4.5704599999999997</v>
      </c>
      <c r="AN15" s="115">
        <v>4.5765279999999997</v>
      </c>
      <c r="AO15" s="100">
        <v>6.0000000000000001E-3</v>
      </c>
      <c r="AP15" s="100">
        <f t="shared" si="6"/>
        <v>3.6000000000000001E-5</v>
      </c>
    </row>
    <row r="16" spans="1:42" x14ac:dyDescent="0.2">
      <c r="A16" s="100" t="s">
        <v>10</v>
      </c>
      <c r="B16" s="115">
        <v>8.8980429999999999E-2</v>
      </c>
      <c r="C16" s="100">
        <v>0</v>
      </c>
      <c r="D16" s="100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37.03</v>
      </c>
      <c r="K16" s="115">
        <f t="shared" si="1"/>
        <v>1.3980430000000002E-2</v>
      </c>
      <c r="L16" s="115">
        <v>1.0395980000000001E-2</v>
      </c>
      <c r="M16" s="100">
        <v>-4.0000000000000001E-3</v>
      </c>
      <c r="N16" s="118">
        <f t="shared" si="2"/>
        <v>1.5999999999999999E-5</v>
      </c>
      <c r="O16" s="118"/>
      <c r="P16" s="100" t="s">
        <v>10</v>
      </c>
      <c r="Q16" s="115">
        <v>8.8980429999999999E-2</v>
      </c>
      <c r="R16" s="100">
        <v>0</v>
      </c>
      <c r="S16" s="100">
        <v>0</v>
      </c>
      <c r="T16" s="100">
        <v>0</v>
      </c>
      <c r="U16" s="100">
        <v>0</v>
      </c>
      <c r="V16" s="100">
        <v>0</v>
      </c>
      <c r="W16" s="100"/>
      <c r="X16" s="100">
        <v>37.03</v>
      </c>
      <c r="Y16" s="116">
        <f t="shared" si="0"/>
        <v>1.6980430000000005E-2</v>
      </c>
      <c r="Z16" s="116">
        <v>3.0002999999999998E-2</v>
      </c>
      <c r="AA16" s="116">
        <f t="shared" si="3"/>
        <v>1.3022569999999994E-2</v>
      </c>
      <c r="AB16" s="117">
        <f t="shared" si="4"/>
        <v>1.6958732940489983E-4</v>
      </c>
      <c r="AD16" s="100" t="s">
        <v>10</v>
      </c>
      <c r="AE16" s="115">
        <v>3.0002999999999998E-2</v>
      </c>
      <c r="AF16" s="100">
        <v>0</v>
      </c>
      <c r="AG16" s="100">
        <v>0</v>
      </c>
      <c r="AH16" s="100">
        <v>0</v>
      </c>
      <c r="AI16" s="100">
        <v>0</v>
      </c>
      <c r="AJ16" s="100">
        <v>0</v>
      </c>
      <c r="AK16" s="100">
        <v>0</v>
      </c>
      <c r="AL16" s="100">
        <v>37.03</v>
      </c>
      <c r="AM16" s="115">
        <f t="shared" si="5"/>
        <v>3.4002999999999999E-2</v>
      </c>
      <c r="AN16" s="115">
        <v>5.9245249999999999E-3</v>
      </c>
      <c r="AO16" s="100">
        <v>-2.9000000000000001E-2</v>
      </c>
      <c r="AP16" s="100">
        <f t="shared" si="6"/>
        <v>8.4100000000000006E-4</v>
      </c>
    </row>
    <row r="17" spans="1:42" x14ac:dyDescent="0.2">
      <c r="A17" s="100" t="s">
        <v>351</v>
      </c>
      <c r="B17" s="115">
        <f>SUM(B7:B16)</f>
        <v>99.999996030000005</v>
      </c>
      <c r="C17" s="115">
        <f t="shared" ref="C17:N17" si="7">SUM(C7:C16)</f>
        <v>99.99</v>
      </c>
      <c r="D17" s="115">
        <f t="shared" si="7"/>
        <v>99.999999999999986</v>
      </c>
      <c r="E17" s="115">
        <f t="shared" si="7"/>
        <v>100.01</v>
      </c>
      <c r="F17" s="115">
        <f t="shared" si="7"/>
        <v>100</v>
      </c>
      <c r="G17" s="115">
        <f t="shared" si="7"/>
        <v>99.990000000000023</v>
      </c>
      <c r="H17" s="115">
        <f t="shared" si="7"/>
        <v>99.99</v>
      </c>
      <c r="I17" s="115">
        <f t="shared" si="7"/>
        <v>100</v>
      </c>
      <c r="J17" s="115">
        <f t="shared" si="7"/>
        <v>100</v>
      </c>
      <c r="K17" s="115">
        <f t="shared" si="7"/>
        <v>99.998996030000001</v>
      </c>
      <c r="L17" s="115">
        <f t="shared" si="7"/>
        <v>100.00001110999999</v>
      </c>
      <c r="M17" s="115">
        <f t="shared" si="7"/>
        <v>9.9999999999999568E-4</v>
      </c>
      <c r="N17" s="118">
        <f t="shared" si="7"/>
        <v>1.3361000000000003E-2</v>
      </c>
      <c r="O17" s="118"/>
      <c r="P17" s="100" t="s">
        <v>351</v>
      </c>
      <c r="Q17" s="100">
        <v>100</v>
      </c>
      <c r="R17" s="100">
        <v>100</v>
      </c>
      <c r="S17" s="100">
        <v>100</v>
      </c>
      <c r="T17" s="100">
        <v>100</v>
      </c>
      <c r="U17" s="100">
        <v>100</v>
      </c>
      <c r="V17" s="100">
        <v>100</v>
      </c>
      <c r="W17" s="100"/>
      <c r="X17" s="100"/>
      <c r="Y17" s="115">
        <f>SUM(Y7:Y16)</f>
        <v>100.00099603000001</v>
      </c>
      <c r="Z17" s="100">
        <v>100</v>
      </c>
      <c r="AA17" s="118">
        <f>SUM(AA7:AA16)</f>
        <v>-9.9783000000503233E-4</v>
      </c>
      <c r="AB17" s="117">
        <f>SUM(AB7:AB16)</f>
        <v>1.1626375838048909E-3</v>
      </c>
      <c r="AD17" s="100" t="s">
        <v>351</v>
      </c>
      <c r="AE17" s="115">
        <v>100</v>
      </c>
      <c r="AF17" s="115">
        <f t="shared" ref="AF17:AP17" si="8">SUM(AF7:AF16)</f>
        <v>99.99</v>
      </c>
      <c r="AG17" s="115">
        <f t="shared" si="8"/>
        <v>100.01</v>
      </c>
      <c r="AH17" s="115">
        <f t="shared" si="8"/>
        <v>99.990000000000023</v>
      </c>
      <c r="AI17" s="115">
        <f t="shared" si="8"/>
        <v>100</v>
      </c>
      <c r="AJ17" s="115">
        <f t="shared" si="8"/>
        <v>99.99</v>
      </c>
      <c r="AK17" s="115">
        <f t="shared" si="8"/>
        <v>100</v>
      </c>
      <c r="AL17" s="115">
        <f t="shared" si="8"/>
        <v>100</v>
      </c>
      <c r="AM17" s="115">
        <f t="shared" si="8"/>
        <v>99.998998200000003</v>
      </c>
      <c r="AN17" s="115">
        <f t="shared" si="8"/>
        <v>99.999988344999991</v>
      </c>
      <c r="AO17" s="115">
        <f t="shared" si="8"/>
        <v>-1.0000000000000044E-3</v>
      </c>
      <c r="AP17" s="122">
        <f t="shared" si="8"/>
        <v>6.6869999999999994E-3</v>
      </c>
    </row>
    <row r="18" spans="1:42" x14ac:dyDescent="0.2">
      <c r="O18" s="118"/>
    </row>
    <row r="19" spans="1:42" x14ac:dyDescent="0.2">
      <c r="A19" s="104" t="s">
        <v>352</v>
      </c>
      <c r="B19" s="104"/>
      <c r="C19" s="104"/>
      <c r="D19" s="104"/>
      <c r="E19" s="104"/>
      <c r="P19" s="104" t="s">
        <v>352</v>
      </c>
      <c r="Q19" s="104"/>
      <c r="R19" s="104"/>
      <c r="S19" s="104"/>
      <c r="T19" s="104"/>
      <c r="U19" s="104"/>
      <c r="AD19" s="104" t="s">
        <v>352</v>
      </c>
      <c r="AE19" s="104"/>
      <c r="AF19" s="104"/>
      <c r="AG19" s="104"/>
      <c r="AH19" s="104"/>
    </row>
    <row r="20" spans="1:42" x14ac:dyDescent="0.2">
      <c r="A20" s="104"/>
      <c r="B20" s="104" t="s">
        <v>353</v>
      </c>
      <c r="C20" s="104" t="s">
        <v>354</v>
      </c>
      <c r="D20" s="104" t="s">
        <v>355</v>
      </c>
      <c r="E20" s="104" t="s">
        <v>356</v>
      </c>
      <c r="P20" s="104"/>
      <c r="Q20" s="104" t="s">
        <v>353</v>
      </c>
      <c r="R20" s="104" t="s">
        <v>354</v>
      </c>
      <c r="S20" s="104" t="s">
        <v>355</v>
      </c>
      <c r="T20" s="104" t="s">
        <v>356</v>
      </c>
      <c r="U20" s="104"/>
      <c r="AD20" s="104"/>
      <c r="AE20" s="104" t="s">
        <v>353</v>
      </c>
      <c r="AF20" s="104" t="s">
        <v>354</v>
      </c>
      <c r="AG20" s="104" t="s">
        <v>355</v>
      </c>
      <c r="AH20" s="104" t="s">
        <v>356</v>
      </c>
    </row>
    <row r="21" spans="1:42" x14ac:dyDescent="0.2">
      <c r="A21" s="104"/>
      <c r="B21" s="104" t="s">
        <v>357</v>
      </c>
      <c r="C21" s="104" t="s">
        <v>358</v>
      </c>
      <c r="D21" s="104" t="s">
        <v>358</v>
      </c>
      <c r="E21" s="104" t="s">
        <v>359</v>
      </c>
      <c r="P21" s="104"/>
      <c r="Q21" s="104" t="s">
        <v>357</v>
      </c>
      <c r="R21" s="104" t="s">
        <v>358</v>
      </c>
      <c r="S21" s="104" t="s">
        <v>358</v>
      </c>
      <c r="T21" s="104" t="s">
        <v>359</v>
      </c>
      <c r="U21" s="104" t="s">
        <v>360</v>
      </c>
      <c r="AD21" s="104"/>
      <c r="AE21" s="104" t="s">
        <v>357</v>
      </c>
      <c r="AF21" s="104" t="s">
        <v>358</v>
      </c>
      <c r="AG21" s="104" t="s">
        <v>358</v>
      </c>
      <c r="AH21" s="104" t="s">
        <v>359</v>
      </c>
    </row>
    <row r="22" spans="1:42" x14ac:dyDescent="0.2">
      <c r="A22" s="104" t="s">
        <v>361</v>
      </c>
      <c r="B22" s="104" t="s">
        <v>362</v>
      </c>
      <c r="C22" s="104" t="s">
        <v>363</v>
      </c>
      <c r="D22" s="104" t="s">
        <v>363</v>
      </c>
      <c r="E22" s="104"/>
      <c r="P22" s="104" t="s">
        <v>361</v>
      </c>
      <c r="Q22" s="104" t="s">
        <v>362</v>
      </c>
      <c r="R22" s="104" t="s">
        <v>363</v>
      </c>
      <c r="S22" s="104" t="s">
        <v>363</v>
      </c>
      <c r="T22" s="104"/>
      <c r="U22" s="104"/>
      <c r="AD22" s="104" t="s">
        <v>361</v>
      </c>
      <c r="AE22" s="104" t="s">
        <v>362</v>
      </c>
      <c r="AF22" s="104" t="s">
        <v>363</v>
      </c>
      <c r="AG22" s="104" t="s">
        <v>363</v>
      </c>
      <c r="AH22" s="104"/>
    </row>
    <row r="23" spans="1:42" x14ac:dyDescent="0.2">
      <c r="A23" s="104" t="s">
        <v>1</v>
      </c>
      <c r="B23" s="104">
        <v>80.120999999999995</v>
      </c>
      <c r="C23" s="104">
        <v>2.7709999999999999</v>
      </c>
      <c r="D23" s="104">
        <v>2.7749999999999999</v>
      </c>
      <c r="E23" s="104">
        <v>-5.0000000000000001E-3</v>
      </c>
      <c r="P23" s="104" t="s">
        <v>1</v>
      </c>
      <c r="Q23" s="104">
        <v>71.822000000000003</v>
      </c>
      <c r="R23" s="104">
        <v>1.964</v>
      </c>
      <c r="S23" s="104">
        <v>1.962</v>
      </c>
      <c r="T23" s="104">
        <v>2E-3</v>
      </c>
      <c r="U23" s="104">
        <f>T23^2</f>
        <v>3.9999999999999998E-6</v>
      </c>
      <c r="AD23" s="104" t="s">
        <v>1</v>
      </c>
      <c r="AE23" s="104">
        <v>93.692999999999998</v>
      </c>
      <c r="AF23" s="104">
        <v>0.85399999999999998</v>
      </c>
      <c r="AG23" s="104">
        <v>0.85799999999999998</v>
      </c>
      <c r="AH23" s="104">
        <v>-3.0000000000000001E-3</v>
      </c>
    </row>
    <row r="24" spans="1:42" x14ac:dyDescent="0.2">
      <c r="A24" s="104" t="s">
        <v>2</v>
      </c>
      <c r="B24" s="104">
        <v>1.2999999999999999E-2</v>
      </c>
      <c r="C24" s="104">
        <v>-0.105</v>
      </c>
      <c r="D24" s="104">
        <v>-8.6999999999999994E-2</v>
      </c>
      <c r="E24" s="104">
        <v>-1.7999999999999999E-2</v>
      </c>
      <c r="P24" s="104" t="s">
        <v>2</v>
      </c>
      <c r="Q24" s="104">
        <v>0.33600000000000002</v>
      </c>
      <c r="R24" s="104">
        <v>-0.156</v>
      </c>
      <c r="S24" s="104">
        <v>-0.128</v>
      </c>
      <c r="T24" s="104">
        <v>-2.8000000000000001E-2</v>
      </c>
      <c r="U24" s="104">
        <f t="shared" ref="U24:U32" si="9">T24^2</f>
        <v>7.8400000000000008E-4</v>
      </c>
      <c r="AD24" s="104" t="s">
        <v>2</v>
      </c>
      <c r="AE24" s="104">
        <v>-1.054</v>
      </c>
      <c r="AF24" s="104">
        <v>7.0000000000000001E-3</v>
      </c>
      <c r="AG24" s="104">
        <v>-5.7000000000000002E-2</v>
      </c>
      <c r="AH24" s="104">
        <v>6.4000000000000001E-2</v>
      </c>
    </row>
    <row r="25" spans="1:42" x14ac:dyDescent="0.2">
      <c r="A25" s="104" t="s">
        <v>3</v>
      </c>
      <c r="B25" s="104">
        <v>12.218999999999999</v>
      </c>
      <c r="C25" s="104">
        <v>-0.65300000000000002</v>
      </c>
      <c r="D25" s="104">
        <v>-0.66300000000000003</v>
      </c>
      <c r="E25" s="104">
        <v>0.01</v>
      </c>
      <c r="P25" s="104" t="s">
        <v>3</v>
      </c>
      <c r="Q25" s="104">
        <v>13.987</v>
      </c>
      <c r="R25" s="104">
        <v>-0.26600000000000001</v>
      </c>
      <c r="S25" s="104">
        <v>-0.27200000000000002</v>
      </c>
      <c r="T25" s="104">
        <v>6.0000000000000001E-3</v>
      </c>
      <c r="U25" s="104">
        <f t="shared" si="9"/>
        <v>3.6000000000000001E-5</v>
      </c>
      <c r="AD25" s="104" t="s">
        <v>3</v>
      </c>
      <c r="AE25" s="104">
        <v>10.692</v>
      </c>
      <c r="AF25" s="104">
        <v>-0.14499999999999999</v>
      </c>
      <c r="AG25" s="104">
        <v>-0.13100000000000001</v>
      </c>
      <c r="AH25" s="104">
        <v>-1.4E-2</v>
      </c>
    </row>
    <row r="26" spans="1:42" x14ac:dyDescent="0.2">
      <c r="A26" s="104" t="s">
        <v>350</v>
      </c>
      <c r="B26" s="104">
        <v>-0.86699999999999999</v>
      </c>
      <c r="C26" s="104">
        <v>-1.149</v>
      </c>
      <c r="D26" s="104">
        <v>-1.1439999999999999</v>
      </c>
      <c r="E26" s="104">
        <v>-5.0000000000000001E-3</v>
      </c>
      <c r="P26" s="104" t="s">
        <v>350</v>
      </c>
      <c r="Q26" s="104">
        <v>2.8519999999999999</v>
      </c>
      <c r="R26" s="104">
        <v>-1.07</v>
      </c>
      <c r="S26" s="104">
        <v>-1.0740000000000001</v>
      </c>
      <c r="T26" s="104">
        <v>5.0000000000000001E-3</v>
      </c>
      <c r="U26" s="104">
        <f t="shared" si="9"/>
        <v>2.5000000000000001E-5</v>
      </c>
      <c r="AD26" s="104" t="s">
        <v>350</v>
      </c>
      <c r="AE26" s="104">
        <v>-2.2080000000000002</v>
      </c>
      <c r="AF26" s="104">
        <v>-0.14399999999999999</v>
      </c>
      <c r="AG26" s="104">
        <v>-0.13600000000000001</v>
      </c>
      <c r="AH26" s="104">
        <v>-8.9999999999999993E-3</v>
      </c>
    </row>
    <row r="27" spans="1:42" x14ac:dyDescent="0.2">
      <c r="A27" s="104" t="s">
        <v>6</v>
      </c>
      <c r="B27" s="104">
        <v>-3.9E-2</v>
      </c>
      <c r="C27" s="104">
        <v>1.0999999999999999E-2</v>
      </c>
      <c r="D27" s="104">
        <v>-8.8999999999999996E-2</v>
      </c>
      <c r="E27" s="104">
        <v>0.1</v>
      </c>
      <c r="P27" s="104" t="s">
        <v>6</v>
      </c>
      <c r="Q27" s="104">
        <v>4.8000000000000001E-2</v>
      </c>
      <c r="R27" s="104">
        <v>0.02</v>
      </c>
      <c r="S27" s="104">
        <v>1.4999999999999999E-2</v>
      </c>
      <c r="T27" s="104">
        <v>5.0000000000000001E-3</v>
      </c>
      <c r="U27" s="104">
        <f t="shared" si="9"/>
        <v>2.5000000000000001E-5</v>
      </c>
      <c r="AD27" s="104" t="s">
        <v>6</v>
      </c>
      <c r="AE27" s="104">
        <v>-6.7000000000000004E-2</v>
      </c>
      <c r="AF27" s="104">
        <v>-3.2000000000000001E-2</v>
      </c>
      <c r="AG27" s="104">
        <v>-6.0000000000000001E-3</v>
      </c>
      <c r="AH27" s="104">
        <v>-2.7E-2</v>
      </c>
    </row>
    <row r="28" spans="1:42" x14ac:dyDescent="0.2">
      <c r="A28" s="104" t="s">
        <v>5</v>
      </c>
      <c r="B28" s="104">
        <v>-0.46</v>
      </c>
      <c r="C28" s="104">
        <v>-0.41499999999999998</v>
      </c>
      <c r="D28" s="104">
        <v>-0.40799999999999997</v>
      </c>
      <c r="E28" s="104">
        <v>-7.0000000000000001E-3</v>
      </c>
      <c r="P28" s="104" t="s">
        <v>5</v>
      </c>
      <c r="Q28" s="104">
        <v>0.48199999999999998</v>
      </c>
      <c r="R28" s="104">
        <v>-7.0000000000000001E-3</v>
      </c>
      <c r="S28" s="104">
        <v>-1.4999999999999999E-2</v>
      </c>
      <c r="T28" s="104">
        <v>8.9999999999999993E-3</v>
      </c>
      <c r="U28" s="104">
        <f t="shared" si="9"/>
        <v>8.099999999999999E-5</v>
      </c>
      <c r="AD28" s="104" t="s">
        <v>5</v>
      </c>
      <c r="AE28" s="104">
        <v>-6.6740000000000004</v>
      </c>
      <c r="AF28" s="104">
        <v>-0.36</v>
      </c>
      <c r="AG28" s="104">
        <v>-0.34300000000000003</v>
      </c>
      <c r="AH28" s="104">
        <v>-1.7000000000000001E-2</v>
      </c>
    </row>
    <row r="29" spans="1:42" x14ac:dyDescent="0.2">
      <c r="A29" s="104" t="s">
        <v>7</v>
      </c>
      <c r="B29" s="104">
        <v>0.109</v>
      </c>
      <c r="C29" s="104">
        <v>-0.50900000000000001</v>
      </c>
      <c r="D29" s="104">
        <v>-0.504</v>
      </c>
      <c r="E29" s="104">
        <v>-5.0000000000000001E-3</v>
      </c>
      <c r="P29" s="104" t="s">
        <v>7</v>
      </c>
      <c r="Q29" s="104">
        <v>1.899</v>
      </c>
      <c r="R29" s="104">
        <v>-0.62</v>
      </c>
      <c r="S29" s="104">
        <v>-0.61499999999999999</v>
      </c>
      <c r="T29" s="104">
        <v>-4.0000000000000001E-3</v>
      </c>
      <c r="U29" s="104">
        <f t="shared" si="9"/>
        <v>1.5999999999999999E-5</v>
      </c>
      <c r="AD29" s="104" t="s">
        <v>7</v>
      </c>
      <c r="AE29" s="104">
        <v>-1.6020000000000001</v>
      </c>
      <c r="AF29" s="104">
        <v>-9.6000000000000002E-2</v>
      </c>
      <c r="AG29" s="104">
        <v>-0.108</v>
      </c>
      <c r="AH29" s="104">
        <v>1.0999999999999999E-2</v>
      </c>
    </row>
    <row r="30" spans="1:42" x14ac:dyDescent="0.2">
      <c r="A30" s="104" t="s">
        <v>8</v>
      </c>
      <c r="B30" s="104">
        <v>2.5209999999999999</v>
      </c>
      <c r="C30" s="104">
        <v>-0.53400000000000003</v>
      </c>
      <c r="D30" s="104">
        <v>-0.48299999999999998</v>
      </c>
      <c r="E30" s="104">
        <v>-5.0999999999999997E-2</v>
      </c>
      <c r="P30" s="104" t="s">
        <v>8</v>
      </c>
      <c r="Q30" s="104">
        <v>3.0310000000000001</v>
      </c>
      <c r="R30" s="104">
        <v>0.56100000000000005</v>
      </c>
      <c r="S30" s="104">
        <v>0.56699999999999995</v>
      </c>
      <c r="T30" s="104">
        <v>-6.0000000000000001E-3</v>
      </c>
      <c r="U30" s="104">
        <f t="shared" si="9"/>
        <v>3.6000000000000001E-5</v>
      </c>
      <c r="AD30" s="104" t="s">
        <v>8</v>
      </c>
      <c r="AE30" s="104">
        <v>3.1429999999999998</v>
      </c>
      <c r="AF30" s="104">
        <v>-3.5000000000000003E-2</v>
      </c>
      <c r="AG30" s="104">
        <v>-5.1999999999999998E-2</v>
      </c>
      <c r="AH30" s="104">
        <v>1.7000000000000001E-2</v>
      </c>
    </row>
    <row r="31" spans="1:42" x14ac:dyDescent="0.2">
      <c r="A31" s="104" t="s">
        <v>9</v>
      </c>
      <c r="B31" s="104">
        <v>6.4649999999999999</v>
      </c>
      <c r="C31" s="104">
        <v>0.66300000000000003</v>
      </c>
      <c r="D31" s="104">
        <v>0.67700000000000005</v>
      </c>
      <c r="E31" s="104">
        <v>-1.4E-2</v>
      </c>
      <c r="P31" s="104" t="s">
        <v>9</v>
      </c>
      <c r="Q31" s="104">
        <v>5.3620000000000001</v>
      </c>
      <c r="R31" s="104">
        <v>-0.36799999999999999</v>
      </c>
      <c r="S31" s="104">
        <v>-0.36699999999999999</v>
      </c>
      <c r="T31" s="104">
        <v>-2E-3</v>
      </c>
      <c r="U31" s="104">
        <f t="shared" si="9"/>
        <v>3.9999999999999998E-6</v>
      </c>
      <c r="AD31" s="104" t="s">
        <v>9</v>
      </c>
      <c r="AE31" s="104">
        <v>3.9830000000000001</v>
      </c>
      <c r="AF31" s="104">
        <v>-2.4E-2</v>
      </c>
      <c r="AG31" s="104">
        <v>-0.03</v>
      </c>
      <c r="AH31" s="104">
        <v>6.0000000000000001E-3</v>
      </c>
    </row>
    <row r="32" spans="1:42" x14ac:dyDescent="0.2">
      <c r="A32" s="104" t="s">
        <v>10</v>
      </c>
      <c r="B32" s="104">
        <v>-8.1000000000000003E-2</v>
      </c>
      <c r="C32" s="104">
        <v>-7.9000000000000001E-2</v>
      </c>
      <c r="D32" s="104">
        <v>-7.4999999999999997E-2</v>
      </c>
      <c r="E32" s="104">
        <v>-4.0000000000000001E-3</v>
      </c>
      <c r="P32" s="104" t="s">
        <v>10</v>
      </c>
      <c r="Q32" s="104">
        <v>0.18</v>
      </c>
      <c r="R32" s="104">
        <v>-5.8999999999999997E-2</v>
      </c>
      <c r="S32" s="104">
        <v>-7.1999999999999995E-2</v>
      </c>
      <c r="T32" s="104">
        <v>1.2999999999999999E-2</v>
      </c>
      <c r="U32" s="104">
        <f t="shared" si="9"/>
        <v>1.6899999999999999E-4</v>
      </c>
      <c r="AD32" s="104" t="s">
        <v>10</v>
      </c>
      <c r="AE32" s="104">
        <v>9.4E-2</v>
      </c>
      <c r="AF32" s="104">
        <v>-2.4E-2</v>
      </c>
      <c r="AG32" s="104">
        <v>4.0000000000000001E-3</v>
      </c>
      <c r="AH32" s="104">
        <v>-2.9000000000000001E-2</v>
      </c>
    </row>
    <row r="33" spans="1:34" x14ac:dyDescent="0.2">
      <c r="A33" s="104"/>
      <c r="B33" s="104"/>
      <c r="C33" s="104"/>
      <c r="D33" s="104" t="s">
        <v>364</v>
      </c>
      <c r="E33" s="104">
        <v>0</v>
      </c>
      <c r="P33" s="104"/>
      <c r="Q33" s="104"/>
      <c r="R33" s="104"/>
      <c r="S33" s="104" t="s">
        <v>364</v>
      </c>
      <c r="T33" s="119">
        <v>0</v>
      </c>
      <c r="U33" s="104">
        <f>SUM(U23:U32)</f>
        <v>1.1800000000000001E-3</v>
      </c>
      <c r="AD33" s="104"/>
      <c r="AE33" s="104"/>
      <c r="AF33" s="104"/>
      <c r="AG33" s="104" t="s">
        <v>364</v>
      </c>
      <c r="AH33" s="104">
        <v>0</v>
      </c>
    </row>
    <row r="34" spans="1:34" x14ac:dyDescent="0.2">
      <c r="A34" s="104"/>
      <c r="B34" s="104"/>
      <c r="C34" s="104"/>
      <c r="D34" s="104"/>
      <c r="E34" s="104"/>
      <c r="P34" s="104"/>
      <c r="Q34" s="104"/>
      <c r="R34" s="104"/>
      <c r="S34" s="104"/>
      <c r="T34" s="104"/>
      <c r="U34" s="104"/>
      <c r="AD34" s="104"/>
      <c r="AE34" s="104"/>
      <c r="AF34" s="104"/>
      <c r="AG34" s="104"/>
      <c r="AH34" s="104"/>
    </row>
    <row r="35" spans="1:34" x14ac:dyDescent="0.2">
      <c r="A35" s="104" t="s">
        <v>365</v>
      </c>
      <c r="B35" s="104" t="s">
        <v>366</v>
      </c>
      <c r="C35" s="104" t="s">
        <v>367</v>
      </c>
      <c r="D35" s="104" t="s">
        <v>359</v>
      </c>
      <c r="E35" s="104">
        <v>1.34E-2</v>
      </c>
      <c r="P35" s="104" t="s">
        <v>365</v>
      </c>
      <c r="Q35" s="104" t="s">
        <v>366</v>
      </c>
      <c r="R35" s="104" t="s">
        <v>367</v>
      </c>
      <c r="S35" s="104" t="s">
        <v>359</v>
      </c>
      <c r="T35" s="104">
        <v>1.1999999999999999E-3</v>
      </c>
      <c r="U35" s="104"/>
      <c r="AD35" s="104" t="s">
        <v>365</v>
      </c>
      <c r="AE35" s="104" t="s">
        <v>366</v>
      </c>
      <c r="AF35" s="104" t="s">
        <v>367</v>
      </c>
      <c r="AG35" s="104" t="s">
        <v>359</v>
      </c>
      <c r="AH35" s="104">
        <v>6.6E-3</v>
      </c>
    </row>
    <row r="36" spans="1:34" x14ac:dyDescent="0.2">
      <c r="A36" s="104"/>
      <c r="B36" s="104"/>
      <c r="C36" s="104"/>
      <c r="D36" s="104"/>
      <c r="E36" s="104"/>
      <c r="P36" s="104"/>
      <c r="Q36" s="104"/>
      <c r="R36" s="104"/>
      <c r="S36" s="104"/>
      <c r="T36" s="104"/>
      <c r="U36" s="104"/>
      <c r="AD36" s="104"/>
      <c r="AE36" s="104"/>
      <c r="AF36" s="104"/>
      <c r="AG36" s="104"/>
      <c r="AH36" s="104"/>
    </row>
    <row r="37" spans="1:34" x14ac:dyDescent="0.2">
      <c r="A37" s="104" t="s">
        <v>368</v>
      </c>
      <c r="B37" s="104" t="s">
        <v>369</v>
      </c>
      <c r="C37" s="104" t="s">
        <v>369</v>
      </c>
      <c r="D37" s="104" t="s">
        <v>369</v>
      </c>
      <c r="E37" s="104" t="s">
        <v>369</v>
      </c>
      <c r="P37" s="104" t="s">
        <v>368</v>
      </c>
      <c r="Q37" s="104" t="s">
        <v>369</v>
      </c>
      <c r="R37" s="104" t="s">
        <v>369</v>
      </c>
      <c r="S37" s="104" t="s">
        <v>369</v>
      </c>
      <c r="T37" s="104" t="s">
        <v>369</v>
      </c>
      <c r="U37" s="104"/>
      <c r="AD37" s="104" t="s">
        <v>368</v>
      </c>
      <c r="AE37" s="104" t="s">
        <v>369</v>
      </c>
      <c r="AF37" s="104" t="s">
        <v>369</v>
      </c>
      <c r="AG37" s="104" t="s">
        <v>369</v>
      </c>
      <c r="AH37" s="104" t="s">
        <v>369</v>
      </c>
    </row>
    <row r="38" spans="1:34" x14ac:dyDescent="0.2">
      <c r="A38" s="104" t="s">
        <v>370</v>
      </c>
      <c r="B38" s="104" t="s">
        <v>371</v>
      </c>
      <c r="C38" s="104" t="s">
        <v>371</v>
      </c>
      <c r="D38" s="104" t="s">
        <v>371</v>
      </c>
      <c r="E38" s="104" t="s">
        <v>371</v>
      </c>
      <c r="P38" s="104" t="s">
        <v>370</v>
      </c>
      <c r="Q38" s="104" t="s">
        <v>371</v>
      </c>
      <c r="R38" s="104" t="s">
        <v>371</v>
      </c>
      <c r="S38" s="104" t="s">
        <v>371</v>
      </c>
      <c r="T38" s="104" t="s">
        <v>371</v>
      </c>
      <c r="U38" s="104"/>
      <c r="AD38" s="104" t="s">
        <v>370</v>
      </c>
      <c r="AE38" s="104" t="s">
        <v>371</v>
      </c>
      <c r="AF38" s="104" t="s">
        <v>371</v>
      </c>
      <c r="AG38" s="104" t="s">
        <v>371</v>
      </c>
      <c r="AH38" s="104" t="s">
        <v>371</v>
      </c>
    </row>
    <row r="39" spans="1:34" x14ac:dyDescent="0.2">
      <c r="A39" s="104"/>
      <c r="B39" s="104" t="s">
        <v>372</v>
      </c>
      <c r="C39" s="104" t="s">
        <v>373</v>
      </c>
      <c r="D39" s="104" t="s">
        <v>374</v>
      </c>
      <c r="E39" s="104" t="s">
        <v>375</v>
      </c>
      <c r="P39" s="104"/>
      <c r="Q39" s="104" t="s">
        <v>372</v>
      </c>
      <c r="R39" s="104" t="s">
        <v>373</v>
      </c>
      <c r="S39" s="104" t="s">
        <v>374</v>
      </c>
      <c r="T39" s="104" t="s">
        <v>375</v>
      </c>
      <c r="U39" s="104"/>
      <c r="AD39" s="104"/>
      <c r="AE39" s="104" t="s">
        <v>372</v>
      </c>
      <c r="AF39" s="104" t="s">
        <v>373</v>
      </c>
      <c r="AG39" s="104" t="s">
        <v>374</v>
      </c>
      <c r="AH39" s="104" t="s">
        <v>375</v>
      </c>
    </row>
    <row r="40" spans="1:34" x14ac:dyDescent="0.2">
      <c r="A40" s="104"/>
      <c r="B40" s="104"/>
      <c r="C40" s="104"/>
      <c r="D40" s="104"/>
      <c r="E40" s="104"/>
      <c r="P40" s="104"/>
      <c r="Q40" s="104"/>
      <c r="R40" s="104"/>
      <c r="S40" s="104"/>
      <c r="T40" s="104"/>
      <c r="U40" s="104"/>
      <c r="AD40" s="104"/>
      <c r="AE40" s="104"/>
      <c r="AF40" s="104"/>
      <c r="AG40" s="104"/>
      <c r="AH40" s="104"/>
    </row>
    <row r="41" spans="1:34" x14ac:dyDescent="0.2">
      <c r="A41" s="104" t="s">
        <v>338</v>
      </c>
      <c r="B41" s="104">
        <v>10.87</v>
      </c>
      <c r="C41" s="104">
        <v>11.51</v>
      </c>
      <c r="D41" s="104">
        <v>12.38</v>
      </c>
      <c r="E41" s="104">
        <v>0</v>
      </c>
      <c r="P41" s="104" t="s">
        <v>338</v>
      </c>
      <c r="Q41" s="104">
        <v>-9.1300000000000008</v>
      </c>
      <c r="R41" s="104">
        <v>18.98</v>
      </c>
      <c r="S41" s="104">
        <v>0</v>
      </c>
      <c r="T41" s="104">
        <v>18.98</v>
      </c>
      <c r="U41" s="104"/>
      <c r="AD41" s="104" t="s">
        <v>338</v>
      </c>
      <c r="AE41" s="104">
        <v>1.6</v>
      </c>
      <c r="AF41" s="104">
        <v>16.190000000000001</v>
      </c>
      <c r="AG41" s="104">
        <v>21.39</v>
      </c>
      <c r="AH41" s="104">
        <v>0</v>
      </c>
    </row>
    <row r="42" spans="1:34" x14ac:dyDescent="0.2">
      <c r="A42" s="104" t="s">
        <v>381</v>
      </c>
      <c r="B42" s="104">
        <v>-0.64</v>
      </c>
      <c r="C42" s="104">
        <v>0.67</v>
      </c>
      <c r="D42" s="104">
        <v>0</v>
      </c>
      <c r="E42" s="104">
        <v>9.68</v>
      </c>
      <c r="P42" s="104" t="s">
        <v>339</v>
      </c>
      <c r="Q42" s="104">
        <v>-14.2</v>
      </c>
      <c r="R42" s="104">
        <v>29.5</v>
      </c>
      <c r="S42" s="104">
        <v>0</v>
      </c>
      <c r="T42" s="104">
        <v>29.5</v>
      </c>
      <c r="U42" s="104"/>
      <c r="AD42" s="104" t="s">
        <v>342</v>
      </c>
      <c r="AE42" s="104">
        <v>-1.67</v>
      </c>
      <c r="AF42" s="104">
        <v>16.98</v>
      </c>
      <c r="AG42" s="104">
        <v>0</v>
      </c>
      <c r="AH42" s="104">
        <v>69.849999999999994</v>
      </c>
    </row>
    <row r="43" spans="1:34" x14ac:dyDescent="0.2">
      <c r="A43" s="104" t="s">
        <v>342</v>
      </c>
      <c r="B43" s="104">
        <v>-4.8899999999999997</v>
      </c>
      <c r="C43" s="104">
        <v>5.18</v>
      </c>
      <c r="D43" s="104">
        <v>0</v>
      </c>
      <c r="E43" s="104">
        <v>74.34</v>
      </c>
      <c r="P43" s="104" t="s">
        <v>340</v>
      </c>
      <c r="Q43" s="104">
        <v>-21.8</v>
      </c>
      <c r="R43" s="104">
        <v>45.3</v>
      </c>
      <c r="S43" s="104">
        <v>0</v>
      </c>
      <c r="T43" s="104">
        <v>45.3</v>
      </c>
      <c r="U43" s="104"/>
      <c r="AD43" s="104" t="s">
        <v>341</v>
      </c>
      <c r="AE43" s="104">
        <v>-0.72</v>
      </c>
      <c r="AF43" s="104">
        <v>7.33</v>
      </c>
      <c r="AG43" s="104">
        <v>0</v>
      </c>
      <c r="AH43" s="104">
        <v>30.15</v>
      </c>
    </row>
    <row r="44" spans="1:34" x14ac:dyDescent="0.2">
      <c r="A44" s="104" t="s">
        <v>339</v>
      </c>
      <c r="B44" s="104">
        <v>34.18</v>
      </c>
      <c r="C44" s="104">
        <v>36.22</v>
      </c>
      <c r="D44" s="104">
        <v>38.93</v>
      </c>
      <c r="E44" s="104">
        <v>0</v>
      </c>
      <c r="P44" s="104" t="s">
        <v>341</v>
      </c>
      <c r="Q44" s="104">
        <v>-1.45</v>
      </c>
      <c r="R44" s="104">
        <v>3.01</v>
      </c>
      <c r="S44" s="104">
        <v>0</v>
      </c>
      <c r="T44" s="104">
        <v>3.01</v>
      </c>
      <c r="U44" s="104"/>
      <c r="AD44" s="104" t="s">
        <v>339</v>
      </c>
      <c r="AE44" s="104">
        <v>3.42</v>
      </c>
      <c r="AF44" s="104">
        <v>34.68</v>
      </c>
      <c r="AG44" s="104">
        <v>45.82</v>
      </c>
      <c r="AH44" s="104">
        <v>0</v>
      </c>
    </row>
    <row r="45" spans="1:34" x14ac:dyDescent="0.2">
      <c r="A45" s="104" t="s">
        <v>341</v>
      </c>
      <c r="B45" s="104">
        <v>3.74</v>
      </c>
      <c r="C45" s="104">
        <v>3.96</v>
      </c>
      <c r="D45" s="104">
        <v>4.26</v>
      </c>
      <c r="E45" s="104">
        <v>0</v>
      </c>
      <c r="P45" s="104" t="s">
        <v>342</v>
      </c>
      <c r="Q45" s="104">
        <v>-0.16</v>
      </c>
      <c r="R45" s="104">
        <v>0.34</v>
      </c>
      <c r="S45" s="104">
        <v>0</v>
      </c>
      <c r="T45" s="104">
        <v>0.34</v>
      </c>
      <c r="U45" s="104"/>
      <c r="AD45" s="104" t="s">
        <v>340</v>
      </c>
      <c r="AE45" s="104">
        <v>2.17</v>
      </c>
      <c r="AF45" s="104">
        <v>22.01</v>
      </c>
      <c r="AG45" s="104">
        <v>29.08</v>
      </c>
      <c r="AH45" s="104">
        <v>0</v>
      </c>
    </row>
    <row r="46" spans="1:34" x14ac:dyDescent="0.2">
      <c r="A46" s="104" t="s">
        <v>340</v>
      </c>
      <c r="B46" s="104">
        <v>39.020000000000003</v>
      </c>
      <c r="C46" s="104">
        <v>41.34</v>
      </c>
      <c r="D46" s="104">
        <v>44.44</v>
      </c>
      <c r="E46" s="104">
        <v>0</v>
      </c>
      <c r="P46" s="104" t="s">
        <v>343</v>
      </c>
      <c r="Q46" s="104">
        <v>-1.1499999999999999</v>
      </c>
      <c r="R46" s="104">
        <v>2.38</v>
      </c>
      <c r="S46" s="104">
        <v>0</v>
      </c>
      <c r="T46" s="104">
        <v>2.38</v>
      </c>
      <c r="U46" s="104"/>
      <c r="AD46" s="104" t="s">
        <v>343</v>
      </c>
      <c r="AE46" s="104">
        <v>0.26</v>
      </c>
      <c r="AF46" s="104">
        <v>2.68</v>
      </c>
      <c r="AG46" s="104">
        <v>3.54</v>
      </c>
      <c r="AH46" s="104">
        <v>0</v>
      </c>
    </row>
    <row r="47" spans="1:34" x14ac:dyDescent="0.2">
      <c r="A47" s="104" t="s">
        <v>343</v>
      </c>
      <c r="B47" s="104">
        <v>-0.87</v>
      </c>
      <c r="C47" s="104">
        <v>0.92</v>
      </c>
      <c r="D47" s="104">
        <v>0</v>
      </c>
      <c r="E47" s="104">
        <v>13.26</v>
      </c>
      <c r="P47" s="104" t="s">
        <v>344</v>
      </c>
      <c r="Q47" s="104">
        <v>-0.23</v>
      </c>
      <c r="R47" s="104">
        <v>0.49</v>
      </c>
      <c r="S47" s="104">
        <v>0</v>
      </c>
      <c r="T47" s="104">
        <v>0.49</v>
      </c>
      <c r="U47" s="104"/>
      <c r="AD47" s="104" t="s">
        <v>344</v>
      </c>
      <c r="AE47" s="104">
        <v>0.01</v>
      </c>
      <c r="AF47" s="104">
        <v>0.13</v>
      </c>
      <c r="AG47" s="104">
        <v>0.17</v>
      </c>
      <c r="AH47" s="104">
        <v>0</v>
      </c>
    </row>
    <row r="48" spans="1:34" x14ac:dyDescent="0.2">
      <c r="A48" s="104" t="s">
        <v>344</v>
      </c>
      <c r="B48" s="104">
        <v>-0.18</v>
      </c>
      <c r="C48" s="104">
        <v>0.19</v>
      </c>
      <c r="D48" s="104">
        <v>0</v>
      </c>
      <c r="E48" s="104">
        <v>2.72</v>
      </c>
      <c r="P48" s="104"/>
      <c r="Q48" s="104"/>
      <c r="R48" s="104"/>
      <c r="S48" s="104"/>
      <c r="T48" s="104"/>
      <c r="U48" s="104"/>
      <c r="AD48" s="104"/>
      <c r="AE48" s="104"/>
      <c r="AF48" s="104"/>
      <c r="AG48" s="104"/>
      <c r="AH48" s="104"/>
    </row>
    <row r="49" spans="1:34" x14ac:dyDescent="0.2">
      <c r="A49" s="104"/>
      <c r="B49" s="104"/>
      <c r="C49" s="104"/>
      <c r="D49" s="104"/>
      <c r="E49" s="104"/>
      <c r="P49" s="104"/>
      <c r="Q49" s="104"/>
      <c r="R49" s="104"/>
      <c r="S49" s="104"/>
      <c r="T49" s="104"/>
      <c r="U49" s="104"/>
      <c r="AD49" s="104"/>
      <c r="AE49" s="104"/>
      <c r="AF49" s="104"/>
      <c r="AG49" s="104"/>
      <c r="AH49" s="104"/>
    </row>
    <row r="50" spans="1:34" x14ac:dyDescent="0.2">
      <c r="A50" s="104"/>
      <c r="B50" s="104"/>
      <c r="C50" s="104"/>
      <c r="D50" s="104"/>
      <c r="E50" s="104"/>
      <c r="P50" s="104" t="s">
        <v>376</v>
      </c>
      <c r="Q50" s="104" t="s">
        <v>377</v>
      </c>
      <c r="R50" s="104" t="s">
        <v>378</v>
      </c>
      <c r="S50" s="104">
        <v>0</v>
      </c>
      <c r="T50" s="104">
        <v>48.13</v>
      </c>
      <c r="U50" s="104"/>
      <c r="AD50" s="104" t="s">
        <v>376</v>
      </c>
      <c r="AE50" s="104" t="s">
        <v>377</v>
      </c>
      <c r="AF50" s="104" t="s">
        <v>378</v>
      </c>
      <c r="AG50" s="104">
        <v>7.46</v>
      </c>
      <c r="AH50" s="104">
        <v>2.4</v>
      </c>
    </row>
    <row r="51" spans="1:34" x14ac:dyDescent="0.2">
      <c r="A51" s="104" t="s">
        <v>376</v>
      </c>
      <c r="B51" s="104" t="s">
        <v>377</v>
      </c>
      <c r="C51" s="104" t="s">
        <v>378</v>
      </c>
      <c r="D51" s="104">
        <v>87.81</v>
      </c>
      <c r="E51" s="104">
        <v>6.57</v>
      </c>
      <c r="P51" s="104"/>
      <c r="Q51" s="104"/>
      <c r="R51" s="104"/>
      <c r="S51" s="104" t="s">
        <v>379</v>
      </c>
      <c r="T51" s="104">
        <f>100-T50</f>
        <v>51.87</v>
      </c>
      <c r="U51" s="104"/>
      <c r="AD51" s="104"/>
      <c r="AE51" s="104"/>
      <c r="AF51" s="104"/>
      <c r="AG51" s="123" t="s">
        <v>379</v>
      </c>
      <c r="AH51" s="104">
        <f>100-AH50</f>
        <v>97.6</v>
      </c>
    </row>
    <row r="52" spans="1:34" x14ac:dyDescent="0.2">
      <c r="A52" s="104"/>
      <c r="B52" s="104"/>
      <c r="C52" s="104"/>
      <c r="D52" s="104" t="s">
        <v>383</v>
      </c>
      <c r="E52" s="104">
        <f>100-E51</f>
        <v>93.43</v>
      </c>
    </row>
    <row r="54" spans="1:34" x14ac:dyDescent="0.2">
      <c r="A54" s="151" t="s">
        <v>597</v>
      </c>
    </row>
    <row r="55" spans="1:34" x14ac:dyDescent="0.2">
      <c r="A55" s="151"/>
    </row>
    <row r="56" spans="1:34" x14ac:dyDescent="0.2">
      <c r="A56" s="15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73"/>
  <sheetViews>
    <sheetView workbookViewId="0">
      <selection activeCell="AV1" sqref="AV1"/>
    </sheetView>
  </sheetViews>
  <sheetFormatPr baseColWidth="10" defaultRowHeight="16" x14ac:dyDescent="0.2"/>
  <sheetData>
    <row r="1" spans="1:50" x14ac:dyDescent="0.2">
      <c r="A1" s="129" t="s">
        <v>595</v>
      </c>
      <c r="E1" s="129" t="s">
        <v>596</v>
      </c>
      <c r="O1" t="s">
        <v>388</v>
      </c>
      <c r="AP1" s="150" t="s">
        <v>389</v>
      </c>
      <c r="AV1" s="150" t="s">
        <v>390</v>
      </c>
    </row>
    <row r="2" spans="1:50" x14ac:dyDescent="0.2">
      <c r="A2" t="s">
        <v>0</v>
      </c>
      <c r="B2" t="s">
        <v>391</v>
      </c>
      <c r="C2" t="s">
        <v>392</v>
      </c>
      <c r="D2" t="s">
        <v>393</v>
      </c>
      <c r="E2" t="s">
        <v>4</v>
      </c>
      <c r="F2" t="s">
        <v>5</v>
      </c>
      <c r="G2" t="s">
        <v>6</v>
      </c>
      <c r="H2" t="s">
        <v>7</v>
      </c>
      <c r="I2" t="s">
        <v>394</v>
      </c>
      <c r="J2" t="s">
        <v>395</v>
      </c>
      <c r="K2" t="s">
        <v>396</v>
      </c>
      <c r="L2" t="s">
        <v>11</v>
      </c>
      <c r="O2" t="s">
        <v>397</v>
      </c>
      <c r="P2" t="s">
        <v>398</v>
      </c>
      <c r="Q2" t="s">
        <v>399</v>
      </c>
      <c r="R2" t="s">
        <v>400</v>
      </c>
      <c r="S2" t="s">
        <v>401</v>
      </c>
      <c r="T2" t="s">
        <v>402</v>
      </c>
      <c r="U2" t="s">
        <v>403</v>
      </c>
      <c r="V2" t="s">
        <v>404</v>
      </c>
      <c r="W2" t="s">
        <v>405</v>
      </c>
      <c r="X2" t="s">
        <v>406</v>
      </c>
      <c r="Y2" t="s">
        <v>407</v>
      </c>
      <c r="Z2" t="s">
        <v>408</v>
      </c>
      <c r="AA2" t="s">
        <v>409</v>
      </c>
      <c r="AB2" t="s">
        <v>410</v>
      </c>
      <c r="AC2" t="s">
        <v>411</v>
      </c>
      <c r="AD2" t="s">
        <v>412</v>
      </c>
      <c r="AE2" t="s">
        <v>413</v>
      </c>
      <c r="AF2" t="s">
        <v>414</v>
      </c>
      <c r="AG2" t="s">
        <v>415</v>
      </c>
      <c r="AH2" t="s">
        <v>416</v>
      </c>
      <c r="AI2" t="s">
        <v>417</v>
      </c>
      <c r="AJ2" t="s">
        <v>418</v>
      </c>
      <c r="AK2" t="s">
        <v>419</v>
      </c>
      <c r="AL2" t="s">
        <v>420</v>
      </c>
      <c r="AM2" t="s">
        <v>421</v>
      </c>
      <c r="AN2" t="s">
        <v>422</v>
      </c>
      <c r="AP2" t="s">
        <v>423</v>
      </c>
      <c r="AQ2" t="s">
        <v>339</v>
      </c>
      <c r="AR2" t="s">
        <v>424</v>
      </c>
      <c r="AS2" t="s">
        <v>425</v>
      </c>
      <c r="AT2" t="s">
        <v>11</v>
      </c>
      <c r="AV2" t="s">
        <v>426</v>
      </c>
      <c r="AW2" t="s">
        <v>427</v>
      </c>
      <c r="AX2" t="s">
        <v>428</v>
      </c>
    </row>
    <row r="3" spans="1:50" x14ac:dyDescent="0.2">
      <c r="A3" t="s">
        <v>175</v>
      </c>
      <c r="B3">
        <v>76.47</v>
      </c>
      <c r="C3">
        <v>8.2000000000000003E-2</v>
      </c>
      <c r="D3">
        <v>13.14</v>
      </c>
      <c r="E3">
        <v>0.48</v>
      </c>
      <c r="F3">
        <v>0.04</v>
      </c>
      <c r="G3">
        <v>0.09</v>
      </c>
      <c r="H3">
        <v>0.51</v>
      </c>
      <c r="I3">
        <v>4.63</v>
      </c>
      <c r="J3">
        <v>4.55</v>
      </c>
      <c r="K3">
        <v>0.01</v>
      </c>
      <c r="L3">
        <v>100</v>
      </c>
      <c r="O3">
        <v>4.0006190000000004</v>
      </c>
      <c r="P3">
        <v>31.152660000000001</v>
      </c>
      <c r="Q3">
        <v>26.87454</v>
      </c>
      <c r="R3">
        <v>39.158369999999998</v>
      </c>
      <c r="S3">
        <v>1.6318619999999999</v>
      </c>
      <c r="T3">
        <v>0</v>
      </c>
      <c r="U3">
        <v>0</v>
      </c>
      <c r="V3">
        <v>0</v>
      </c>
      <c r="W3">
        <v>0</v>
      </c>
      <c r="X3">
        <v>0.214781</v>
      </c>
      <c r="Y3">
        <v>0</v>
      </c>
      <c r="Z3">
        <v>0.2593065</v>
      </c>
      <c r="AA3">
        <v>0</v>
      </c>
      <c r="AB3">
        <v>0</v>
      </c>
      <c r="AC3">
        <v>5.6103199999999999E-2</v>
      </c>
      <c r="AD3">
        <v>0.15565409999999999</v>
      </c>
      <c r="AE3">
        <v>0.4944885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P3">
        <v>97.19</v>
      </c>
      <c r="AQ3">
        <v>32.049999999999997</v>
      </c>
      <c r="AR3">
        <v>27.65</v>
      </c>
      <c r="AS3">
        <v>40.29</v>
      </c>
      <c r="AT3">
        <v>100</v>
      </c>
      <c r="AV3">
        <v>30.63</v>
      </c>
      <c r="AW3">
        <v>25.17</v>
      </c>
      <c r="AX3">
        <v>44.19</v>
      </c>
    </row>
    <row r="4" spans="1:50" x14ac:dyDescent="0.2">
      <c r="A4" t="s">
        <v>176</v>
      </c>
      <c r="B4">
        <v>76.13</v>
      </c>
      <c r="C4">
        <v>9.4E-2</v>
      </c>
      <c r="D4">
        <v>13.27</v>
      </c>
      <c r="E4">
        <v>0.53</v>
      </c>
      <c r="F4">
        <v>4.4999999999999998E-2</v>
      </c>
      <c r="G4">
        <v>7.0000000000000007E-2</v>
      </c>
      <c r="H4">
        <v>0.55000000000000004</v>
      </c>
      <c r="I4">
        <v>4.5199999999999996</v>
      </c>
      <c r="J4">
        <v>4.8</v>
      </c>
      <c r="L4">
        <v>100</v>
      </c>
      <c r="O4">
        <v>4.358117</v>
      </c>
      <c r="P4">
        <v>30.418150000000001</v>
      </c>
      <c r="Q4">
        <v>28.3476</v>
      </c>
      <c r="R4">
        <v>38.223239999999997</v>
      </c>
      <c r="S4">
        <v>1.741719</v>
      </c>
      <c r="T4">
        <v>0</v>
      </c>
      <c r="U4">
        <v>0</v>
      </c>
      <c r="V4">
        <v>0</v>
      </c>
      <c r="W4">
        <v>0</v>
      </c>
      <c r="X4">
        <v>0.24159829999999999</v>
      </c>
      <c r="Y4">
        <v>0</v>
      </c>
      <c r="Z4">
        <v>0.2597006</v>
      </c>
      <c r="AA4">
        <v>0</v>
      </c>
      <c r="AB4">
        <v>0</v>
      </c>
      <c r="AC4">
        <v>0</v>
      </c>
      <c r="AD4">
        <v>0.1496429</v>
      </c>
      <c r="AE4">
        <v>0.58864890000000003</v>
      </c>
      <c r="AF4">
        <v>3.7169199999999999E-2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P4">
        <v>96.99</v>
      </c>
      <c r="AQ4">
        <v>31.36</v>
      </c>
      <c r="AR4">
        <v>29.23</v>
      </c>
      <c r="AS4">
        <v>39.409999999999997</v>
      </c>
      <c r="AT4">
        <v>100</v>
      </c>
      <c r="AV4">
        <v>29.87</v>
      </c>
      <c r="AW4">
        <v>26.39</v>
      </c>
      <c r="AX4">
        <v>43.73</v>
      </c>
    </row>
    <row r="5" spans="1:50" x14ac:dyDescent="0.2">
      <c r="A5" t="s">
        <v>176</v>
      </c>
      <c r="B5">
        <v>76.08</v>
      </c>
      <c r="C5">
        <v>8.2000000000000003E-2</v>
      </c>
      <c r="D5">
        <v>13.13</v>
      </c>
      <c r="E5">
        <v>0.49</v>
      </c>
      <c r="F5">
        <v>4.2000000000000003E-2</v>
      </c>
      <c r="G5">
        <v>7.0000000000000007E-2</v>
      </c>
      <c r="H5">
        <v>0.52</v>
      </c>
      <c r="I5">
        <v>4.96</v>
      </c>
      <c r="J5">
        <v>4.6100000000000003</v>
      </c>
      <c r="K5">
        <v>8.9999999999999993E-3</v>
      </c>
      <c r="L5">
        <v>100</v>
      </c>
      <c r="O5">
        <v>0</v>
      </c>
      <c r="P5">
        <v>28.9787</v>
      </c>
      <c r="Q5">
        <v>27.231069999999999</v>
      </c>
      <c r="R5">
        <v>41.852640000000001</v>
      </c>
      <c r="S5">
        <v>0</v>
      </c>
      <c r="T5">
        <v>0</v>
      </c>
      <c r="U5">
        <v>0</v>
      </c>
      <c r="V5">
        <v>0</v>
      </c>
      <c r="W5">
        <v>0</v>
      </c>
      <c r="X5">
        <v>0.22553790000000001</v>
      </c>
      <c r="Y5">
        <v>0</v>
      </c>
      <c r="Z5">
        <v>0.95111440000000003</v>
      </c>
      <c r="AA5">
        <v>0</v>
      </c>
      <c r="AB5">
        <v>8.8113399999999995E-2</v>
      </c>
      <c r="AC5">
        <v>0</v>
      </c>
      <c r="AD5">
        <v>0.14967349999999999</v>
      </c>
      <c r="AE5">
        <v>0.51387830000000001</v>
      </c>
      <c r="AF5">
        <v>7.7431000000000002E-3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P5">
        <v>98.06</v>
      </c>
      <c r="AQ5">
        <v>29.55</v>
      </c>
      <c r="AR5">
        <v>27.77</v>
      </c>
      <c r="AS5">
        <v>42.68</v>
      </c>
      <c r="AT5">
        <v>100</v>
      </c>
      <c r="AV5">
        <v>29.57</v>
      </c>
      <c r="AW5">
        <v>27.23</v>
      </c>
      <c r="AX5">
        <v>43.2</v>
      </c>
    </row>
    <row r="6" spans="1:50" x14ac:dyDescent="0.2">
      <c r="A6" t="s">
        <v>176</v>
      </c>
      <c r="B6">
        <v>76.23</v>
      </c>
      <c r="C6">
        <v>5.8999999999999997E-2</v>
      </c>
      <c r="D6">
        <v>13.21</v>
      </c>
      <c r="E6">
        <v>0.43</v>
      </c>
      <c r="F6">
        <v>3.5000000000000003E-2</v>
      </c>
      <c r="G6">
        <v>0.04</v>
      </c>
      <c r="H6">
        <v>0.5</v>
      </c>
      <c r="I6">
        <v>4.9400000000000004</v>
      </c>
      <c r="J6">
        <v>4.54</v>
      </c>
      <c r="K6">
        <v>4.0000000000000001E-3</v>
      </c>
      <c r="L6">
        <v>100</v>
      </c>
      <c r="O6">
        <v>1.092471</v>
      </c>
      <c r="P6">
        <v>29.425409999999999</v>
      </c>
      <c r="Q6">
        <v>26.820709999999998</v>
      </c>
      <c r="R6">
        <v>41.788379999999997</v>
      </c>
      <c r="S6">
        <v>0.46156819999999998</v>
      </c>
      <c r="T6">
        <v>0</v>
      </c>
      <c r="U6">
        <v>0</v>
      </c>
      <c r="V6">
        <v>0</v>
      </c>
      <c r="W6">
        <v>0</v>
      </c>
      <c r="X6">
        <v>0.1879702</v>
      </c>
      <c r="Y6">
        <v>0</v>
      </c>
      <c r="Z6">
        <v>0.72156699999999996</v>
      </c>
      <c r="AA6">
        <v>0</v>
      </c>
      <c r="AB6">
        <v>0</v>
      </c>
      <c r="AC6">
        <v>0</v>
      </c>
      <c r="AD6">
        <v>8.5537699999999994E-2</v>
      </c>
      <c r="AE6">
        <v>0.47773650000000001</v>
      </c>
      <c r="AF6">
        <v>3.4212699999999999E-2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P6">
        <v>98.03</v>
      </c>
      <c r="AQ6">
        <v>30.02</v>
      </c>
      <c r="AR6">
        <v>27.36</v>
      </c>
      <c r="AS6">
        <v>42.63</v>
      </c>
      <c r="AT6">
        <v>100</v>
      </c>
      <c r="AV6">
        <v>29.66</v>
      </c>
      <c r="AW6">
        <v>26.32</v>
      </c>
      <c r="AX6">
        <v>44.03</v>
      </c>
    </row>
    <row r="7" spans="1:50" x14ac:dyDescent="0.2">
      <c r="A7" t="s">
        <v>176</v>
      </c>
      <c r="B7">
        <v>76.709999999999994</v>
      </c>
      <c r="C7">
        <v>8.4000000000000005E-2</v>
      </c>
      <c r="D7">
        <v>13.12</v>
      </c>
      <c r="E7">
        <v>0.5</v>
      </c>
      <c r="F7">
        <v>0.04</v>
      </c>
      <c r="G7">
        <v>0.08</v>
      </c>
      <c r="H7">
        <v>0.5</v>
      </c>
      <c r="I7">
        <v>4.42</v>
      </c>
      <c r="J7">
        <v>4.53</v>
      </c>
      <c r="K7">
        <v>1.9E-2</v>
      </c>
      <c r="L7">
        <v>100</v>
      </c>
      <c r="O7">
        <v>5.9268029999999996</v>
      </c>
      <c r="P7">
        <v>32.570210000000003</v>
      </c>
      <c r="Q7">
        <v>26.75554</v>
      </c>
      <c r="R7">
        <v>37.381079999999997</v>
      </c>
      <c r="S7">
        <v>2.3550840000000002</v>
      </c>
      <c r="T7">
        <v>0</v>
      </c>
      <c r="U7">
        <v>0</v>
      </c>
      <c r="V7">
        <v>0</v>
      </c>
      <c r="W7">
        <v>8.1849900000000003E-2</v>
      </c>
      <c r="X7">
        <v>0</v>
      </c>
      <c r="Y7">
        <v>9.9568000000000004E-2</v>
      </c>
      <c r="Z7">
        <v>0</v>
      </c>
      <c r="AA7">
        <v>0</v>
      </c>
      <c r="AB7">
        <v>0</v>
      </c>
      <c r="AC7">
        <v>1.7686400000000001E-2</v>
      </c>
      <c r="AD7">
        <v>0.15944530000000001</v>
      </c>
      <c r="AE7">
        <v>0.54318259999999996</v>
      </c>
      <c r="AF7">
        <v>0</v>
      </c>
      <c r="AG7">
        <v>4.3994800000000001E-2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P7">
        <v>96.71</v>
      </c>
      <c r="AQ7">
        <v>33.68</v>
      </c>
      <c r="AR7">
        <v>27.67</v>
      </c>
      <c r="AS7">
        <v>38.65</v>
      </c>
      <c r="AT7">
        <v>100</v>
      </c>
      <c r="AV7">
        <v>31.51</v>
      </c>
      <c r="AW7">
        <v>24.4</v>
      </c>
      <c r="AX7">
        <v>44.1</v>
      </c>
    </row>
    <row r="8" spans="1:50" x14ac:dyDescent="0.2">
      <c r="A8" t="s">
        <v>176</v>
      </c>
      <c r="B8">
        <v>76.400000000000006</v>
      </c>
      <c r="C8">
        <v>9.4E-2</v>
      </c>
      <c r="D8">
        <v>13.25</v>
      </c>
      <c r="E8">
        <v>0.45</v>
      </c>
      <c r="F8">
        <v>4.1000000000000002E-2</v>
      </c>
      <c r="G8">
        <v>0.1</v>
      </c>
      <c r="H8">
        <v>0.52</v>
      </c>
      <c r="I8">
        <v>4.58</v>
      </c>
      <c r="J8">
        <v>4.5599999999999996</v>
      </c>
      <c r="K8">
        <v>8.9999999999999993E-3</v>
      </c>
      <c r="L8">
        <v>100</v>
      </c>
      <c r="O8">
        <v>5.204472</v>
      </c>
      <c r="P8">
        <v>31.21649</v>
      </c>
      <c r="Q8">
        <v>26.933959999999999</v>
      </c>
      <c r="R8">
        <v>38.73601</v>
      </c>
      <c r="S8">
        <v>2.1266880000000001</v>
      </c>
      <c r="T8">
        <v>0</v>
      </c>
      <c r="U8">
        <v>0</v>
      </c>
      <c r="V8">
        <v>0</v>
      </c>
      <c r="W8">
        <v>0</v>
      </c>
      <c r="X8">
        <v>0.2201535</v>
      </c>
      <c r="Y8">
        <v>0</v>
      </c>
      <c r="Z8">
        <v>7.0530300000000004E-2</v>
      </c>
      <c r="AA8">
        <v>0</v>
      </c>
      <c r="AB8">
        <v>0</v>
      </c>
      <c r="AC8">
        <v>5.3970200000000003E-2</v>
      </c>
      <c r="AD8">
        <v>0.17843510000000001</v>
      </c>
      <c r="AE8">
        <v>0.46264240000000001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P8">
        <v>96.89</v>
      </c>
      <c r="AQ8">
        <v>32.22</v>
      </c>
      <c r="AR8">
        <v>27.8</v>
      </c>
      <c r="AS8">
        <v>39.979999999999997</v>
      </c>
      <c r="AT8">
        <v>100</v>
      </c>
      <c r="AV8">
        <v>30.35</v>
      </c>
      <c r="AW8">
        <v>24.71</v>
      </c>
      <c r="AX8">
        <v>44.94</v>
      </c>
    </row>
    <row r="9" spans="1:50" x14ac:dyDescent="0.2">
      <c r="A9" t="s">
        <v>176</v>
      </c>
      <c r="B9">
        <v>76.33</v>
      </c>
      <c r="C9">
        <v>9.0999999999999998E-2</v>
      </c>
      <c r="D9">
        <v>13.13</v>
      </c>
      <c r="E9">
        <v>0.51</v>
      </c>
      <c r="F9">
        <v>3.9E-2</v>
      </c>
      <c r="G9">
        <v>0.12</v>
      </c>
      <c r="H9">
        <v>0.5</v>
      </c>
      <c r="I9">
        <v>4.76</v>
      </c>
      <c r="J9">
        <v>4.5199999999999996</v>
      </c>
      <c r="K9">
        <v>5.0000000000000001E-3</v>
      </c>
      <c r="L9">
        <v>100</v>
      </c>
      <c r="O9">
        <v>2.68302</v>
      </c>
      <c r="P9">
        <v>30.494669999999999</v>
      </c>
      <c r="Q9">
        <v>26.695650000000001</v>
      </c>
      <c r="R9">
        <v>40.255299999999998</v>
      </c>
      <c r="S9">
        <v>1.1098349999999999</v>
      </c>
      <c r="T9">
        <v>0</v>
      </c>
      <c r="U9">
        <v>0</v>
      </c>
      <c r="V9">
        <v>0</v>
      </c>
      <c r="W9">
        <v>0</v>
      </c>
      <c r="X9">
        <v>0.20939820000000001</v>
      </c>
      <c r="Y9">
        <v>0</v>
      </c>
      <c r="Z9">
        <v>0.45939449999999998</v>
      </c>
      <c r="AA9">
        <v>0</v>
      </c>
      <c r="AB9">
        <v>0</v>
      </c>
      <c r="AC9">
        <v>0.12789729999999999</v>
      </c>
      <c r="AD9">
        <v>0.17272709999999999</v>
      </c>
      <c r="AE9">
        <v>0.47826020000000002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P9">
        <v>97.45</v>
      </c>
      <c r="AQ9">
        <v>31.29</v>
      </c>
      <c r="AR9">
        <v>27.4</v>
      </c>
      <c r="AS9">
        <v>41.31</v>
      </c>
      <c r="AT9">
        <v>100</v>
      </c>
      <c r="AV9">
        <v>30.36</v>
      </c>
      <c r="AW9">
        <v>25.53</v>
      </c>
      <c r="AX9">
        <v>44.11</v>
      </c>
    </row>
    <row r="10" spans="1:50" x14ac:dyDescent="0.2">
      <c r="A10" t="s">
        <v>176</v>
      </c>
      <c r="B10">
        <v>76.260000000000005</v>
      </c>
      <c r="C10">
        <v>8.5999999999999993E-2</v>
      </c>
      <c r="D10">
        <v>13</v>
      </c>
      <c r="E10">
        <v>0.53</v>
      </c>
      <c r="F10">
        <v>3.5000000000000003E-2</v>
      </c>
      <c r="G10">
        <v>0.12</v>
      </c>
      <c r="H10">
        <v>0.51</v>
      </c>
      <c r="I10">
        <v>4.82</v>
      </c>
      <c r="J10">
        <v>4.62</v>
      </c>
      <c r="K10">
        <v>0.01</v>
      </c>
      <c r="L10">
        <v>100</v>
      </c>
      <c r="O10">
        <v>0.46633520000000001</v>
      </c>
      <c r="P10">
        <v>29.890619999999998</v>
      </c>
      <c r="Q10">
        <v>27.289470000000001</v>
      </c>
      <c r="R10">
        <v>40.767510000000001</v>
      </c>
      <c r="S10">
        <v>0.19100400000000001</v>
      </c>
      <c r="T10">
        <v>0</v>
      </c>
      <c r="U10">
        <v>0</v>
      </c>
      <c r="V10">
        <v>0</v>
      </c>
      <c r="W10">
        <v>0</v>
      </c>
      <c r="X10">
        <v>0.18794359999999999</v>
      </c>
      <c r="Y10">
        <v>0</v>
      </c>
      <c r="Z10">
        <v>0.87538360000000004</v>
      </c>
      <c r="AA10">
        <v>0</v>
      </c>
      <c r="AB10">
        <v>0</v>
      </c>
      <c r="AC10">
        <v>0.1423953</v>
      </c>
      <c r="AD10">
        <v>0.16325580000000001</v>
      </c>
      <c r="AE10">
        <v>0.4905446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P10">
        <v>97.95</v>
      </c>
      <c r="AQ10">
        <v>30.52</v>
      </c>
      <c r="AR10">
        <v>27.86</v>
      </c>
      <c r="AS10">
        <v>41.62</v>
      </c>
      <c r="AT10">
        <v>100</v>
      </c>
      <c r="AV10">
        <v>30.38</v>
      </c>
      <c r="AW10">
        <v>27.08</v>
      </c>
      <c r="AX10">
        <v>42.54</v>
      </c>
    </row>
    <row r="11" spans="1:50" x14ac:dyDescent="0.2">
      <c r="A11" t="s">
        <v>176</v>
      </c>
      <c r="B11">
        <v>76.77</v>
      </c>
      <c r="C11">
        <v>7.2999999999999995E-2</v>
      </c>
      <c r="D11">
        <v>13.09</v>
      </c>
      <c r="E11">
        <v>0.46</v>
      </c>
      <c r="F11">
        <v>4.3999999999999997E-2</v>
      </c>
      <c r="G11">
        <v>0.1</v>
      </c>
      <c r="H11">
        <v>0.51</v>
      </c>
      <c r="I11">
        <v>4.57</v>
      </c>
      <c r="J11">
        <v>4.3600000000000003</v>
      </c>
      <c r="K11">
        <v>1.7000000000000001E-2</v>
      </c>
      <c r="L11">
        <v>100</v>
      </c>
      <c r="O11">
        <v>5.6753169999999997</v>
      </c>
      <c r="P11">
        <v>32.399659999999997</v>
      </c>
      <c r="Q11">
        <v>25.754940000000001</v>
      </c>
      <c r="R11">
        <v>38.654870000000003</v>
      </c>
      <c r="S11">
        <v>2.3257819999999998</v>
      </c>
      <c r="T11">
        <v>0</v>
      </c>
      <c r="U11">
        <v>0</v>
      </c>
      <c r="V11">
        <v>0</v>
      </c>
      <c r="W11">
        <v>0</v>
      </c>
      <c r="X11">
        <v>7.1823700000000004E-2</v>
      </c>
      <c r="Y11">
        <v>7.6242500000000005E-2</v>
      </c>
      <c r="Z11">
        <v>0</v>
      </c>
      <c r="AA11">
        <v>0</v>
      </c>
      <c r="AB11">
        <v>0</v>
      </c>
      <c r="AC11">
        <v>0.1148062</v>
      </c>
      <c r="AD11">
        <v>0.13858419999999999</v>
      </c>
      <c r="AE11">
        <v>0.43183739999999998</v>
      </c>
      <c r="AF11">
        <v>0</v>
      </c>
      <c r="AG11">
        <v>3.9369000000000001E-2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P11">
        <v>96.81</v>
      </c>
      <c r="AQ11">
        <v>33.47</v>
      </c>
      <c r="AR11">
        <v>26.6</v>
      </c>
      <c r="AS11">
        <v>39.93</v>
      </c>
      <c r="AT11">
        <v>100</v>
      </c>
      <c r="AV11">
        <v>31.34</v>
      </c>
      <c r="AW11">
        <v>23.5</v>
      </c>
      <c r="AX11">
        <v>45.16</v>
      </c>
    </row>
    <row r="12" spans="1:50" x14ac:dyDescent="0.2">
      <c r="A12" t="s">
        <v>176</v>
      </c>
      <c r="B12">
        <v>76.319999999999993</v>
      </c>
      <c r="C12">
        <v>8.6999999999999994E-2</v>
      </c>
      <c r="D12">
        <v>13.24</v>
      </c>
      <c r="E12">
        <v>0.48</v>
      </c>
      <c r="F12">
        <v>3.7999999999999999E-2</v>
      </c>
      <c r="G12">
        <v>0.09</v>
      </c>
      <c r="H12">
        <v>0.52</v>
      </c>
      <c r="I12">
        <v>4.58</v>
      </c>
      <c r="J12">
        <v>4.63</v>
      </c>
      <c r="K12">
        <v>1.4E-2</v>
      </c>
      <c r="L12">
        <v>100</v>
      </c>
      <c r="O12">
        <v>4.6587170000000002</v>
      </c>
      <c r="P12">
        <v>30.943999999999999</v>
      </c>
      <c r="Q12">
        <v>27.34788</v>
      </c>
      <c r="R12">
        <v>38.736649999999997</v>
      </c>
      <c r="S12">
        <v>1.8928119999999999</v>
      </c>
      <c r="T12">
        <v>0</v>
      </c>
      <c r="U12">
        <v>0</v>
      </c>
      <c r="V12">
        <v>0</v>
      </c>
      <c r="W12">
        <v>0</v>
      </c>
      <c r="X12">
        <v>0.20404810000000001</v>
      </c>
      <c r="Y12">
        <v>0</v>
      </c>
      <c r="Z12">
        <v>0.13866999999999999</v>
      </c>
      <c r="AA12">
        <v>0</v>
      </c>
      <c r="AB12">
        <v>0</v>
      </c>
      <c r="AC12">
        <v>4.1622399999999997E-2</v>
      </c>
      <c r="AD12">
        <v>0.16515009999999999</v>
      </c>
      <c r="AE12">
        <v>0.50449200000000005</v>
      </c>
      <c r="AF12">
        <v>0</v>
      </c>
      <c r="AG12">
        <v>3.2419200000000002E-2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P12">
        <v>97.03</v>
      </c>
      <c r="AQ12">
        <v>31.89</v>
      </c>
      <c r="AR12">
        <v>28.19</v>
      </c>
      <c r="AS12">
        <v>39.92</v>
      </c>
      <c r="AT12">
        <v>100</v>
      </c>
      <c r="AV12">
        <v>30.25</v>
      </c>
      <c r="AW12">
        <v>25.33</v>
      </c>
      <c r="AX12">
        <v>44.43</v>
      </c>
    </row>
    <row r="13" spans="1:50" x14ac:dyDescent="0.2">
      <c r="A13" t="s">
        <v>176</v>
      </c>
      <c r="B13">
        <v>77.44</v>
      </c>
      <c r="C13">
        <v>0.1</v>
      </c>
      <c r="D13">
        <v>12.97</v>
      </c>
      <c r="E13">
        <v>0.52</v>
      </c>
      <c r="F13">
        <v>4.1000000000000002E-2</v>
      </c>
      <c r="G13">
        <v>0.1</v>
      </c>
      <c r="H13">
        <v>0.5</v>
      </c>
      <c r="I13">
        <v>3.91</v>
      </c>
      <c r="J13">
        <v>4.42</v>
      </c>
      <c r="K13">
        <v>3.0000000000000001E-3</v>
      </c>
      <c r="L13">
        <v>100</v>
      </c>
      <c r="O13">
        <v>6.9742670000000002</v>
      </c>
      <c r="P13">
        <v>36.629339999999999</v>
      </c>
      <c r="Q13">
        <v>26.10501</v>
      </c>
      <c r="R13">
        <v>33.066809999999997</v>
      </c>
      <c r="S13">
        <v>2.4790640000000002</v>
      </c>
      <c r="T13">
        <v>0</v>
      </c>
      <c r="U13">
        <v>0</v>
      </c>
      <c r="V13">
        <v>0</v>
      </c>
      <c r="W13">
        <v>0.84393530000000005</v>
      </c>
      <c r="X13">
        <v>0</v>
      </c>
      <c r="Y13">
        <v>0.1020539</v>
      </c>
      <c r="Z13">
        <v>0</v>
      </c>
      <c r="AA13">
        <v>0</v>
      </c>
      <c r="AB13">
        <v>0</v>
      </c>
      <c r="AC13">
        <v>3.6588500000000003E-2</v>
      </c>
      <c r="AD13">
        <v>0.1898098</v>
      </c>
      <c r="AE13">
        <v>0.55234249999999996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P13">
        <v>95.8</v>
      </c>
      <c r="AQ13">
        <v>38.229999999999997</v>
      </c>
      <c r="AR13">
        <v>27.25</v>
      </c>
      <c r="AS13">
        <v>34.520000000000003</v>
      </c>
      <c r="AT13">
        <v>100</v>
      </c>
      <c r="AV13">
        <v>35.61</v>
      </c>
      <c r="AW13">
        <v>23.95</v>
      </c>
      <c r="AX13">
        <v>40.44</v>
      </c>
    </row>
    <row r="14" spans="1:50" x14ac:dyDescent="0.2">
      <c r="A14" t="s">
        <v>176</v>
      </c>
      <c r="B14">
        <v>77.05</v>
      </c>
      <c r="C14">
        <v>8.8999999999999996E-2</v>
      </c>
      <c r="D14">
        <v>12.6</v>
      </c>
      <c r="E14">
        <v>0.48</v>
      </c>
      <c r="F14">
        <v>3.6999999999999998E-2</v>
      </c>
      <c r="G14">
        <v>0.14000000000000001</v>
      </c>
      <c r="H14">
        <v>0.48</v>
      </c>
      <c r="I14">
        <v>4.45</v>
      </c>
      <c r="J14">
        <v>4.67</v>
      </c>
      <c r="K14">
        <v>0.01</v>
      </c>
      <c r="L14">
        <v>100</v>
      </c>
      <c r="O14">
        <v>1.601413</v>
      </c>
      <c r="P14">
        <v>32.575319999999998</v>
      </c>
      <c r="Q14">
        <v>27.58221</v>
      </c>
      <c r="R14">
        <v>37.634509999999999</v>
      </c>
      <c r="S14">
        <v>0.6124925</v>
      </c>
      <c r="T14">
        <v>0</v>
      </c>
      <c r="U14">
        <v>0</v>
      </c>
      <c r="V14">
        <v>0</v>
      </c>
      <c r="W14">
        <v>0</v>
      </c>
      <c r="X14">
        <v>0.19866449999999999</v>
      </c>
      <c r="Y14">
        <v>0</v>
      </c>
      <c r="Z14">
        <v>0.63143369999999999</v>
      </c>
      <c r="AA14">
        <v>0</v>
      </c>
      <c r="AB14">
        <v>0</v>
      </c>
      <c r="AC14">
        <v>0.19893710000000001</v>
      </c>
      <c r="AD14">
        <v>0.1689349</v>
      </c>
      <c r="AE14">
        <v>0.3959548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P14">
        <v>97.79</v>
      </c>
      <c r="AQ14">
        <v>33.31</v>
      </c>
      <c r="AR14">
        <v>28.2</v>
      </c>
      <c r="AS14">
        <v>38.479999999999997</v>
      </c>
      <c r="AT14">
        <v>100</v>
      </c>
      <c r="AV14">
        <v>32.770000000000003</v>
      </c>
      <c r="AW14">
        <v>26.95</v>
      </c>
      <c r="AX14">
        <v>40.28</v>
      </c>
    </row>
    <row r="15" spans="1:50" x14ac:dyDescent="0.2">
      <c r="A15" t="s">
        <v>176</v>
      </c>
      <c r="B15">
        <v>77.12</v>
      </c>
      <c r="C15">
        <v>8.2000000000000003E-2</v>
      </c>
      <c r="D15">
        <v>13.16</v>
      </c>
      <c r="E15">
        <v>0.44</v>
      </c>
      <c r="F15">
        <v>4.3999999999999997E-2</v>
      </c>
      <c r="G15">
        <v>0.08</v>
      </c>
      <c r="H15">
        <v>0.49</v>
      </c>
      <c r="I15">
        <v>3.95</v>
      </c>
      <c r="J15">
        <v>4.59</v>
      </c>
      <c r="K15">
        <v>2.4E-2</v>
      </c>
      <c r="L15">
        <v>100</v>
      </c>
      <c r="O15">
        <v>6.3702800000000002</v>
      </c>
      <c r="P15">
        <v>35.523049999999998</v>
      </c>
      <c r="Q15">
        <v>27.11797</v>
      </c>
      <c r="R15">
        <v>33.416080000000001</v>
      </c>
      <c r="S15">
        <v>2.2735280000000002</v>
      </c>
      <c r="T15">
        <v>0</v>
      </c>
      <c r="U15">
        <v>0</v>
      </c>
      <c r="V15">
        <v>0</v>
      </c>
      <c r="W15">
        <v>0.8600428</v>
      </c>
      <c r="X15">
        <v>0</v>
      </c>
      <c r="Y15">
        <v>0.1095573</v>
      </c>
      <c r="Z15">
        <v>0</v>
      </c>
      <c r="AA15">
        <v>0</v>
      </c>
      <c r="AB15">
        <v>0</v>
      </c>
      <c r="AC15">
        <v>2.3486099999999999E-2</v>
      </c>
      <c r="AD15">
        <v>0.15569520000000001</v>
      </c>
      <c r="AE15">
        <v>0.47268199999999999</v>
      </c>
      <c r="AF15">
        <v>0</v>
      </c>
      <c r="AG15">
        <v>5.5588800000000001E-2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P15">
        <v>96.06</v>
      </c>
      <c r="AQ15">
        <v>36.979999999999997</v>
      </c>
      <c r="AR15">
        <v>28.23</v>
      </c>
      <c r="AS15">
        <v>34.79</v>
      </c>
      <c r="AT15">
        <v>100</v>
      </c>
      <c r="AV15">
        <v>34.659999999999997</v>
      </c>
      <c r="AW15">
        <v>24.99</v>
      </c>
      <c r="AX15">
        <v>40.35</v>
      </c>
    </row>
    <row r="16" spans="1:50" x14ac:dyDescent="0.2">
      <c r="A16" t="s">
        <v>176</v>
      </c>
      <c r="B16">
        <v>76.349999999999994</v>
      </c>
      <c r="C16">
        <v>8.4000000000000005E-2</v>
      </c>
      <c r="D16">
        <v>13.18</v>
      </c>
      <c r="E16">
        <v>0.45</v>
      </c>
      <c r="F16">
        <v>4.2000000000000003E-2</v>
      </c>
      <c r="G16">
        <v>0.09</v>
      </c>
      <c r="H16">
        <v>0.5</v>
      </c>
      <c r="I16">
        <v>4.68</v>
      </c>
      <c r="J16">
        <v>4.6100000000000003</v>
      </c>
      <c r="K16">
        <v>0.01</v>
      </c>
      <c r="L16">
        <v>100</v>
      </c>
      <c r="O16">
        <v>3.2734399999999999</v>
      </c>
      <c r="P16">
        <v>30.58623</v>
      </c>
      <c r="Q16">
        <v>27.231470000000002</v>
      </c>
      <c r="R16">
        <v>39.584940000000003</v>
      </c>
      <c r="S16">
        <v>1.339642</v>
      </c>
      <c r="T16">
        <v>0</v>
      </c>
      <c r="U16">
        <v>0</v>
      </c>
      <c r="V16">
        <v>0</v>
      </c>
      <c r="W16">
        <v>0</v>
      </c>
      <c r="X16">
        <v>0.22554109999999999</v>
      </c>
      <c r="Y16">
        <v>0</v>
      </c>
      <c r="Z16">
        <v>0.3549428</v>
      </c>
      <c r="AA16">
        <v>0</v>
      </c>
      <c r="AB16">
        <v>0</v>
      </c>
      <c r="AC16">
        <v>5.0315100000000001E-2</v>
      </c>
      <c r="AD16">
        <v>0.15946540000000001</v>
      </c>
      <c r="AE16">
        <v>0.46520329999999999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P16">
        <v>97.4</v>
      </c>
      <c r="AQ16">
        <v>31.4</v>
      </c>
      <c r="AR16">
        <v>27.96</v>
      </c>
      <c r="AS16">
        <v>40.64</v>
      </c>
      <c r="AT16">
        <v>100</v>
      </c>
      <c r="AV16">
        <v>30.26</v>
      </c>
      <c r="AW16">
        <v>25.79</v>
      </c>
      <c r="AX16">
        <v>43.94</v>
      </c>
    </row>
    <row r="17" spans="1:50" x14ac:dyDescent="0.2">
      <c r="A17" t="s">
        <v>176</v>
      </c>
      <c r="B17">
        <v>76.23</v>
      </c>
      <c r="C17">
        <v>8.3000000000000004E-2</v>
      </c>
      <c r="D17">
        <v>13.24</v>
      </c>
      <c r="E17">
        <v>0.44</v>
      </c>
      <c r="F17">
        <v>3.7999999999999999E-2</v>
      </c>
      <c r="G17">
        <v>7.0000000000000007E-2</v>
      </c>
      <c r="H17">
        <v>0.52</v>
      </c>
      <c r="I17">
        <v>4.8600000000000003</v>
      </c>
      <c r="J17">
        <v>4.5</v>
      </c>
      <c r="K17">
        <v>1.4E-2</v>
      </c>
      <c r="L17">
        <v>100</v>
      </c>
      <c r="O17">
        <v>2.4220999999999999</v>
      </c>
      <c r="P17">
        <v>29.914370000000002</v>
      </c>
      <c r="Q17">
        <v>26.582249999999998</v>
      </c>
      <c r="R17">
        <v>41.108310000000003</v>
      </c>
      <c r="S17">
        <v>1.0203990000000001</v>
      </c>
      <c r="T17">
        <v>0</v>
      </c>
      <c r="U17">
        <v>0</v>
      </c>
      <c r="V17">
        <v>0</v>
      </c>
      <c r="W17">
        <v>0</v>
      </c>
      <c r="X17">
        <v>0.20406540000000001</v>
      </c>
      <c r="Y17">
        <v>0</v>
      </c>
      <c r="Z17">
        <v>0.49697920000000001</v>
      </c>
      <c r="AA17">
        <v>0</v>
      </c>
      <c r="AB17">
        <v>0</v>
      </c>
      <c r="AC17">
        <v>0</v>
      </c>
      <c r="AD17">
        <v>0.1496788</v>
      </c>
      <c r="AE17">
        <v>0.48880699999999999</v>
      </c>
      <c r="AF17">
        <v>1.0196200000000001E-2</v>
      </c>
      <c r="AG17">
        <v>3.2421899999999997E-2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P17">
        <v>97.6</v>
      </c>
      <c r="AQ17">
        <v>30.65</v>
      </c>
      <c r="AR17">
        <v>27.23</v>
      </c>
      <c r="AS17">
        <v>42.12</v>
      </c>
      <c r="AT17">
        <v>100</v>
      </c>
      <c r="AV17">
        <v>29.81</v>
      </c>
      <c r="AW17">
        <v>25.49</v>
      </c>
      <c r="AX17">
        <v>44.69</v>
      </c>
    </row>
    <row r="18" spans="1:50" x14ac:dyDescent="0.2">
      <c r="A18" t="s">
        <v>176</v>
      </c>
      <c r="B18">
        <v>76.19</v>
      </c>
      <c r="C18">
        <v>8.1000000000000003E-2</v>
      </c>
      <c r="D18">
        <v>13.31</v>
      </c>
      <c r="E18">
        <v>0.47</v>
      </c>
      <c r="F18">
        <v>4.2000000000000003E-2</v>
      </c>
      <c r="G18">
        <v>7.0000000000000007E-2</v>
      </c>
      <c r="H18">
        <v>0.53</v>
      </c>
      <c r="I18">
        <v>4.68</v>
      </c>
      <c r="J18">
        <v>4.6100000000000003</v>
      </c>
      <c r="K18">
        <v>1.4E-2</v>
      </c>
      <c r="L18">
        <v>100</v>
      </c>
      <c r="O18">
        <v>4.1042639999999997</v>
      </c>
      <c r="P18">
        <v>30.336359999999999</v>
      </c>
      <c r="Q18">
        <v>27.230589999999999</v>
      </c>
      <c r="R18">
        <v>39.583660000000002</v>
      </c>
      <c r="S18">
        <v>1.69415</v>
      </c>
      <c r="T18">
        <v>0</v>
      </c>
      <c r="U18">
        <v>0</v>
      </c>
      <c r="V18">
        <v>0</v>
      </c>
      <c r="W18">
        <v>0</v>
      </c>
      <c r="X18">
        <v>0.22553390000000001</v>
      </c>
      <c r="Y18">
        <v>0</v>
      </c>
      <c r="Z18">
        <v>0.22769800000000001</v>
      </c>
      <c r="AA18">
        <v>0</v>
      </c>
      <c r="AB18">
        <v>0</v>
      </c>
      <c r="AC18">
        <v>0</v>
      </c>
      <c r="AD18">
        <v>0.1496709</v>
      </c>
      <c r="AE18">
        <v>0.52210679999999998</v>
      </c>
      <c r="AF18">
        <v>5.2902000000000001E-3</v>
      </c>
      <c r="AG18">
        <v>3.2420200000000003E-2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P18">
        <v>97.15</v>
      </c>
      <c r="AQ18">
        <v>31.23</v>
      </c>
      <c r="AR18">
        <v>28.03</v>
      </c>
      <c r="AS18">
        <v>40.74</v>
      </c>
      <c r="AT18">
        <v>100</v>
      </c>
      <c r="AV18">
        <v>29.79</v>
      </c>
      <c r="AW18">
        <v>25.4</v>
      </c>
      <c r="AX18">
        <v>44.81</v>
      </c>
    </row>
    <row r="19" spans="1:50" x14ac:dyDescent="0.2">
      <c r="A19" t="s">
        <v>176</v>
      </c>
      <c r="B19">
        <v>76.3</v>
      </c>
      <c r="C19">
        <v>6.6000000000000003E-2</v>
      </c>
      <c r="D19">
        <v>13.24</v>
      </c>
      <c r="E19">
        <v>0.45</v>
      </c>
      <c r="F19">
        <v>3.9E-2</v>
      </c>
      <c r="G19">
        <v>0.12</v>
      </c>
      <c r="H19">
        <v>0.5</v>
      </c>
      <c r="I19">
        <v>4.91</v>
      </c>
      <c r="J19">
        <v>4.3600000000000003</v>
      </c>
      <c r="K19">
        <v>6.0000000000000001E-3</v>
      </c>
      <c r="L19">
        <v>100</v>
      </c>
      <c r="O19">
        <v>2.8295439999999998</v>
      </c>
      <c r="P19">
        <v>30.18946</v>
      </c>
      <c r="Q19">
        <v>25.755990000000001</v>
      </c>
      <c r="R19">
        <v>41.532420000000002</v>
      </c>
      <c r="S19">
        <v>1.2093989999999999</v>
      </c>
      <c r="T19">
        <v>0</v>
      </c>
      <c r="U19">
        <v>0</v>
      </c>
      <c r="V19">
        <v>0</v>
      </c>
      <c r="W19">
        <v>0</v>
      </c>
      <c r="X19">
        <v>0.2094415</v>
      </c>
      <c r="Y19">
        <v>0</v>
      </c>
      <c r="Z19">
        <v>0.41801290000000002</v>
      </c>
      <c r="AA19">
        <v>0</v>
      </c>
      <c r="AB19">
        <v>0</v>
      </c>
      <c r="AC19">
        <v>0.20034489999999999</v>
      </c>
      <c r="AD19">
        <v>0.12530050000000001</v>
      </c>
      <c r="AE19">
        <v>0.36175269999999998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P19">
        <v>97.48</v>
      </c>
      <c r="AQ19">
        <v>30.97</v>
      </c>
      <c r="AR19">
        <v>26.42</v>
      </c>
      <c r="AS19">
        <v>42.61</v>
      </c>
      <c r="AT19">
        <v>100</v>
      </c>
      <c r="AV19">
        <v>29.96</v>
      </c>
      <c r="AW19">
        <v>24.52</v>
      </c>
      <c r="AX19">
        <v>45.52</v>
      </c>
    </row>
    <row r="20" spans="1:50" x14ac:dyDescent="0.2">
      <c r="A20" t="s">
        <v>176</v>
      </c>
      <c r="B20">
        <v>76.59</v>
      </c>
      <c r="C20">
        <v>8.2000000000000003E-2</v>
      </c>
      <c r="D20">
        <v>13.12</v>
      </c>
      <c r="E20">
        <v>0.47</v>
      </c>
      <c r="F20">
        <v>3.7999999999999999E-2</v>
      </c>
      <c r="G20">
        <v>0.1</v>
      </c>
      <c r="H20">
        <v>0.51</v>
      </c>
      <c r="I20">
        <v>4.49</v>
      </c>
      <c r="J20">
        <v>4.6100000000000003</v>
      </c>
      <c r="K20">
        <v>5.0000000000000001E-3</v>
      </c>
      <c r="L20">
        <v>100</v>
      </c>
      <c r="O20">
        <v>5.0704419999999999</v>
      </c>
      <c r="P20">
        <v>31.770620000000001</v>
      </c>
      <c r="Q20">
        <v>27.22569</v>
      </c>
      <c r="R20">
        <v>37.969810000000003</v>
      </c>
      <c r="S20">
        <v>2.0280689999999999</v>
      </c>
      <c r="T20">
        <v>0</v>
      </c>
      <c r="U20">
        <v>0</v>
      </c>
      <c r="V20">
        <v>0</v>
      </c>
      <c r="W20">
        <v>0</v>
      </c>
      <c r="X20">
        <v>0.2040177</v>
      </c>
      <c r="Y20">
        <v>0</v>
      </c>
      <c r="Z20">
        <v>9.9519999999999997E-2</v>
      </c>
      <c r="AA20">
        <v>0</v>
      </c>
      <c r="AB20">
        <v>0</v>
      </c>
      <c r="AC20">
        <v>8.8716000000000003E-2</v>
      </c>
      <c r="AD20">
        <v>0.15563560000000001</v>
      </c>
      <c r="AE20">
        <v>0.4608255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P20">
        <v>96.97</v>
      </c>
      <c r="AQ20">
        <v>32.76</v>
      </c>
      <c r="AR20">
        <v>28.08</v>
      </c>
      <c r="AS20">
        <v>39.159999999999997</v>
      </c>
      <c r="AT20">
        <v>100</v>
      </c>
      <c r="AV20">
        <v>30.95</v>
      </c>
      <c r="AW20">
        <v>25.11</v>
      </c>
      <c r="AX20">
        <v>43.94</v>
      </c>
    </row>
    <row r="21" spans="1:50" x14ac:dyDescent="0.2">
      <c r="A21" t="s">
        <v>176</v>
      </c>
      <c r="B21">
        <v>76.42</v>
      </c>
      <c r="C21">
        <v>6.6000000000000003E-2</v>
      </c>
      <c r="D21">
        <v>13.1</v>
      </c>
      <c r="E21">
        <v>0.49</v>
      </c>
      <c r="F21">
        <v>3.6999999999999998E-2</v>
      </c>
      <c r="G21">
        <v>0.08</v>
      </c>
      <c r="H21">
        <v>0.51</v>
      </c>
      <c r="I21">
        <v>4.87</v>
      </c>
      <c r="J21">
        <v>4.42</v>
      </c>
      <c r="K21">
        <v>3.0000000000000001E-3</v>
      </c>
      <c r="L21">
        <v>100</v>
      </c>
      <c r="O21">
        <v>1.974793</v>
      </c>
      <c r="P21">
        <v>30.38381</v>
      </c>
      <c r="Q21">
        <v>26.107970000000002</v>
      </c>
      <c r="R21">
        <v>41.190190000000001</v>
      </c>
      <c r="S21">
        <v>0.82980790000000004</v>
      </c>
      <c r="T21">
        <v>0</v>
      </c>
      <c r="U21">
        <v>0</v>
      </c>
      <c r="V21">
        <v>0</v>
      </c>
      <c r="W21">
        <v>0</v>
      </c>
      <c r="X21">
        <v>0.1986822</v>
      </c>
      <c r="Y21">
        <v>0</v>
      </c>
      <c r="Z21">
        <v>0.60288770000000003</v>
      </c>
      <c r="AA21">
        <v>0</v>
      </c>
      <c r="AB21">
        <v>0</v>
      </c>
      <c r="AC21">
        <v>6.9826100000000002E-2</v>
      </c>
      <c r="AD21">
        <v>0.1252887</v>
      </c>
      <c r="AE21">
        <v>0.4961585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P21">
        <v>97.68</v>
      </c>
      <c r="AQ21">
        <v>31.1</v>
      </c>
      <c r="AR21">
        <v>26.73</v>
      </c>
      <c r="AS21">
        <v>42.17</v>
      </c>
      <c r="AT21">
        <v>100</v>
      </c>
      <c r="AV21">
        <v>30.42</v>
      </c>
      <c r="AW21">
        <v>25.25</v>
      </c>
      <c r="AX21">
        <v>44.33</v>
      </c>
    </row>
    <row r="22" spans="1:50" x14ac:dyDescent="0.2">
      <c r="A22" t="s">
        <v>176</v>
      </c>
      <c r="B22">
        <v>75.959999999999994</v>
      </c>
      <c r="C22">
        <v>7.0999999999999994E-2</v>
      </c>
      <c r="D22">
        <v>13.3</v>
      </c>
      <c r="E22">
        <v>0.46</v>
      </c>
      <c r="F22">
        <v>4.2999999999999997E-2</v>
      </c>
      <c r="G22">
        <v>0.12</v>
      </c>
      <c r="H22">
        <v>0.52</v>
      </c>
      <c r="I22">
        <v>5.01</v>
      </c>
      <c r="J22">
        <v>4.5199999999999996</v>
      </c>
      <c r="K22">
        <v>1.0999999999999999E-2</v>
      </c>
      <c r="L22">
        <v>100</v>
      </c>
      <c r="O22">
        <v>1.0552680000000001</v>
      </c>
      <c r="P22">
        <v>28.800450000000001</v>
      </c>
      <c r="Q22">
        <v>26.694469999999999</v>
      </c>
      <c r="R22">
        <v>42.36768</v>
      </c>
      <c r="S22">
        <v>0.45186080000000001</v>
      </c>
      <c r="T22">
        <v>0</v>
      </c>
      <c r="U22">
        <v>0</v>
      </c>
      <c r="V22">
        <v>0</v>
      </c>
      <c r="W22">
        <v>0</v>
      </c>
      <c r="X22">
        <v>0.23086480000000001</v>
      </c>
      <c r="Y22">
        <v>0</v>
      </c>
      <c r="Z22">
        <v>0.73398370000000002</v>
      </c>
      <c r="AA22">
        <v>0</v>
      </c>
      <c r="AB22">
        <v>0</v>
      </c>
      <c r="AC22">
        <v>0.18581400000000001</v>
      </c>
      <c r="AD22">
        <v>0.13475909999999999</v>
      </c>
      <c r="AE22">
        <v>0.38275609999999999</v>
      </c>
      <c r="AF22">
        <v>0</v>
      </c>
      <c r="AG22">
        <v>2.54687E-2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P22">
        <v>97.86</v>
      </c>
      <c r="AQ22">
        <v>29.43</v>
      </c>
      <c r="AR22">
        <v>27.28</v>
      </c>
      <c r="AS22">
        <v>43.29</v>
      </c>
      <c r="AT22">
        <v>100</v>
      </c>
      <c r="AV22">
        <v>29.09</v>
      </c>
      <c r="AW22">
        <v>26.2</v>
      </c>
      <c r="AX22">
        <v>44.72</v>
      </c>
    </row>
    <row r="23" spans="1:50" x14ac:dyDescent="0.2">
      <c r="A23" t="s">
        <v>184</v>
      </c>
      <c r="B23">
        <v>76.55</v>
      </c>
      <c r="C23">
        <v>7.4999999999999997E-2</v>
      </c>
      <c r="D23">
        <v>13.2</v>
      </c>
      <c r="E23">
        <v>0.48</v>
      </c>
      <c r="F23">
        <v>4.2000000000000003E-2</v>
      </c>
      <c r="G23">
        <v>0.08</v>
      </c>
      <c r="H23">
        <v>0.51</v>
      </c>
      <c r="I23">
        <v>4.54</v>
      </c>
      <c r="J23">
        <v>4.51</v>
      </c>
      <c r="K23">
        <v>3.0000000000000001E-3</v>
      </c>
      <c r="L23">
        <v>100</v>
      </c>
      <c r="O23">
        <v>5.6917099999999996</v>
      </c>
      <c r="P23">
        <v>31.761669999999999</v>
      </c>
      <c r="Q23">
        <v>26.641470000000002</v>
      </c>
      <c r="R23">
        <v>38.401789999999998</v>
      </c>
      <c r="S23">
        <v>2.317631</v>
      </c>
      <c r="T23">
        <v>0</v>
      </c>
      <c r="U23">
        <v>0</v>
      </c>
      <c r="V23">
        <v>0</v>
      </c>
      <c r="W23">
        <v>0</v>
      </c>
      <c r="X23">
        <v>0.16461919999999999</v>
      </c>
      <c r="Y23">
        <v>2.8245800000000001E-2</v>
      </c>
      <c r="Z23">
        <v>0</v>
      </c>
      <c r="AA23">
        <v>0</v>
      </c>
      <c r="AB23">
        <v>0</v>
      </c>
      <c r="AC23">
        <v>4.3760100000000003E-2</v>
      </c>
      <c r="AD23">
        <v>0.1423836</v>
      </c>
      <c r="AE23">
        <v>0.50306550000000005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P23">
        <v>96.8</v>
      </c>
      <c r="AQ23">
        <v>32.81</v>
      </c>
      <c r="AR23">
        <v>27.52</v>
      </c>
      <c r="AS23">
        <v>39.67</v>
      </c>
      <c r="AT23">
        <v>100</v>
      </c>
      <c r="AV23">
        <v>30.73</v>
      </c>
      <c r="AW23">
        <v>24.28</v>
      </c>
      <c r="AX23">
        <v>44.99</v>
      </c>
    </row>
    <row r="24" spans="1:50" x14ac:dyDescent="0.2">
      <c r="A24" t="s">
        <v>185</v>
      </c>
      <c r="B24">
        <v>76.56</v>
      </c>
      <c r="C24">
        <v>7.5999999999999998E-2</v>
      </c>
      <c r="D24">
        <v>13.27</v>
      </c>
      <c r="E24">
        <v>0.49</v>
      </c>
      <c r="F24">
        <v>4.5999999999999999E-2</v>
      </c>
      <c r="G24">
        <v>0.1</v>
      </c>
      <c r="H24">
        <v>0.51</v>
      </c>
      <c r="I24">
        <v>4.54</v>
      </c>
      <c r="J24">
        <v>4.4000000000000004</v>
      </c>
      <c r="K24">
        <v>1.2999999999999999E-2</v>
      </c>
      <c r="L24">
        <v>100</v>
      </c>
      <c r="O24">
        <v>5.9839760000000002</v>
      </c>
      <c r="P24">
        <v>32.172339999999998</v>
      </c>
      <c r="Q24">
        <v>25.987500000000001</v>
      </c>
      <c r="R24">
        <v>38.395620000000001</v>
      </c>
      <c r="S24">
        <v>2.4438219999999999</v>
      </c>
      <c r="T24">
        <v>0</v>
      </c>
      <c r="U24">
        <v>0</v>
      </c>
      <c r="V24">
        <v>0</v>
      </c>
      <c r="W24">
        <v>0.14256530000000001</v>
      </c>
      <c r="X24">
        <v>0</v>
      </c>
      <c r="Y24">
        <v>0.1145022</v>
      </c>
      <c r="Z24">
        <v>0</v>
      </c>
      <c r="AA24">
        <v>0</v>
      </c>
      <c r="AB24">
        <v>0</v>
      </c>
      <c r="AC24">
        <v>0.1061008</v>
      </c>
      <c r="AD24">
        <v>0.14425879999999999</v>
      </c>
      <c r="AE24">
        <v>0.47109089999999998</v>
      </c>
      <c r="AF24">
        <v>0</v>
      </c>
      <c r="AG24">
        <v>3.01014E-2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P24">
        <v>96.56</v>
      </c>
      <c r="AQ24">
        <v>33.32</v>
      </c>
      <c r="AR24">
        <v>26.91</v>
      </c>
      <c r="AS24">
        <v>39.770000000000003</v>
      </c>
      <c r="AT24">
        <v>100</v>
      </c>
      <c r="AV24">
        <v>31.09</v>
      </c>
      <c r="AW24">
        <v>23.59</v>
      </c>
      <c r="AX24">
        <v>45.32</v>
      </c>
    </row>
    <row r="25" spans="1:50" x14ac:dyDescent="0.2">
      <c r="A25" t="s">
        <v>185</v>
      </c>
      <c r="B25">
        <v>76.41</v>
      </c>
      <c r="C25">
        <v>7.0000000000000007E-2</v>
      </c>
      <c r="D25">
        <v>13.11</v>
      </c>
      <c r="E25">
        <v>0.48</v>
      </c>
      <c r="F25">
        <v>4.4999999999999998E-2</v>
      </c>
      <c r="G25">
        <v>7.0000000000000007E-2</v>
      </c>
      <c r="H25">
        <v>0.53</v>
      </c>
      <c r="I25">
        <v>4.71</v>
      </c>
      <c r="J25">
        <v>4.55</v>
      </c>
      <c r="K25">
        <v>1.4999999999999999E-2</v>
      </c>
      <c r="L25">
        <v>100</v>
      </c>
      <c r="O25">
        <v>2.903343</v>
      </c>
      <c r="P25">
        <v>30.71874</v>
      </c>
      <c r="Q25">
        <v>26.877759999999999</v>
      </c>
      <c r="R25">
        <v>39.839750000000002</v>
      </c>
      <c r="S25">
        <v>1.191271</v>
      </c>
      <c r="T25">
        <v>0</v>
      </c>
      <c r="U25">
        <v>0</v>
      </c>
      <c r="V25">
        <v>0</v>
      </c>
      <c r="W25">
        <v>0</v>
      </c>
      <c r="X25">
        <v>0.2416577</v>
      </c>
      <c r="Y25">
        <v>0</v>
      </c>
      <c r="Z25">
        <v>0.42949399999999999</v>
      </c>
      <c r="AA25">
        <v>0</v>
      </c>
      <c r="AB25">
        <v>0</v>
      </c>
      <c r="AC25">
        <v>2.5616699999999999E-2</v>
      </c>
      <c r="AD25">
        <v>0.13289129999999999</v>
      </c>
      <c r="AE25">
        <v>0.51557900000000001</v>
      </c>
      <c r="AF25">
        <v>0</v>
      </c>
      <c r="AG25">
        <v>3.4737999999999998E-2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P25">
        <v>97.44</v>
      </c>
      <c r="AQ25">
        <v>31.53</v>
      </c>
      <c r="AR25">
        <v>27.58</v>
      </c>
      <c r="AS25">
        <v>40.89</v>
      </c>
      <c r="AT25">
        <v>100</v>
      </c>
      <c r="AV25">
        <v>30.51</v>
      </c>
      <c r="AW25">
        <v>25.62</v>
      </c>
      <c r="AX25">
        <v>43.87</v>
      </c>
    </row>
    <row r="26" spans="1:50" x14ac:dyDescent="0.2">
      <c r="A26" t="s">
        <v>185</v>
      </c>
      <c r="B26">
        <v>76.61</v>
      </c>
      <c r="C26">
        <v>6.8000000000000005E-2</v>
      </c>
      <c r="D26">
        <v>13.21</v>
      </c>
      <c r="E26">
        <v>0.47</v>
      </c>
      <c r="F26">
        <v>3.6999999999999998E-2</v>
      </c>
      <c r="G26">
        <v>7.0000000000000007E-2</v>
      </c>
      <c r="H26">
        <v>0.5</v>
      </c>
      <c r="I26">
        <v>4.53</v>
      </c>
      <c r="J26">
        <v>4.51</v>
      </c>
      <c r="K26">
        <v>2E-3</v>
      </c>
      <c r="L26">
        <v>100</v>
      </c>
      <c r="O26">
        <v>5.8706649999999998</v>
      </c>
      <c r="P26">
        <v>31.877300000000002</v>
      </c>
      <c r="Q26">
        <v>26.637239999999998</v>
      </c>
      <c r="R26">
        <v>38.311129999999999</v>
      </c>
      <c r="S26">
        <v>2.3893909999999998</v>
      </c>
      <c r="T26">
        <v>0</v>
      </c>
      <c r="U26">
        <v>0</v>
      </c>
      <c r="V26">
        <v>0</v>
      </c>
      <c r="W26">
        <v>0</v>
      </c>
      <c r="X26">
        <v>6.98521E-2</v>
      </c>
      <c r="Y26">
        <v>5.97168E-2</v>
      </c>
      <c r="Z26">
        <v>0</v>
      </c>
      <c r="AA26">
        <v>0</v>
      </c>
      <c r="AB26">
        <v>0</v>
      </c>
      <c r="AC26">
        <v>3.1405299999999997E-2</v>
      </c>
      <c r="AD26">
        <v>0.12907399999999999</v>
      </c>
      <c r="AE26">
        <v>0.50039449999999996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P26">
        <v>96.83</v>
      </c>
      <c r="AQ26">
        <v>32.92</v>
      </c>
      <c r="AR26">
        <v>27.51</v>
      </c>
      <c r="AS26">
        <v>39.57</v>
      </c>
      <c r="AT26">
        <v>100</v>
      </c>
      <c r="AV26">
        <v>30.77</v>
      </c>
      <c r="AW26">
        <v>24.21</v>
      </c>
      <c r="AX26">
        <v>45.02</v>
      </c>
    </row>
    <row r="27" spans="1:50" x14ac:dyDescent="0.2">
      <c r="A27" t="s">
        <v>185</v>
      </c>
      <c r="B27">
        <v>76.59</v>
      </c>
      <c r="C27">
        <v>7.4999999999999997E-2</v>
      </c>
      <c r="D27">
        <v>13.17</v>
      </c>
      <c r="E27">
        <v>0.44</v>
      </c>
      <c r="F27">
        <v>4.2000000000000003E-2</v>
      </c>
      <c r="G27">
        <v>0.09</v>
      </c>
      <c r="H27">
        <v>0.52</v>
      </c>
      <c r="I27">
        <v>4.5</v>
      </c>
      <c r="J27">
        <v>4.58</v>
      </c>
      <c r="L27">
        <v>100</v>
      </c>
      <c r="O27">
        <v>5.4842620000000002</v>
      </c>
      <c r="P27">
        <v>31.775279999999999</v>
      </c>
      <c r="Q27">
        <v>27.051590000000001</v>
      </c>
      <c r="R27">
        <v>38.058689999999999</v>
      </c>
      <c r="S27">
        <v>2.2083499999999998</v>
      </c>
      <c r="T27">
        <v>0</v>
      </c>
      <c r="U27">
        <v>0</v>
      </c>
      <c r="V27">
        <v>0</v>
      </c>
      <c r="W27">
        <v>0</v>
      </c>
      <c r="X27">
        <v>0.22551889999999999</v>
      </c>
      <c r="Y27">
        <v>0</v>
      </c>
      <c r="Z27">
        <v>3.3534700000000001E-2</v>
      </c>
      <c r="AA27">
        <v>0</v>
      </c>
      <c r="AB27">
        <v>0</v>
      </c>
      <c r="AC27">
        <v>7.6377799999999996E-2</v>
      </c>
      <c r="AD27">
        <v>0.14236579999999999</v>
      </c>
      <c r="AE27">
        <v>0.43607069999999998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P27">
        <v>96.89</v>
      </c>
      <c r="AQ27">
        <v>32.799999999999997</v>
      </c>
      <c r="AR27">
        <v>27.92</v>
      </c>
      <c r="AS27">
        <v>39.28</v>
      </c>
      <c r="AT27">
        <v>100</v>
      </c>
      <c r="AV27">
        <v>30.82</v>
      </c>
      <c r="AW27">
        <v>24.77</v>
      </c>
      <c r="AX27">
        <v>44.41</v>
      </c>
    </row>
    <row r="28" spans="1:50" x14ac:dyDescent="0.2">
      <c r="A28" t="s">
        <v>185</v>
      </c>
      <c r="B28">
        <v>76.650000000000006</v>
      </c>
      <c r="C28">
        <v>7.4999999999999997E-2</v>
      </c>
      <c r="D28">
        <v>13.2</v>
      </c>
      <c r="E28">
        <v>0.5</v>
      </c>
      <c r="F28">
        <v>4.3999999999999997E-2</v>
      </c>
      <c r="G28">
        <v>7.0000000000000007E-2</v>
      </c>
      <c r="H28">
        <v>0.52</v>
      </c>
      <c r="I28">
        <v>4.4800000000000004</v>
      </c>
      <c r="J28">
        <v>4.46</v>
      </c>
      <c r="L28">
        <v>100</v>
      </c>
      <c r="O28">
        <v>6.371416</v>
      </c>
      <c r="P28">
        <v>32.328090000000003</v>
      </c>
      <c r="Q28">
        <v>26.343160000000001</v>
      </c>
      <c r="R28">
        <v>37.890030000000003</v>
      </c>
      <c r="S28">
        <v>2.5784129999999998</v>
      </c>
      <c r="T28">
        <v>0</v>
      </c>
      <c r="U28">
        <v>0</v>
      </c>
      <c r="V28">
        <v>0</v>
      </c>
      <c r="W28">
        <v>5.7074199999999999E-2</v>
      </c>
      <c r="X28">
        <v>0</v>
      </c>
      <c r="Y28">
        <v>0.10952919999999999</v>
      </c>
      <c r="Z28">
        <v>0</v>
      </c>
      <c r="AA28">
        <v>0</v>
      </c>
      <c r="AB28">
        <v>0</v>
      </c>
      <c r="AC28">
        <v>1.1131500000000001E-2</v>
      </c>
      <c r="AD28">
        <v>0.14236760000000001</v>
      </c>
      <c r="AE28">
        <v>0.54772580000000004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P28">
        <v>96.56</v>
      </c>
      <c r="AQ28">
        <v>33.479999999999997</v>
      </c>
      <c r="AR28">
        <v>27.28</v>
      </c>
      <c r="AS28">
        <v>39.24</v>
      </c>
      <c r="AT28">
        <v>100</v>
      </c>
      <c r="AV28">
        <v>31.12</v>
      </c>
      <c r="AW28">
        <v>23.78</v>
      </c>
      <c r="AX28">
        <v>45.1</v>
      </c>
    </row>
    <row r="29" spans="1:50" x14ac:dyDescent="0.2">
      <c r="A29" t="s">
        <v>185</v>
      </c>
      <c r="B29">
        <v>76.61</v>
      </c>
      <c r="C29">
        <v>8.5000000000000006E-2</v>
      </c>
      <c r="D29">
        <v>13.13</v>
      </c>
      <c r="E29">
        <v>0.5</v>
      </c>
      <c r="F29">
        <v>4.2999999999999997E-2</v>
      </c>
      <c r="G29">
        <v>0.09</v>
      </c>
      <c r="H29">
        <v>0.52</v>
      </c>
      <c r="I29">
        <v>4.4800000000000004</v>
      </c>
      <c r="J29">
        <v>4.55</v>
      </c>
      <c r="L29">
        <v>100</v>
      </c>
      <c r="O29">
        <v>5.670191</v>
      </c>
      <c r="P29">
        <v>32.00741</v>
      </c>
      <c r="Q29">
        <v>26.872330000000002</v>
      </c>
      <c r="R29">
        <v>37.886620000000001</v>
      </c>
      <c r="S29">
        <v>2.2773750000000001</v>
      </c>
      <c r="T29">
        <v>0</v>
      </c>
      <c r="U29">
        <v>0</v>
      </c>
      <c r="V29">
        <v>0</v>
      </c>
      <c r="W29">
        <v>0</v>
      </c>
      <c r="X29">
        <v>0.23087060000000001</v>
      </c>
      <c r="Y29">
        <v>0</v>
      </c>
      <c r="Z29">
        <v>1.7596999999999999E-3</v>
      </c>
      <c r="AA29">
        <v>0</v>
      </c>
      <c r="AB29">
        <v>0</v>
      </c>
      <c r="AC29">
        <v>4.7410000000000001E-2</v>
      </c>
      <c r="AD29">
        <v>0.16133549999999999</v>
      </c>
      <c r="AE29">
        <v>0.52265450000000002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P29">
        <v>96.77</v>
      </c>
      <c r="AQ29">
        <v>33.08</v>
      </c>
      <c r="AR29">
        <v>27.77</v>
      </c>
      <c r="AS29">
        <v>39.15</v>
      </c>
      <c r="AT29">
        <v>100</v>
      </c>
      <c r="AV29">
        <v>31.02</v>
      </c>
      <c r="AW29">
        <v>24.55</v>
      </c>
      <c r="AX29">
        <v>44.44</v>
      </c>
    </row>
    <row r="30" spans="1:50" x14ac:dyDescent="0.2">
      <c r="A30" t="s">
        <v>185</v>
      </c>
      <c r="B30">
        <v>76.45</v>
      </c>
      <c r="C30">
        <v>7.6999999999999999E-2</v>
      </c>
      <c r="D30">
        <v>13.3</v>
      </c>
      <c r="E30">
        <v>0.48</v>
      </c>
      <c r="F30">
        <v>0.04</v>
      </c>
      <c r="G30">
        <v>0.1</v>
      </c>
      <c r="H30">
        <v>0.5</v>
      </c>
      <c r="I30">
        <v>4.51</v>
      </c>
      <c r="J30">
        <v>4.54</v>
      </c>
      <c r="L30">
        <v>100</v>
      </c>
      <c r="O30">
        <v>6.1030519999999999</v>
      </c>
      <c r="P30">
        <v>31.697870000000002</v>
      </c>
      <c r="Q30">
        <v>26.81681</v>
      </c>
      <c r="R30">
        <v>38.14537</v>
      </c>
      <c r="S30">
        <v>2.4793479999999999</v>
      </c>
      <c r="T30">
        <v>0</v>
      </c>
      <c r="U30">
        <v>0</v>
      </c>
      <c r="V30">
        <v>0</v>
      </c>
      <c r="W30">
        <v>5.74963E-2</v>
      </c>
      <c r="X30">
        <v>0</v>
      </c>
      <c r="Y30">
        <v>9.9576200000000004E-2</v>
      </c>
      <c r="Z30">
        <v>0</v>
      </c>
      <c r="AA30">
        <v>0</v>
      </c>
      <c r="AB30">
        <v>0</v>
      </c>
      <c r="AC30">
        <v>0.1032139</v>
      </c>
      <c r="AD30">
        <v>0.1461702</v>
      </c>
      <c r="AE30">
        <v>0.46202290000000001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P30">
        <v>96.66</v>
      </c>
      <c r="AQ30">
        <v>32.79</v>
      </c>
      <c r="AR30">
        <v>27.74</v>
      </c>
      <c r="AS30">
        <v>39.46</v>
      </c>
      <c r="AT30">
        <v>100</v>
      </c>
      <c r="AV30">
        <v>30.57</v>
      </c>
      <c r="AW30">
        <v>24.27</v>
      </c>
      <c r="AX30">
        <v>45.16</v>
      </c>
    </row>
    <row r="31" spans="1:50" x14ac:dyDescent="0.2">
      <c r="A31" t="s">
        <v>154</v>
      </c>
      <c r="B31">
        <v>76.81</v>
      </c>
      <c r="C31">
        <v>7.1999999999999995E-2</v>
      </c>
      <c r="D31">
        <v>13.43</v>
      </c>
      <c r="E31">
        <v>0.46</v>
      </c>
      <c r="F31">
        <v>4.2000000000000003E-2</v>
      </c>
      <c r="G31">
        <v>0.09</v>
      </c>
      <c r="H31">
        <v>0.51</v>
      </c>
      <c r="I31">
        <v>3.99</v>
      </c>
      <c r="J31">
        <v>4.5999999999999996</v>
      </c>
      <c r="L31">
        <v>100</v>
      </c>
      <c r="O31">
        <v>6.9713380000000003</v>
      </c>
      <c r="P31">
        <v>34.825519999999997</v>
      </c>
      <c r="Q31">
        <v>27.169930000000001</v>
      </c>
      <c r="R31">
        <v>33.745629999999998</v>
      </c>
      <c r="S31">
        <v>2.5288149999999998</v>
      </c>
      <c r="T31">
        <v>0</v>
      </c>
      <c r="U31">
        <v>0</v>
      </c>
      <c r="V31">
        <v>0</v>
      </c>
      <c r="W31">
        <v>0.95930870000000001</v>
      </c>
      <c r="X31">
        <v>0</v>
      </c>
      <c r="Y31">
        <v>0.10455</v>
      </c>
      <c r="Z31">
        <v>0</v>
      </c>
      <c r="AA31">
        <v>0</v>
      </c>
      <c r="AB31">
        <v>0</v>
      </c>
      <c r="AC31">
        <v>8.5067699999999996E-2</v>
      </c>
      <c r="AD31">
        <v>0.13667219999999999</v>
      </c>
      <c r="AE31">
        <v>0.452297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P31">
        <v>95.74</v>
      </c>
      <c r="AQ31">
        <v>36.369999999999997</v>
      </c>
      <c r="AR31">
        <v>28.38</v>
      </c>
      <c r="AS31">
        <v>35.25</v>
      </c>
      <c r="AT31">
        <v>100</v>
      </c>
      <c r="AV31">
        <v>33.83</v>
      </c>
      <c r="AW31">
        <v>24.75</v>
      </c>
      <c r="AX31">
        <v>41.41</v>
      </c>
    </row>
    <row r="32" spans="1:50" x14ac:dyDescent="0.2">
      <c r="A32" t="s">
        <v>154</v>
      </c>
      <c r="B32">
        <v>76.41</v>
      </c>
      <c r="C32">
        <v>7.0000000000000007E-2</v>
      </c>
      <c r="D32">
        <v>13.39</v>
      </c>
      <c r="E32">
        <v>0.46</v>
      </c>
      <c r="F32">
        <v>4.2999999999999997E-2</v>
      </c>
      <c r="G32">
        <v>0.09</v>
      </c>
      <c r="H32">
        <v>0.52</v>
      </c>
      <c r="I32">
        <v>4.28</v>
      </c>
      <c r="J32">
        <v>4.7300000000000004</v>
      </c>
      <c r="K32">
        <v>7.0000000000000001E-3</v>
      </c>
      <c r="L32">
        <v>100</v>
      </c>
      <c r="O32">
        <v>6.6493469999999997</v>
      </c>
      <c r="P32">
        <v>32.220759999999999</v>
      </c>
      <c r="Q32">
        <v>27.938880000000001</v>
      </c>
      <c r="R32">
        <v>36.199770000000001</v>
      </c>
      <c r="S32">
        <v>2.5785019999999998</v>
      </c>
      <c r="T32">
        <v>0</v>
      </c>
      <c r="U32">
        <v>0</v>
      </c>
      <c r="V32">
        <v>0</v>
      </c>
      <c r="W32">
        <v>0.2837307</v>
      </c>
      <c r="X32">
        <v>0</v>
      </c>
      <c r="Y32">
        <v>0.1070435</v>
      </c>
      <c r="Z32">
        <v>0</v>
      </c>
      <c r="AA32">
        <v>0</v>
      </c>
      <c r="AB32">
        <v>0</v>
      </c>
      <c r="AC32">
        <v>9.0864200000000006E-2</v>
      </c>
      <c r="AD32">
        <v>0.132881</v>
      </c>
      <c r="AE32">
        <v>0.44831959999999998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P32">
        <v>96.36</v>
      </c>
      <c r="AQ32">
        <v>33.44</v>
      </c>
      <c r="AR32">
        <v>28.99</v>
      </c>
      <c r="AS32">
        <v>37.57</v>
      </c>
      <c r="AT32">
        <v>100</v>
      </c>
      <c r="AV32">
        <v>31.07</v>
      </c>
      <c r="AW32">
        <v>25.22</v>
      </c>
      <c r="AX32">
        <v>43.71</v>
      </c>
    </row>
    <row r="33" spans="1:50" x14ac:dyDescent="0.2">
      <c r="A33" t="s">
        <v>154</v>
      </c>
      <c r="B33">
        <v>76.540000000000006</v>
      </c>
      <c r="C33">
        <v>7.5999999999999998E-2</v>
      </c>
      <c r="D33">
        <v>13.37</v>
      </c>
      <c r="E33">
        <v>0.51</v>
      </c>
      <c r="F33">
        <v>4.3999999999999997E-2</v>
      </c>
      <c r="G33">
        <v>0.1</v>
      </c>
      <c r="H33">
        <v>0.55000000000000004</v>
      </c>
      <c r="I33">
        <v>4.03</v>
      </c>
      <c r="J33">
        <v>4.78</v>
      </c>
      <c r="K33">
        <v>0.01</v>
      </c>
      <c r="L33">
        <v>100</v>
      </c>
      <c r="O33">
        <v>7.4085099999999997</v>
      </c>
      <c r="P33">
        <v>33.542000000000002</v>
      </c>
      <c r="Q33">
        <v>28.22983</v>
      </c>
      <c r="R33">
        <v>34.079990000000002</v>
      </c>
      <c r="S33">
        <v>2.7268379999999999</v>
      </c>
      <c r="T33">
        <v>0</v>
      </c>
      <c r="U33">
        <v>0</v>
      </c>
      <c r="V33">
        <v>0</v>
      </c>
      <c r="W33">
        <v>0.56610190000000005</v>
      </c>
      <c r="X33">
        <v>0</v>
      </c>
      <c r="Y33">
        <v>0.1095159</v>
      </c>
      <c r="Z33">
        <v>0</v>
      </c>
      <c r="AA33">
        <v>0</v>
      </c>
      <c r="AB33">
        <v>0</v>
      </c>
      <c r="AC33">
        <v>0.1060931</v>
      </c>
      <c r="AD33">
        <v>0.1442484</v>
      </c>
      <c r="AE33">
        <v>0.49327019999999999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P33">
        <v>95.85</v>
      </c>
      <c r="AQ33">
        <v>34.99</v>
      </c>
      <c r="AR33">
        <v>29.45</v>
      </c>
      <c r="AS33">
        <v>35.549999999999997</v>
      </c>
      <c r="AT33">
        <v>100</v>
      </c>
      <c r="AV33">
        <v>32.36</v>
      </c>
      <c r="AW33">
        <v>25.42</v>
      </c>
      <c r="AX33">
        <v>42.22</v>
      </c>
    </row>
    <row r="34" spans="1:50" x14ac:dyDescent="0.2">
      <c r="A34" t="s">
        <v>154</v>
      </c>
      <c r="B34">
        <v>76.25</v>
      </c>
      <c r="C34">
        <v>8.6999999999999994E-2</v>
      </c>
      <c r="D34">
        <v>13.34</v>
      </c>
      <c r="E34">
        <v>0.48</v>
      </c>
      <c r="F34">
        <v>4.7E-2</v>
      </c>
      <c r="G34">
        <v>0.1</v>
      </c>
      <c r="H34">
        <v>0.51</v>
      </c>
      <c r="I34">
        <v>4.53</v>
      </c>
      <c r="J34">
        <v>4.63</v>
      </c>
      <c r="K34">
        <v>1.7999999999999999E-2</v>
      </c>
      <c r="L34">
        <v>100</v>
      </c>
      <c r="O34">
        <v>5.8713939999999996</v>
      </c>
      <c r="P34">
        <v>31.0625</v>
      </c>
      <c r="Q34">
        <v>27.349789999999999</v>
      </c>
      <c r="R34">
        <v>38.316450000000003</v>
      </c>
      <c r="S34">
        <v>2.3900380000000001</v>
      </c>
      <c r="T34">
        <v>0</v>
      </c>
      <c r="U34">
        <v>0</v>
      </c>
      <c r="V34">
        <v>0</v>
      </c>
      <c r="W34">
        <v>0</v>
      </c>
      <c r="X34">
        <v>1.6718299999999998E-2</v>
      </c>
      <c r="Y34">
        <v>0.1092573</v>
      </c>
      <c r="Z34">
        <v>0</v>
      </c>
      <c r="AA34">
        <v>0</v>
      </c>
      <c r="AB34">
        <v>0</v>
      </c>
      <c r="AC34">
        <v>7.4251899999999996E-2</v>
      </c>
      <c r="AD34">
        <v>0.16516169999999999</v>
      </c>
      <c r="AE34">
        <v>0.48202469999999997</v>
      </c>
      <c r="AF34">
        <v>0</v>
      </c>
      <c r="AG34">
        <v>4.1684800000000001E-2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P34">
        <v>96.73</v>
      </c>
      <c r="AQ34">
        <v>32.11</v>
      </c>
      <c r="AR34">
        <v>28.27</v>
      </c>
      <c r="AS34">
        <v>39.61</v>
      </c>
      <c r="AT34">
        <v>100</v>
      </c>
      <c r="AV34">
        <v>30.02</v>
      </c>
      <c r="AW34">
        <v>24.8</v>
      </c>
      <c r="AX34">
        <v>45.18</v>
      </c>
    </row>
    <row r="35" spans="1:50" x14ac:dyDescent="0.2">
      <c r="A35" t="s">
        <v>154</v>
      </c>
      <c r="B35">
        <v>76.64</v>
      </c>
      <c r="C35">
        <v>6.7000000000000004E-2</v>
      </c>
      <c r="D35">
        <v>13.29</v>
      </c>
      <c r="E35">
        <v>0.47</v>
      </c>
      <c r="F35">
        <v>4.8000000000000001E-2</v>
      </c>
      <c r="G35">
        <v>0.12</v>
      </c>
      <c r="H35">
        <v>0.53</v>
      </c>
      <c r="I35">
        <v>4.2</v>
      </c>
      <c r="J35">
        <v>4.63</v>
      </c>
      <c r="K35">
        <v>4.0000000000000001E-3</v>
      </c>
      <c r="L35">
        <v>100</v>
      </c>
      <c r="O35">
        <v>6.8886089999999998</v>
      </c>
      <c r="P35">
        <v>33.26943</v>
      </c>
      <c r="Q35">
        <v>27.348179999999999</v>
      </c>
      <c r="R35">
        <v>35.523090000000003</v>
      </c>
      <c r="S35">
        <v>2.6280860000000001</v>
      </c>
      <c r="T35">
        <v>0</v>
      </c>
      <c r="U35">
        <v>0</v>
      </c>
      <c r="V35">
        <v>0</v>
      </c>
      <c r="W35">
        <v>0.40533190000000002</v>
      </c>
      <c r="X35">
        <v>0</v>
      </c>
      <c r="Y35">
        <v>0.11949029999999999</v>
      </c>
      <c r="Z35">
        <v>0</v>
      </c>
      <c r="AA35">
        <v>0</v>
      </c>
      <c r="AB35">
        <v>0</v>
      </c>
      <c r="AC35">
        <v>0.19742789999999999</v>
      </c>
      <c r="AD35">
        <v>0.12718599999999999</v>
      </c>
      <c r="AE35">
        <v>0.38593040000000001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P35">
        <v>96.14</v>
      </c>
      <c r="AQ35">
        <v>34.6</v>
      </c>
      <c r="AR35">
        <v>28.45</v>
      </c>
      <c r="AS35">
        <v>36.950000000000003</v>
      </c>
      <c r="AT35">
        <v>100</v>
      </c>
      <c r="AV35">
        <v>32.1</v>
      </c>
      <c r="AW35">
        <v>24.71</v>
      </c>
      <c r="AX35">
        <v>43.19</v>
      </c>
    </row>
    <row r="36" spans="1:50" x14ac:dyDescent="0.2">
      <c r="A36" t="s">
        <v>154</v>
      </c>
      <c r="B36">
        <v>77.290000000000006</v>
      </c>
      <c r="C36">
        <v>8.4000000000000005E-2</v>
      </c>
      <c r="D36">
        <v>12.94</v>
      </c>
      <c r="E36">
        <v>0.43</v>
      </c>
      <c r="F36">
        <v>0.05</v>
      </c>
      <c r="G36">
        <v>0.11</v>
      </c>
      <c r="H36">
        <v>0.53</v>
      </c>
      <c r="I36">
        <v>4.07</v>
      </c>
      <c r="J36">
        <v>4.5</v>
      </c>
      <c r="K36">
        <v>2E-3</v>
      </c>
      <c r="L36">
        <v>100</v>
      </c>
      <c r="O36">
        <v>7.0930309999999999</v>
      </c>
      <c r="P36">
        <v>35.168430000000001</v>
      </c>
      <c r="Q36">
        <v>26.579630000000002</v>
      </c>
      <c r="R36">
        <v>34.422690000000003</v>
      </c>
      <c r="S36">
        <v>2.628018</v>
      </c>
      <c r="T36">
        <v>0</v>
      </c>
      <c r="U36">
        <v>0</v>
      </c>
      <c r="V36">
        <v>0</v>
      </c>
      <c r="W36">
        <v>0.40989029999999999</v>
      </c>
      <c r="X36">
        <v>0</v>
      </c>
      <c r="Y36">
        <v>0.1244659</v>
      </c>
      <c r="Z36">
        <v>0</v>
      </c>
      <c r="AA36">
        <v>0</v>
      </c>
      <c r="AB36">
        <v>0</v>
      </c>
      <c r="AC36">
        <v>0.11555890000000001</v>
      </c>
      <c r="AD36">
        <v>0.15945300000000001</v>
      </c>
      <c r="AE36">
        <v>0.39794950000000001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P36">
        <v>96.17</v>
      </c>
      <c r="AQ36">
        <v>36.57</v>
      </c>
      <c r="AR36">
        <v>27.64</v>
      </c>
      <c r="AS36">
        <v>35.79</v>
      </c>
      <c r="AT36">
        <v>100</v>
      </c>
      <c r="AV36">
        <v>33.92</v>
      </c>
      <c r="AW36">
        <v>24.15</v>
      </c>
      <c r="AX36">
        <v>41.94</v>
      </c>
    </row>
    <row r="37" spans="1:50" x14ac:dyDescent="0.2">
      <c r="A37" t="s">
        <v>162</v>
      </c>
      <c r="B37">
        <v>76.69</v>
      </c>
      <c r="C37">
        <v>7.2999999999999995E-2</v>
      </c>
      <c r="D37">
        <v>13.26</v>
      </c>
      <c r="E37">
        <v>0.48</v>
      </c>
      <c r="F37">
        <v>6.4000000000000001E-2</v>
      </c>
      <c r="G37">
        <v>0.09</v>
      </c>
      <c r="H37">
        <v>0.52</v>
      </c>
      <c r="I37">
        <v>4.2699999999999996</v>
      </c>
      <c r="J37">
        <v>4.54</v>
      </c>
      <c r="K37">
        <v>6.0000000000000001E-3</v>
      </c>
      <c r="L37">
        <v>100</v>
      </c>
      <c r="O37">
        <v>6.6638830000000002</v>
      </c>
      <c r="P37">
        <v>33.25591</v>
      </c>
      <c r="Q37">
        <v>26.817889999999998</v>
      </c>
      <c r="R37">
        <v>36.116909999999997</v>
      </c>
      <c r="S37">
        <v>2.5786250000000002</v>
      </c>
      <c r="T37">
        <v>0</v>
      </c>
      <c r="U37">
        <v>0</v>
      </c>
      <c r="V37">
        <v>0</v>
      </c>
      <c r="W37">
        <v>0.37580580000000002</v>
      </c>
      <c r="X37">
        <v>0</v>
      </c>
      <c r="Y37">
        <v>0.15932830000000001</v>
      </c>
      <c r="Z37">
        <v>0</v>
      </c>
      <c r="AA37">
        <v>0</v>
      </c>
      <c r="AB37">
        <v>0</v>
      </c>
      <c r="AC37">
        <v>8.2178500000000002E-2</v>
      </c>
      <c r="AD37">
        <v>0.1385825</v>
      </c>
      <c r="AE37">
        <v>0.47655239999999999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P37">
        <v>96.19</v>
      </c>
      <c r="AQ37">
        <v>34.57</v>
      </c>
      <c r="AR37">
        <v>27.88</v>
      </c>
      <c r="AS37">
        <v>37.549999999999997</v>
      </c>
      <c r="AT37">
        <v>100</v>
      </c>
      <c r="AV37">
        <v>32.119999999999997</v>
      </c>
      <c r="AW37">
        <v>24.28</v>
      </c>
      <c r="AX37">
        <v>43.6</v>
      </c>
    </row>
    <row r="38" spans="1:50" x14ac:dyDescent="0.2">
      <c r="A38" t="s">
        <v>163</v>
      </c>
      <c r="B38">
        <v>76.77</v>
      </c>
      <c r="C38">
        <v>7.4999999999999997E-2</v>
      </c>
      <c r="D38">
        <v>13.29</v>
      </c>
      <c r="E38">
        <v>0.44</v>
      </c>
      <c r="F38">
        <v>3.5999999999999997E-2</v>
      </c>
      <c r="G38">
        <v>0.13</v>
      </c>
      <c r="H38">
        <v>0.51</v>
      </c>
      <c r="I38">
        <v>4.21</v>
      </c>
      <c r="J38">
        <v>4.55</v>
      </c>
      <c r="L38">
        <v>100</v>
      </c>
      <c r="O38">
        <v>6.6311980000000004</v>
      </c>
      <c r="P38">
        <v>33.705060000000003</v>
      </c>
      <c r="Q38">
        <v>26.87331</v>
      </c>
      <c r="R38">
        <v>35.604590000000002</v>
      </c>
      <c r="S38">
        <v>2.5286930000000001</v>
      </c>
      <c r="T38">
        <v>0</v>
      </c>
      <c r="U38">
        <v>0</v>
      </c>
      <c r="V38">
        <v>0</v>
      </c>
      <c r="W38">
        <v>0.51173559999999996</v>
      </c>
      <c r="X38">
        <v>0</v>
      </c>
      <c r="Y38">
        <v>8.9609999999999995E-2</v>
      </c>
      <c r="Z38">
        <v>0</v>
      </c>
      <c r="AA38">
        <v>0</v>
      </c>
      <c r="AB38">
        <v>0</v>
      </c>
      <c r="AC38">
        <v>0.2068623</v>
      </c>
      <c r="AD38">
        <v>0.14235999999999999</v>
      </c>
      <c r="AE38">
        <v>0.34605599999999997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P38">
        <v>96.18</v>
      </c>
      <c r="AQ38">
        <v>35.04</v>
      </c>
      <c r="AR38">
        <v>27.94</v>
      </c>
      <c r="AS38">
        <v>37.020000000000003</v>
      </c>
      <c r="AT38">
        <v>100</v>
      </c>
      <c r="AV38">
        <v>32.6</v>
      </c>
      <c r="AW38">
        <v>24.41</v>
      </c>
      <c r="AX38">
        <v>42.99</v>
      </c>
    </row>
    <row r="39" spans="1:50" x14ac:dyDescent="0.2">
      <c r="A39" t="s">
        <v>163</v>
      </c>
      <c r="B39">
        <v>77.2</v>
      </c>
      <c r="C39">
        <v>7.2999999999999995E-2</v>
      </c>
      <c r="D39">
        <v>13.21</v>
      </c>
      <c r="E39">
        <v>0.49</v>
      </c>
      <c r="F39">
        <v>3.9E-2</v>
      </c>
      <c r="G39">
        <v>0.08</v>
      </c>
      <c r="H39">
        <v>0.52</v>
      </c>
      <c r="I39">
        <v>3.97</v>
      </c>
      <c r="J39">
        <v>4.42</v>
      </c>
      <c r="K39">
        <v>3.0000000000000001E-3</v>
      </c>
      <c r="L39">
        <v>100</v>
      </c>
      <c r="O39">
        <v>7.1315390000000001</v>
      </c>
      <c r="P39">
        <v>36.001649999999998</v>
      </c>
      <c r="Q39">
        <v>26.105619999999998</v>
      </c>
      <c r="R39">
        <v>33.575020000000002</v>
      </c>
      <c r="S39">
        <v>2.578287</v>
      </c>
      <c r="T39">
        <v>0</v>
      </c>
      <c r="U39">
        <v>0</v>
      </c>
      <c r="V39">
        <v>0</v>
      </c>
      <c r="W39">
        <v>0.94882370000000005</v>
      </c>
      <c r="X39">
        <v>0</v>
      </c>
      <c r="Y39">
        <v>9.7077899999999995E-2</v>
      </c>
      <c r="Z39">
        <v>0</v>
      </c>
      <c r="AA39">
        <v>0</v>
      </c>
      <c r="AB39">
        <v>0</v>
      </c>
      <c r="AC39">
        <v>4.9545699999999998E-2</v>
      </c>
      <c r="AD39">
        <v>0.1385644</v>
      </c>
      <c r="AE39">
        <v>0.51009700000000002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P39">
        <v>95.68</v>
      </c>
      <c r="AQ39">
        <v>37.630000000000003</v>
      </c>
      <c r="AR39">
        <v>27.28</v>
      </c>
      <c r="AS39">
        <v>35.090000000000003</v>
      </c>
      <c r="AT39">
        <v>100</v>
      </c>
      <c r="AV39">
        <v>34.94</v>
      </c>
      <c r="AW39">
        <v>23.82</v>
      </c>
      <c r="AX39">
        <v>41.24</v>
      </c>
    </row>
    <row r="40" spans="1:50" x14ac:dyDescent="0.2">
      <c r="A40" t="s">
        <v>163</v>
      </c>
      <c r="B40">
        <v>76.94</v>
      </c>
      <c r="C40">
        <v>6.4000000000000001E-2</v>
      </c>
      <c r="D40">
        <v>13.32</v>
      </c>
      <c r="E40">
        <v>0.55000000000000004</v>
      </c>
      <c r="F40">
        <v>4.8000000000000001E-2</v>
      </c>
      <c r="G40">
        <v>0.05</v>
      </c>
      <c r="H40">
        <v>0.51</v>
      </c>
      <c r="I40">
        <v>3.91</v>
      </c>
      <c r="J40">
        <v>4.6100000000000003</v>
      </c>
      <c r="K40">
        <v>8.0000000000000002E-3</v>
      </c>
      <c r="L40">
        <v>100</v>
      </c>
      <c r="O40">
        <v>7.1038420000000002</v>
      </c>
      <c r="P40">
        <v>35.367710000000002</v>
      </c>
      <c r="Q40">
        <v>27.224620000000002</v>
      </c>
      <c r="R40">
        <v>33.063720000000004</v>
      </c>
      <c r="S40">
        <v>2.5284089999999999</v>
      </c>
      <c r="T40">
        <v>0</v>
      </c>
      <c r="U40">
        <v>0</v>
      </c>
      <c r="V40">
        <v>0</v>
      </c>
      <c r="W40">
        <v>0.96992849999999997</v>
      </c>
      <c r="X40">
        <v>0</v>
      </c>
      <c r="Y40">
        <v>0.11946660000000001</v>
      </c>
      <c r="Z40">
        <v>0</v>
      </c>
      <c r="AA40">
        <v>0</v>
      </c>
      <c r="AB40">
        <v>0</v>
      </c>
      <c r="AC40">
        <v>0</v>
      </c>
      <c r="AD40">
        <v>0.1068843</v>
      </c>
      <c r="AE40">
        <v>0.61084229999999995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7.6781000000000002E-3</v>
      </c>
      <c r="AL40">
        <v>0</v>
      </c>
      <c r="AM40">
        <v>0</v>
      </c>
      <c r="AN40">
        <v>0</v>
      </c>
      <c r="AP40">
        <v>95.66</v>
      </c>
      <c r="AQ40">
        <v>36.97</v>
      </c>
      <c r="AR40">
        <v>28.46</v>
      </c>
      <c r="AS40">
        <v>34.57</v>
      </c>
      <c r="AT40">
        <v>100</v>
      </c>
      <c r="AV40">
        <v>34.39</v>
      </c>
      <c r="AW40">
        <v>24.84</v>
      </c>
      <c r="AX40">
        <v>40.770000000000003</v>
      </c>
    </row>
    <row r="41" spans="1:50" x14ac:dyDescent="0.2">
      <c r="A41" t="s">
        <v>163</v>
      </c>
      <c r="B41">
        <v>75.94</v>
      </c>
      <c r="C41">
        <v>7.6999999999999999E-2</v>
      </c>
      <c r="D41">
        <v>13.82</v>
      </c>
      <c r="E41">
        <v>0.46</v>
      </c>
      <c r="F41">
        <v>5.0999999999999997E-2</v>
      </c>
      <c r="G41">
        <v>0.08</v>
      </c>
      <c r="H41">
        <v>0.52</v>
      </c>
      <c r="I41">
        <v>4.66</v>
      </c>
      <c r="J41">
        <v>4.3600000000000003</v>
      </c>
      <c r="K41">
        <v>2.3E-2</v>
      </c>
      <c r="L41">
        <v>100</v>
      </c>
      <c r="O41">
        <v>5.8035189999999997</v>
      </c>
      <c r="P41">
        <v>31.012730000000001</v>
      </c>
      <c r="Q41">
        <v>25.755710000000001</v>
      </c>
      <c r="R41">
        <v>39.417299999999997</v>
      </c>
      <c r="S41">
        <v>2.428531</v>
      </c>
      <c r="T41">
        <v>0</v>
      </c>
      <c r="U41">
        <v>0</v>
      </c>
      <c r="V41">
        <v>0</v>
      </c>
      <c r="W41">
        <v>0.54406200000000005</v>
      </c>
      <c r="X41">
        <v>0</v>
      </c>
      <c r="Y41">
        <v>0.1269701</v>
      </c>
      <c r="Z41">
        <v>0</v>
      </c>
      <c r="AA41">
        <v>0</v>
      </c>
      <c r="AB41">
        <v>0</v>
      </c>
      <c r="AC41">
        <v>3.7967000000000001E-2</v>
      </c>
      <c r="AD41">
        <v>0.14618229999999999</v>
      </c>
      <c r="AE41">
        <v>0.48484870000000002</v>
      </c>
      <c r="AF41">
        <v>0</v>
      </c>
      <c r="AG41">
        <v>5.3265600000000003E-2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P41">
        <v>96.19</v>
      </c>
      <c r="AQ41">
        <v>32.24</v>
      </c>
      <c r="AR41">
        <v>26.78</v>
      </c>
      <c r="AS41">
        <v>40.98</v>
      </c>
      <c r="AT41">
        <v>100</v>
      </c>
      <c r="AV41">
        <v>30.11</v>
      </c>
      <c r="AW41">
        <v>23.32</v>
      </c>
      <c r="AX41">
        <v>46.57</v>
      </c>
    </row>
    <row r="42" spans="1:50" x14ac:dyDescent="0.2">
      <c r="A42" t="s">
        <v>163</v>
      </c>
      <c r="B42">
        <v>76.89</v>
      </c>
      <c r="C42">
        <v>7.9000000000000001E-2</v>
      </c>
      <c r="D42">
        <v>13.21</v>
      </c>
      <c r="E42">
        <v>0.48</v>
      </c>
      <c r="F42">
        <v>4.1000000000000002E-2</v>
      </c>
      <c r="G42">
        <v>0.11</v>
      </c>
      <c r="H42">
        <v>0.53</v>
      </c>
      <c r="I42">
        <v>4</v>
      </c>
      <c r="J42">
        <v>4.66</v>
      </c>
      <c r="L42">
        <v>100</v>
      </c>
      <c r="O42">
        <v>7.2082119999999996</v>
      </c>
      <c r="P42">
        <v>34.577089999999998</v>
      </c>
      <c r="Q42">
        <v>27.524799999999999</v>
      </c>
      <c r="R42">
        <v>33.830800000000004</v>
      </c>
      <c r="S42">
        <v>2.6280299999999999</v>
      </c>
      <c r="T42">
        <v>0</v>
      </c>
      <c r="U42">
        <v>0</v>
      </c>
      <c r="V42">
        <v>0</v>
      </c>
      <c r="W42">
        <v>0.62175100000000005</v>
      </c>
      <c r="X42">
        <v>0</v>
      </c>
      <c r="Y42">
        <v>0.1020625</v>
      </c>
      <c r="Z42">
        <v>0</v>
      </c>
      <c r="AA42">
        <v>0</v>
      </c>
      <c r="AB42">
        <v>0</v>
      </c>
      <c r="AC42">
        <v>0.13004180000000001</v>
      </c>
      <c r="AD42">
        <v>0.1499624</v>
      </c>
      <c r="AE42">
        <v>0.4435037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P42">
        <v>95.93</v>
      </c>
      <c r="AQ42">
        <v>36.04</v>
      </c>
      <c r="AR42">
        <v>28.69</v>
      </c>
      <c r="AS42">
        <v>35.270000000000003</v>
      </c>
      <c r="AT42">
        <v>100</v>
      </c>
      <c r="AV42">
        <v>33.43</v>
      </c>
      <c r="AW42">
        <v>24.96</v>
      </c>
      <c r="AX42">
        <v>41.61</v>
      </c>
    </row>
    <row r="43" spans="1:50" x14ac:dyDescent="0.2">
      <c r="A43" t="s">
        <v>163</v>
      </c>
      <c r="B43">
        <v>76.73</v>
      </c>
      <c r="C43">
        <v>8.4000000000000005E-2</v>
      </c>
      <c r="D43">
        <v>13.25</v>
      </c>
      <c r="E43">
        <v>0.5</v>
      </c>
      <c r="F43">
        <v>4.7E-2</v>
      </c>
      <c r="G43">
        <v>0.08</v>
      </c>
      <c r="H43">
        <v>0.52</v>
      </c>
      <c r="I43">
        <v>4.37</v>
      </c>
      <c r="J43">
        <v>4.3899999999999997</v>
      </c>
      <c r="K43">
        <v>1.9E-2</v>
      </c>
      <c r="L43">
        <v>100</v>
      </c>
      <c r="O43">
        <v>6.2270890000000003</v>
      </c>
      <c r="P43">
        <v>33.367469999999997</v>
      </c>
      <c r="Q43">
        <v>25.932030000000001</v>
      </c>
      <c r="R43">
        <v>36.96302</v>
      </c>
      <c r="S43">
        <v>2.4545689999999998</v>
      </c>
      <c r="T43">
        <v>0</v>
      </c>
      <c r="U43">
        <v>0</v>
      </c>
      <c r="V43">
        <v>0</v>
      </c>
      <c r="W43">
        <v>0.40913339999999998</v>
      </c>
      <c r="X43">
        <v>0</v>
      </c>
      <c r="Y43">
        <v>0.1170076</v>
      </c>
      <c r="Z43">
        <v>0</v>
      </c>
      <c r="AA43">
        <v>0</v>
      </c>
      <c r="AB43">
        <v>0</v>
      </c>
      <c r="AC43">
        <v>1.7688700000000002E-2</v>
      </c>
      <c r="AD43">
        <v>0.1594661</v>
      </c>
      <c r="AE43">
        <v>0.54325319999999999</v>
      </c>
      <c r="AF43">
        <v>0</v>
      </c>
      <c r="AG43">
        <v>4.4000499999999998E-2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P43">
        <v>96.26</v>
      </c>
      <c r="AQ43">
        <v>34.659999999999997</v>
      </c>
      <c r="AR43">
        <v>26.94</v>
      </c>
      <c r="AS43">
        <v>38.4</v>
      </c>
      <c r="AT43">
        <v>100</v>
      </c>
      <c r="AV43">
        <v>32.33</v>
      </c>
      <c r="AW43">
        <v>23.6</v>
      </c>
      <c r="AX43">
        <v>44.07</v>
      </c>
    </row>
    <row r="44" spans="1:50" x14ac:dyDescent="0.2">
      <c r="A44" t="s">
        <v>163</v>
      </c>
      <c r="B44">
        <v>76.63</v>
      </c>
      <c r="C44">
        <v>6.0999999999999999E-2</v>
      </c>
      <c r="D44">
        <v>13.17</v>
      </c>
      <c r="E44">
        <v>0.45</v>
      </c>
      <c r="F44">
        <v>0.04</v>
      </c>
      <c r="G44">
        <v>0.1</v>
      </c>
      <c r="H44">
        <v>0.52</v>
      </c>
      <c r="I44">
        <v>4.51</v>
      </c>
      <c r="J44">
        <v>4.51</v>
      </c>
      <c r="K44">
        <v>1.0999999999999999E-2</v>
      </c>
      <c r="L44">
        <v>100</v>
      </c>
      <c r="O44">
        <v>5.8502070000000002</v>
      </c>
      <c r="P44">
        <v>32.009689999999999</v>
      </c>
      <c r="Q44">
        <v>26.63917</v>
      </c>
      <c r="R44">
        <v>38.144739999999999</v>
      </c>
      <c r="S44">
        <v>2.370209</v>
      </c>
      <c r="T44">
        <v>0</v>
      </c>
      <c r="U44">
        <v>0</v>
      </c>
      <c r="V44">
        <v>0</v>
      </c>
      <c r="W44">
        <v>0</v>
      </c>
      <c r="X44">
        <v>0.106208</v>
      </c>
      <c r="Y44">
        <v>5.0337100000000003E-2</v>
      </c>
      <c r="Z44">
        <v>0</v>
      </c>
      <c r="AA44">
        <v>0</v>
      </c>
      <c r="AB44">
        <v>0</v>
      </c>
      <c r="AC44">
        <v>0.14955660000000001</v>
      </c>
      <c r="AD44">
        <v>0.1157953</v>
      </c>
      <c r="AE44">
        <v>0.39672649999999998</v>
      </c>
      <c r="AF44">
        <v>0</v>
      </c>
      <c r="AG44">
        <v>2.54723E-2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P44">
        <v>96.79</v>
      </c>
      <c r="AQ44">
        <v>33.07</v>
      </c>
      <c r="AR44">
        <v>27.52</v>
      </c>
      <c r="AS44">
        <v>39.409999999999997</v>
      </c>
      <c r="AT44">
        <v>100</v>
      </c>
      <c r="AV44">
        <v>30.93</v>
      </c>
      <c r="AW44">
        <v>24.24</v>
      </c>
      <c r="AX44">
        <v>44.83</v>
      </c>
    </row>
    <row r="45" spans="1:50" x14ac:dyDescent="0.2">
      <c r="A45" t="s">
        <v>163</v>
      </c>
      <c r="B45">
        <v>76.489999999999995</v>
      </c>
      <c r="C45">
        <v>6.7000000000000004E-2</v>
      </c>
      <c r="D45">
        <v>13.28</v>
      </c>
      <c r="E45">
        <v>0.46</v>
      </c>
      <c r="F45">
        <v>3.6999999999999998E-2</v>
      </c>
      <c r="G45">
        <v>7.0000000000000007E-2</v>
      </c>
      <c r="H45">
        <v>0.49</v>
      </c>
      <c r="I45">
        <v>4.55</v>
      </c>
      <c r="J45">
        <v>4.54</v>
      </c>
      <c r="K45">
        <v>1.2E-2</v>
      </c>
      <c r="L45">
        <v>100</v>
      </c>
      <c r="O45">
        <v>5.7582849999999999</v>
      </c>
      <c r="P45">
        <v>31.566040000000001</v>
      </c>
      <c r="Q45">
        <v>26.817679999999999</v>
      </c>
      <c r="R45">
        <v>38.484929999999999</v>
      </c>
      <c r="S45">
        <v>2.351477</v>
      </c>
      <c r="T45">
        <v>0</v>
      </c>
      <c r="U45">
        <v>0</v>
      </c>
      <c r="V45">
        <v>0</v>
      </c>
      <c r="W45">
        <v>1.8625800000000001E-2</v>
      </c>
      <c r="X45">
        <v>0</v>
      </c>
      <c r="Y45">
        <v>9.2110899999999996E-2</v>
      </c>
      <c r="Z45">
        <v>0</v>
      </c>
      <c r="AA45">
        <v>0</v>
      </c>
      <c r="AB45">
        <v>0</v>
      </c>
      <c r="AC45">
        <v>3.4305700000000001E-2</v>
      </c>
      <c r="AD45">
        <v>0.1271912</v>
      </c>
      <c r="AE45">
        <v>0.48734830000000001</v>
      </c>
      <c r="AF45">
        <v>0</v>
      </c>
      <c r="AG45">
        <v>2.7789299999999999E-2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P45">
        <v>96.87</v>
      </c>
      <c r="AQ45">
        <v>32.590000000000003</v>
      </c>
      <c r="AR45">
        <v>27.68</v>
      </c>
      <c r="AS45">
        <v>39.729999999999997</v>
      </c>
      <c r="AT45">
        <v>100</v>
      </c>
      <c r="AV45">
        <v>30.49</v>
      </c>
      <c r="AW45">
        <v>24.39</v>
      </c>
      <c r="AX45">
        <v>45.11</v>
      </c>
    </row>
    <row r="46" spans="1:50" x14ac:dyDescent="0.2">
      <c r="A46" t="s">
        <v>163</v>
      </c>
      <c r="B46">
        <v>76.39</v>
      </c>
      <c r="C46">
        <v>8.1000000000000003E-2</v>
      </c>
      <c r="D46">
        <v>13.47</v>
      </c>
      <c r="E46">
        <v>0.47</v>
      </c>
      <c r="F46">
        <v>4.7E-2</v>
      </c>
      <c r="G46">
        <v>7.0000000000000007E-2</v>
      </c>
      <c r="H46">
        <v>0.61</v>
      </c>
      <c r="I46">
        <v>4.41</v>
      </c>
      <c r="J46">
        <v>4.46</v>
      </c>
      <c r="K46">
        <v>5.0000000000000001E-3</v>
      </c>
      <c r="L46">
        <v>100</v>
      </c>
      <c r="O46">
        <v>7.5011809999999999</v>
      </c>
      <c r="P46">
        <v>32.274509999999999</v>
      </c>
      <c r="Q46">
        <v>26.340350000000001</v>
      </c>
      <c r="R46">
        <v>37.294029999999999</v>
      </c>
      <c r="S46">
        <v>3.0243549999999999</v>
      </c>
      <c r="T46">
        <v>0</v>
      </c>
      <c r="U46">
        <v>0</v>
      </c>
      <c r="V46">
        <v>0</v>
      </c>
      <c r="W46">
        <v>0.27844370000000002</v>
      </c>
      <c r="X46">
        <v>0</v>
      </c>
      <c r="Y46">
        <v>0.11698459999999999</v>
      </c>
      <c r="Z46">
        <v>0</v>
      </c>
      <c r="AA46">
        <v>0</v>
      </c>
      <c r="AB46">
        <v>0</v>
      </c>
      <c r="AC46">
        <v>0</v>
      </c>
      <c r="AD46">
        <v>0.1496469</v>
      </c>
      <c r="AE46">
        <v>0.52202329999999997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2.1554E-3</v>
      </c>
      <c r="AL46">
        <v>0</v>
      </c>
      <c r="AM46">
        <v>0</v>
      </c>
      <c r="AN46">
        <v>0</v>
      </c>
      <c r="AP46">
        <v>95.91</v>
      </c>
      <c r="AQ46">
        <v>33.65</v>
      </c>
      <c r="AR46">
        <v>27.46</v>
      </c>
      <c r="AS46">
        <v>38.880000000000003</v>
      </c>
      <c r="AT46">
        <v>100</v>
      </c>
      <c r="AV46">
        <v>30.86</v>
      </c>
      <c r="AW46">
        <v>23.34</v>
      </c>
      <c r="AX46">
        <v>45.81</v>
      </c>
    </row>
    <row r="47" spans="1:50" x14ac:dyDescent="0.2">
      <c r="A47" t="s">
        <v>163</v>
      </c>
      <c r="B47">
        <v>76.75</v>
      </c>
      <c r="C47">
        <v>7.1999999999999995E-2</v>
      </c>
      <c r="D47">
        <v>13.37</v>
      </c>
      <c r="E47">
        <v>0.45</v>
      </c>
      <c r="F47">
        <v>4.5999999999999999E-2</v>
      </c>
      <c r="G47">
        <v>7.0000000000000007E-2</v>
      </c>
      <c r="H47">
        <v>0.51</v>
      </c>
      <c r="I47">
        <v>4.1399999999999997</v>
      </c>
      <c r="J47">
        <v>4.5999999999999996</v>
      </c>
      <c r="L47">
        <v>100</v>
      </c>
      <c r="O47">
        <v>6.7357699999999996</v>
      </c>
      <c r="P47">
        <v>33.886519999999997</v>
      </c>
      <c r="Q47">
        <v>27.169139999999999</v>
      </c>
      <c r="R47">
        <v>35.013240000000003</v>
      </c>
      <c r="S47">
        <v>2.5287419999999998</v>
      </c>
      <c r="T47">
        <v>0</v>
      </c>
      <c r="U47">
        <v>0</v>
      </c>
      <c r="V47">
        <v>0</v>
      </c>
      <c r="W47">
        <v>0.65269980000000005</v>
      </c>
      <c r="X47">
        <v>0</v>
      </c>
      <c r="Y47">
        <v>0.1145038</v>
      </c>
      <c r="Z47">
        <v>0</v>
      </c>
      <c r="AA47">
        <v>0</v>
      </c>
      <c r="AB47">
        <v>0</v>
      </c>
      <c r="AC47">
        <v>1.9820299999999999E-2</v>
      </c>
      <c r="AD47">
        <v>0.13666819999999999</v>
      </c>
      <c r="AE47">
        <v>0.48617569999999999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P47">
        <v>96.07</v>
      </c>
      <c r="AQ47">
        <v>35.270000000000003</v>
      </c>
      <c r="AR47">
        <v>28.28</v>
      </c>
      <c r="AS47">
        <v>36.450000000000003</v>
      </c>
      <c r="AT47">
        <v>100</v>
      </c>
      <c r="AV47">
        <v>32.82</v>
      </c>
      <c r="AW47">
        <v>24.69</v>
      </c>
      <c r="AX47">
        <v>42.5</v>
      </c>
    </row>
    <row r="48" spans="1:50" x14ac:dyDescent="0.2">
      <c r="A48" t="s">
        <v>163</v>
      </c>
      <c r="B48">
        <v>76.66</v>
      </c>
      <c r="C48">
        <v>6.4000000000000001E-2</v>
      </c>
      <c r="D48">
        <v>13.03</v>
      </c>
      <c r="E48">
        <v>0.54</v>
      </c>
      <c r="F48">
        <v>4.7E-2</v>
      </c>
      <c r="G48">
        <v>7.0000000000000007E-2</v>
      </c>
      <c r="H48">
        <v>0.51</v>
      </c>
      <c r="I48">
        <v>4.49</v>
      </c>
      <c r="J48">
        <v>4.5599999999999996</v>
      </c>
      <c r="K48">
        <v>2.1999999999999999E-2</v>
      </c>
      <c r="L48">
        <v>100</v>
      </c>
      <c r="O48">
        <v>4.8376640000000002</v>
      </c>
      <c r="P48">
        <v>32.075119999999998</v>
      </c>
      <c r="Q48">
        <v>26.93422</v>
      </c>
      <c r="R48">
        <v>37.975189999999998</v>
      </c>
      <c r="S48">
        <v>1.9305030000000001</v>
      </c>
      <c r="T48">
        <v>0</v>
      </c>
      <c r="U48">
        <v>0</v>
      </c>
      <c r="V48">
        <v>0</v>
      </c>
      <c r="W48">
        <v>0</v>
      </c>
      <c r="X48">
        <v>0.25237349999999997</v>
      </c>
      <c r="Y48">
        <v>0</v>
      </c>
      <c r="Z48">
        <v>5.4486399999999997E-2</v>
      </c>
      <c r="AA48">
        <v>0</v>
      </c>
      <c r="AB48">
        <v>0</v>
      </c>
      <c r="AC48">
        <v>4.2993200000000002E-2</v>
      </c>
      <c r="AD48">
        <v>0.1214889</v>
      </c>
      <c r="AE48">
        <v>0.57019229999999999</v>
      </c>
      <c r="AF48">
        <v>0</v>
      </c>
      <c r="AG48">
        <v>5.0944099999999999E-2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P48">
        <v>96.98</v>
      </c>
      <c r="AQ48">
        <v>33.07</v>
      </c>
      <c r="AR48">
        <v>27.77</v>
      </c>
      <c r="AS48">
        <v>39.159999999999997</v>
      </c>
      <c r="AT48">
        <v>100</v>
      </c>
      <c r="AV48">
        <v>31.33</v>
      </c>
      <c r="AW48">
        <v>24.96</v>
      </c>
      <c r="AX48">
        <v>43.71</v>
      </c>
    </row>
    <row r="49" spans="1:50" x14ac:dyDescent="0.2">
      <c r="A49" t="s">
        <v>163</v>
      </c>
      <c r="B49">
        <v>76.42</v>
      </c>
      <c r="C49">
        <v>6.0999999999999999E-2</v>
      </c>
      <c r="D49">
        <v>13.05</v>
      </c>
      <c r="E49">
        <v>0.5</v>
      </c>
      <c r="F49">
        <v>4.9000000000000002E-2</v>
      </c>
      <c r="G49">
        <v>0.09</v>
      </c>
      <c r="H49">
        <v>0.55000000000000004</v>
      </c>
      <c r="I49">
        <v>4.66</v>
      </c>
      <c r="J49">
        <v>4.6100000000000003</v>
      </c>
      <c r="K49">
        <v>7.0000000000000001E-3</v>
      </c>
      <c r="L49">
        <v>100</v>
      </c>
      <c r="O49">
        <v>2.6544620000000001</v>
      </c>
      <c r="P49">
        <v>30.76369</v>
      </c>
      <c r="Q49">
        <v>27.229679999999998</v>
      </c>
      <c r="R49">
        <v>39.41319</v>
      </c>
      <c r="S49">
        <v>1.0747359999999999</v>
      </c>
      <c r="T49">
        <v>0</v>
      </c>
      <c r="U49">
        <v>0</v>
      </c>
      <c r="V49">
        <v>0</v>
      </c>
      <c r="W49">
        <v>0</v>
      </c>
      <c r="X49">
        <v>0.26311400000000001</v>
      </c>
      <c r="Y49">
        <v>0</v>
      </c>
      <c r="Z49">
        <v>0.54885240000000002</v>
      </c>
      <c r="AA49">
        <v>0</v>
      </c>
      <c r="AB49">
        <v>0</v>
      </c>
      <c r="AC49">
        <v>0.11693149999999999</v>
      </c>
      <c r="AD49">
        <v>0.1157946</v>
      </c>
      <c r="AE49">
        <v>0.47476659999999998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P49">
        <v>97.41</v>
      </c>
      <c r="AQ49">
        <v>31.58</v>
      </c>
      <c r="AR49">
        <v>27.95</v>
      </c>
      <c r="AS49">
        <v>40.46</v>
      </c>
      <c r="AT49">
        <v>100</v>
      </c>
      <c r="AV49">
        <v>30.67</v>
      </c>
      <c r="AW49">
        <v>26.08</v>
      </c>
      <c r="AX49">
        <v>43.25</v>
      </c>
    </row>
    <row r="50" spans="1:50" x14ac:dyDescent="0.2">
      <c r="A50" t="s">
        <v>163</v>
      </c>
      <c r="B50">
        <v>76.69</v>
      </c>
      <c r="C50">
        <v>7.9000000000000001E-2</v>
      </c>
      <c r="D50">
        <v>13.07</v>
      </c>
      <c r="E50">
        <v>0.46</v>
      </c>
      <c r="F50">
        <v>4.9000000000000002E-2</v>
      </c>
      <c r="G50">
        <v>0.12</v>
      </c>
      <c r="H50">
        <v>0.51</v>
      </c>
      <c r="I50">
        <v>4.29</v>
      </c>
      <c r="J50">
        <v>4.7300000000000004</v>
      </c>
      <c r="K50">
        <v>6.0000000000000001E-3</v>
      </c>
      <c r="L50">
        <v>100</v>
      </c>
      <c r="O50">
        <v>6.2891519999999996</v>
      </c>
      <c r="P50">
        <v>32.473939999999999</v>
      </c>
      <c r="Q50">
        <v>27.93777</v>
      </c>
      <c r="R50">
        <v>36.282879999999999</v>
      </c>
      <c r="S50">
        <v>2.435028</v>
      </c>
      <c r="T50">
        <v>0</v>
      </c>
      <c r="U50">
        <v>0</v>
      </c>
      <c r="V50">
        <v>0</v>
      </c>
      <c r="W50">
        <v>0</v>
      </c>
      <c r="X50">
        <v>7.3003999999999999E-2</v>
      </c>
      <c r="Y50">
        <v>8.8130799999999995E-2</v>
      </c>
      <c r="Z50">
        <v>0</v>
      </c>
      <c r="AA50">
        <v>0</v>
      </c>
      <c r="AB50">
        <v>0</v>
      </c>
      <c r="AC50">
        <v>0.1626629</v>
      </c>
      <c r="AD50">
        <v>0.1499597</v>
      </c>
      <c r="AE50">
        <v>0.39877950000000001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P50">
        <v>96.69</v>
      </c>
      <c r="AQ50">
        <v>33.58</v>
      </c>
      <c r="AR50">
        <v>28.89</v>
      </c>
      <c r="AS50">
        <v>37.520000000000003</v>
      </c>
      <c r="AT50">
        <v>100</v>
      </c>
      <c r="AV50">
        <v>31.34</v>
      </c>
      <c r="AW50">
        <v>25.38</v>
      </c>
      <c r="AX50">
        <v>43.28</v>
      </c>
    </row>
    <row r="51" spans="1:50" x14ac:dyDescent="0.2">
      <c r="A51" t="s">
        <v>163</v>
      </c>
      <c r="B51">
        <v>76.5</v>
      </c>
      <c r="C51">
        <v>7.8E-2</v>
      </c>
      <c r="D51">
        <v>13.32</v>
      </c>
      <c r="E51">
        <v>0.52</v>
      </c>
      <c r="F51">
        <v>7.0999999999999994E-2</v>
      </c>
      <c r="G51">
        <v>0.14000000000000001</v>
      </c>
      <c r="H51">
        <v>0.51</v>
      </c>
      <c r="I51">
        <v>4.47</v>
      </c>
      <c r="J51">
        <v>4.4000000000000004</v>
      </c>
      <c r="L51">
        <v>100</v>
      </c>
      <c r="O51">
        <v>6.2696740000000002</v>
      </c>
      <c r="P51">
        <v>32.443040000000003</v>
      </c>
      <c r="Q51">
        <v>25.985589999999998</v>
      </c>
      <c r="R51">
        <v>37.800829999999998</v>
      </c>
      <c r="S51">
        <v>2.5285190000000002</v>
      </c>
      <c r="T51">
        <v>0</v>
      </c>
      <c r="U51">
        <v>0</v>
      </c>
      <c r="V51">
        <v>0</v>
      </c>
      <c r="W51">
        <v>0.27649370000000001</v>
      </c>
      <c r="X51">
        <v>0</v>
      </c>
      <c r="Y51">
        <v>0.1767186</v>
      </c>
      <c r="Z51">
        <v>0</v>
      </c>
      <c r="AA51">
        <v>0</v>
      </c>
      <c r="AB51">
        <v>0</v>
      </c>
      <c r="AC51">
        <v>0.23077929999999999</v>
      </c>
      <c r="AD51">
        <v>0.14804419999999999</v>
      </c>
      <c r="AE51">
        <v>0.41838019999999998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P51">
        <v>96.23</v>
      </c>
      <c r="AQ51">
        <v>33.71</v>
      </c>
      <c r="AR51">
        <v>27</v>
      </c>
      <c r="AS51">
        <v>39.28</v>
      </c>
      <c r="AT51">
        <v>100</v>
      </c>
      <c r="AV51">
        <v>31.38</v>
      </c>
      <c r="AW51">
        <v>23.52</v>
      </c>
      <c r="AX51">
        <v>45.1</v>
      </c>
    </row>
    <row r="52" spans="1:50" x14ac:dyDescent="0.2">
      <c r="A52" t="s">
        <v>163</v>
      </c>
      <c r="B52">
        <v>76.739999999999995</v>
      </c>
      <c r="C52">
        <v>7.5999999999999998E-2</v>
      </c>
      <c r="D52">
        <v>13.24</v>
      </c>
      <c r="E52">
        <v>0.4</v>
      </c>
      <c r="F52">
        <v>4.7E-2</v>
      </c>
      <c r="G52">
        <v>0.1</v>
      </c>
      <c r="H52">
        <v>0.56000000000000005</v>
      </c>
      <c r="I52">
        <v>4.13</v>
      </c>
      <c r="J52">
        <v>4.6900000000000004</v>
      </c>
      <c r="K52">
        <v>1.0999999999999999E-2</v>
      </c>
      <c r="L52">
        <v>100</v>
      </c>
      <c r="O52">
        <v>7.1872990000000003</v>
      </c>
      <c r="P52">
        <v>33.519390000000001</v>
      </c>
      <c r="Q52">
        <v>27.706130000000002</v>
      </c>
      <c r="R52">
        <v>34.935510000000001</v>
      </c>
      <c r="S52">
        <v>2.705362</v>
      </c>
      <c r="T52">
        <v>0</v>
      </c>
      <c r="U52">
        <v>0</v>
      </c>
      <c r="V52">
        <v>0</v>
      </c>
      <c r="W52">
        <v>0.37739899999999998</v>
      </c>
      <c r="X52">
        <v>0</v>
      </c>
      <c r="Y52">
        <v>0.11701590000000001</v>
      </c>
      <c r="Z52">
        <v>0</v>
      </c>
      <c r="AA52">
        <v>0</v>
      </c>
      <c r="AB52">
        <v>0</v>
      </c>
      <c r="AC52">
        <v>0.1061231</v>
      </c>
      <c r="AD52">
        <v>0.1442891</v>
      </c>
      <c r="AE52">
        <v>0.37120120000000001</v>
      </c>
      <c r="AF52">
        <v>0</v>
      </c>
      <c r="AG52">
        <v>2.54758E-2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P52">
        <v>96.16</v>
      </c>
      <c r="AQ52">
        <v>34.86</v>
      </c>
      <c r="AR52">
        <v>28.81</v>
      </c>
      <c r="AS52">
        <v>36.33</v>
      </c>
      <c r="AT52">
        <v>100</v>
      </c>
      <c r="AV52">
        <v>32.26</v>
      </c>
      <c r="AW52">
        <v>24.97</v>
      </c>
      <c r="AX52">
        <v>42.77</v>
      </c>
    </row>
    <row r="53" spans="1:50" x14ac:dyDescent="0.2">
      <c r="A53" t="s">
        <v>163</v>
      </c>
      <c r="B53">
        <v>76.53</v>
      </c>
      <c r="C53">
        <v>7.9000000000000001E-2</v>
      </c>
      <c r="D53">
        <v>13.23</v>
      </c>
      <c r="E53">
        <v>0.46</v>
      </c>
      <c r="F53">
        <v>4.2000000000000003E-2</v>
      </c>
      <c r="G53">
        <v>0.08</v>
      </c>
      <c r="H53">
        <v>0.48</v>
      </c>
      <c r="I53">
        <v>4.5599999999999996</v>
      </c>
      <c r="J53">
        <v>4.5199999999999996</v>
      </c>
      <c r="K53">
        <v>8.0000000000000002E-3</v>
      </c>
      <c r="L53">
        <v>100</v>
      </c>
      <c r="O53">
        <v>5.5817009999999998</v>
      </c>
      <c r="P53">
        <v>31.628350000000001</v>
      </c>
      <c r="Q53">
        <v>26.7014</v>
      </c>
      <c r="R53">
        <v>38.572209999999998</v>
      </c>
      <c r="S53">
        <v>2.2802630000000002</v>
      </c>
      <c r="T53">
        <v>0</v>
      </c>
      <c r="U53">
        <v>0</v>
      </c>
      <c r="V53">
        <v>0</v>
      </c>
      <c r="W53">
        <v>0</v>
      </c>
      <c r="X53">
        <v>7.7961500000000003E-2</v>
      </c>
      <c r="Y53">
        <v>6.8423200000000003E-2</v>
      </c>
      <c r="Z53">
        <v>0</v>
      </c>
      <c r="AA53">
        <v>0</v>
      </c>
      <c r="AB53">
        <v>0</v>
      </c>
      <c r="AC53">
        <v>3.2174000000000001E-2</v>
      </c>
      <c r="AD53">
        <v>0.14998220000000001</v>
      </c>
      <c r="AE53">
        <v>0.48885440000000002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P53">
        <v>96.9</v>
      </c>
      <c r="AQ53">
        <v>32.64</v>
      </c>
      <c r="AR53">
        <v>27.56</v>
      </c>
      <c r="AS53">
        <v>39.81</v>
      </c>
      <c r="AT53">
        <v>100</v>
      </c>
      <c r="AV53">
        <v>30.61</v>
      </c>
      <c r="AW53">
        <v>24.37</v>
      </c>
      <c r="AX53">
        <v>45.03</v>
      </c>
    </row>
    <row r="54" spans="1:50" x14ac:dyDescent="0.2">
      <c r="A54" t="s">
        <v>163</v>
      </c>
      <c r="B54">
        <v>77.150000000000006</v>
      </c>
      <c r="C54">
        <v>7.2999999999999995E-2</v>
      </c>
      <c r="D54">
        <v>13.01</v>
      </c>
      <c r="E54">
        <v>0.46</v>
      </c>
      <c r="F54">
        <v>0.376</v>
      </c>
      <c r="G54">
        <v>0.09</v>
      </c>
      <c r="H54">
        <v>0.53</v>
      </c>
      <c r="I54">
        <v>3.71</v>
      </c>
      <c r="J54">
        <v>4.59</v>
      </c>
      <c r="L54">
        <v>100</v>
      </c>
      <c r="O54">
        <v>7.7281139999999997</v>
      </c>
      <c r="P54">
        <v>36.296509999999998</v>
      </c>
      <c r="Q54">
        <v>27.114920000000001</v>
      </c>
      <c r="R54">
        <v>31.38222</v>
      </c>
      <c r="S54">
        <v>2.6283780000000001</v>
      </c>
      <c r="T54">
        <v>0</v>
      </c>
      <c r="U54">
        <v>0</v>
      </c>
      <c r="V54">
        <v>0</v>
      </c>
      <c r="W54">
        <v>0.97453029999999996</v>
      </c>
      <c r="X54">
        <v>0</v>
      </c>
      <c r="Y54">
        <v>0.93611160000000004</v>
      </c>
      <c r="Z54">
        <v>0</v>
      </c>
      <c r="AA54">
        <v>0</v>
      </c>
      <c r="AB54">
        <v>0</v>
      </c>
      <c r="AC54">
        <v>8.2183599999999996E-2</v>
      </c>
      <c r="AD54">
        <v>0.1385912</v>
      </c>
      <c r="AE54">
        <v>0.45436280000000001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P54">
        <v>94.79</v>
      </c>
      <c r="AQ54">
        <v>38.29</v>
      </c>
      <c r="AR54">
        <v>28.6</v>
      </c>
      <c r="AS54">
        <v>33.11</v>
      </c>
      <c r="AT54">
        <v>100</v>
      </c>
      <c r="AV54">
        <v>35.5</v>
      </c>
      <c r="AW54">
        <v>24.71</v>
      </c>
      <c r="AX54">
        <v>39.79</v>
      </c>
    </row>
    <row r="55" spans="1:50" x14ac:dyDescent="0.2">
      <c r="A55" t="s">
        <v>199</v>
      </c>
      <c r="B55">
        <v>76.319999999999993</v>
      </c>
      <c r="C55">
        <v>0.14399999999999999</v>
      </c>
      <c r="D55">
        <v>13.13</v>
      </c>
      <c r="E55">
        <v>0.2</v>
      </c>
      <c r="F55">
        <v>6.5000000000000002E-2</v>
      </c>
      <c r="G55">
        <v>0.02</v>
      </c>
      <c r="H55">
        <v>0.76</v>
      </c>
      <c r="I55">
        <v>3.99</v>
      </c>
      <c r="J55">
        <v>5.34</v>
      </c>
      <c r="K55">
        <v>2.1999999999999999E-2</v>
      </c>
      <c r="L55">
        <v>100</v>
      </c>
      <c r="O55">
        <v>5.9737419999999997</v>
      </c>
      <c r="P55">
        <v>31.33032</v>
      </c>
      <c r="Q55">
        <v>31.55397</v>
      </c>
      <c r="R55">
        <v>33.759779999999999</v>
      </c>
      <c r="S55">
        <v>2.1448499999999999</v>
      </c>
      <c r="T55">
        <v>0</v>
      </c>
      <c r="U55">
        <v>0</v>
      </c>
      <c r="V55">
        <v>0</v>
      </c>
      <c r="W55">
        <v>0</v>
      </c>
      <c r="X55">
        <v>0.34916639999999999</v>
      </c>
      <c r="Y55">
        <v>0</v>
      </c>
      <c r="Z55">
        <v>0.25468249999999998</v>
      </c>
      <c r="AA55">
        <v>0</v>
      </c>
      <c r="AB55">
        <v>0</v>
      </c>
      <c r="AC55">
        <v>0</v>
      </c>
      <c r="AD55">
        <v>4.2778499999999997E-2</v>
      </c>
      <c r="AE55">
        <v>0.22225320000000001</v>
      </c>
      <c r="AF55">
        <v>0.29805280000000001</v>
      </c>
      <c r="AG55">
        <v>5.09644E-2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P55">
        <v>96.64</v>
      </c>
      <c r="AQ55">
        <v>32.42</v>
      </c>
      <c r="AR55">
        <v>32.65</v>
      </c>
      <c r="AS55">
        <v>34.93</v>
      </c>
      <c r="AT55">
        <v>100</v>
      </c>
      <c r="AV55">
        <v>30.5</v>
      </c>
      <c r="AW55">
        <v>28.94</v>
      </c>
      <c r="AX55">
        <v>40.56</v>
      </c>
    </row>
    <row r="56" spans="1:50" x14ac:dyDescent="0.2">
      <c r="A56" t="s">
        <v>199</v>
      </c>
      <c r="B56">
        <v>76.23</v>
      </c>
      <c r="C56">
        <v>0.13200000000000001</v>
      </c>
      <c r="D56">
        <v>13.44</v>
      </c>
      <c r="E56">
        <v>0.16</v>
      </c>
      <c r="F56">
        <v>1.2999999999999999E-2</v>
      </c>
      <c r="G56">
        <v>0.01</v>
      </c>
      <c r="H56">
        <v>0.68</v>
      </c>
      <c r="I56">
        <v>3.98</v>
      </c>
      <c r="J56">
        <v>5.33</v>
      </c>
      <c r="K56">
        <v>1.9E-2</v>
      </c>
      <c r="L56">
        <v>100</v>
      </c>
      <c r="O56">
        <v>8.3424890000000005</v>
      </c>
      <c r="P56">
        <v>31.297460000000001</v>
      </c>
      <c r="Q56">
        <v>31.495329999999999</v>
      </c>
      <c r="R56">
        <v>33.675660000000001</v>
      </c>
      <c r="S56">
        <v>3.0650930000000001</v>
      </c>
      <c r="T56">
        <v>0</v>
      </c>
      <c r="U56">
        <v>0</v>
      </c>
      <c r="V56">
        <v>0</v>
      </c>
      <c r="W56">
        <v>0</v>
      </c>
      <c r="X56">
        <v>0</v>
      </c>
      <c r="Y56">
        <v>3.2374800000000002E-2</v>
      </c>
      <c r="Z56">
        <v>0</v>
      </c>
      <c r="AA56">
        <v>0</v>
      </c>
      <c r="AB56">
        <v>0</v>
      </c>
      <c r="AC56">
        <v>0</v>
      </c>
      <c r="AD56">
        <v>2.1389600000000002E-2</v>
      </c>
      <c r="AE56">
        <v>0.17780509999999999</v>
      </c>
      <c r="AF56">
        <v>0.12967290000000001</v>
      </c>
      <c r="AG56">
        <v>4.4015400000000003E-2</v>
      </c>
      <c r="AH56">
        <v>0</v>
      </c>
      <c r="AI56">
        <v>0</v>
      </c>
      <c r="AJ56">
        <v>0</v>
      </c>
      <c r="AK56">
        <v>6.7881200000000003E-2</v>
      </c>
      <c r="AL56">
        <v>0</v>
      </c>
      <c r="AM56">
        <v>0</v>
      </c>
      <c r="AN56">
        <v>0</v>
      </c>
      <c r="AP56">
        <v>96.47</v>
      </c>
      <c r="AQ56">
        <v>32.44</v>
      </c>
      <c r="AR56">
        <v>32.65</v>
      </c>
      <c r="AS56">
        <v>34.909999999999997</v>
      </c>
      <c r="AT56">
        <v>100</v>
      </c>
      <c r="AV56">
        <v>29.69</v>
      </c>
      <c r="AW56">
        <v>27.76</v>
      </c>
      <c r="AX56">
        <v>42.55</v>
      </c>
    </row>
    <row r="57" spans="1:50" x14ac:dyDescent="0.2">
      <c r="A57" t="s">
        <v>199</v>
      </c>
      <c r="B57">
        <v>76.59</v>
      </c>
      <c r="C57">
        <v>0.154</v>
      </c>
      <c r="D57">
        <v>13.07</v>
      </c>
      <c r="E57">
        <v>0.17</v>
      </c>
      <c r="F57">
        <v>0.02</v>
      </c>
      <c r="G57">
        <v>0.03</v>
      </c>
      <c r="H57">
        <v>0.68</v>
      </c>
      <c r="I57">
        <v>3.9</v>
      </c>
      <c r="J57">
        <v>5.36</v>
      </c>
      <c r="K57">
        <v>1.7000000000000001E-2</v>
      </c>
      <c r="L57">
        <v>100</v>
      </c>
      <c r="O57">
        <v>6.5848060000000004</v>
      </c>
      <c r="P57">
        <v>32.154919999999997</v>
      </c>
      <c r="Q57">
        <v>31.673200000000001</v>
      </c>
      <c r="R57">
        <v>32.999389999999998</v>
      </c>
      <c r="S57">
        <v>2.3261159999999999</v>
      </c>
      <c r="T57">
        <v>0</v>
      </c>
      <c r="U57">
        <v>0</v>
      </c>
      <c r="V57">
        <v>0</v>
      </c>
      <c r="W57">
        <v>0</v>
      </c>
      <c r="X57">
        <v>0.1074394</v>
      </c>
      <c r="Y57">
        <v>0</v>
      </c>
      <c r="Z57">
        <v>0.1584738</v>
      </c>
      <c r="AA57">
        <v>0</v>
      </c>
      <c r="AB57">
        <v>0</v>
      </c>
      <c r="AC57">
        <v>0</v>
      </c>
      <c r="AD57">
        <v>6.4169900000000002E-2</v>
      </c>
      <c r="AE57">
        <v>0.1889216</v>
      </c>
      <c r="AF57">
        <v>0.29496299999999998</v>
      </c>
      <c r="AG57">
        <v>3.9382899999999998E-2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P57">
        <v>96.83</v>
      </c>
      <c r="AQ57">
        <v>33.21</v>
      </c>
      <c r="AR57">
        <v>32.71</v>
      </c>
      <c r="AS57">
        <v>34.08</v>
      </c>
      <c r="AT57">
        <v>100</v>
      </c>
      <c r="AV57">
        <v>31.07</v>
      </c>
      <c r="AW57">
        <v>28.88</v>
      </c>
      <c r="AX57">
        <v>40.04</v>
      </c>
    </row>
    <row r="58" spans="1:50" x14ac:dyDescent="0.2">
      <c r="A58" t="s">
        <v>199</v>
      </c>
      <c r="B58">
        <v>76.39</v>
      </c>
      <c r="C58">
        <v>0.14899999999999999</v>
      </c>
      <c r="D58">
        <v>13.46</v>
      </c>
      <c r="E58">
        <v>0.17</v>
      </c>
      <c r="F58">
        <v>1.6E-2</v>
      </c>
      <c r="G58">
        <v>0.02</v>
      </c>
      <c r="H58">
        <v>0.69</v>
      </c>
      <c r="I58">
        <v>3.92</v>
      </c>
      <c r="J58">
        <v>5.17</v>
      </c>
      <c r="K58">
        <v>1.7999999999999999E-2</v>
      </c>
      <c r="L58">
        <v>100</v>
      </c>
      <c r="O58">
        <v>9.0620899999999995</v>
      </c>
      <c r="P58">
        <v>32.347020000000001</v>
      </c>
      <c r="Q58">
        <v>30.546790000000001</v>
      </c>
      <c r="R58">
        <v>33.164639999999999</v>
      </c>
      <c r="S58">
        <v>3.3049019999999998</v>
      </c>
      <c r="T58">
        <v>0</v>
      </c>
      <c r="U58">
        <v>0</v>
      </c>
      <c r="V58">
        <v>0</v>
      </c>
      <c r="W58">
        <v>0.20382439999999999</v>
      </c>
      <c r="X58">
        <v>0</v>
      </c>
      <c r="Y58">
        <v>3.9841799999999997E-2</v>
      </c>
      <c r="Z58">
        <v>0</v>
      </c>
      <c r="AA58">
        <v>0</v>
      </c>
      <c r="AB58">
        <v>0</v>
      </c>
      <c r="AC58">
        <v>0</v>
      </c>
      <c r="AD58">
        <v>4.2774800000000002E-2</v>
      </c>
      <c r="AE58">
        <v>0.18889890000000001</v>
      </c>
      <c r="AF58">
        <v>0</v>
      </c>
      <c r="AG58">
        <v>4.1694599999999998E-2</v>
      </c>
      <c r="AH58">
        <v>0</v>
      </c>
      <c r="AI58">
        <v>0</v>
      </c>
      <c r="AJ58">
        <v>0</v>
      </c>
      <c r="AK58">
        <v>0.12644720000000001</v>
      </c>
      <c r="AL58">
        <v>0</v>
      </c>
      <c r="AM58">
        <v>0</v>
      </c>
      <c r="AN58">
        <v>0</v>
      </c>
      <c r="AP58">
        <v>96.06</v>
      </c>
      <c r="AQ58">
        <v>33.67</v>
      </c>
      <c r="AR58">
        <v>31.8</v>
      </c>
      <c r="AS58">
        <v>34.53</v>
      </c>
      <c r="AT58">
        <v>100</v>
      </c>
      <c r="AV58">
        <v>30.59</v>
      </c>
      <c r="AW58">
        <v>26.75</v>
      </c>
      <c r="AX58">
        <v>42.66</v>
      </c>
    </row>
    <row r="59" spans="1:50" x14ac:dyDescent="0.2">
      <c r="A59" t="s">
        <v>199</v>
      </c>
      <c r="B59">
        <v>76.010000000000005</v>
      </c>
      <c r="C59">
        <v>0.14299999999999999</v>
      </c>
      <c r="D59">
        <v>13.46</v>
      </c>
      <c r="E59">
        <v>0.16</v>
      </c>
      <c r="F59">
        <v>1.4E-2</v>
      </c>
      <c r="G59">
        <v>0.02</v>
      </c>
      <c r="H59">
        <v>0.68</v>
      </c>
      <c r="I59">
        <v>4.1500000000000004</v>
      </c>
      <c r="J59">
        <v>5.36</v>
      </c>
      <c r="K59">
        <v>1.2999999999999999E-2</v>
      </c>
      <c r="L59">
        <v>100</v>
      </c>
      <c r="O59">
        <v>6.0671619999999997</v>
      </c>
      <c r="P59">
        <v>30.131229999999999</v>
      </c>
      <c r="Q59">
        <v>31.667539999999999</v>
      </c>
      <c r="R59">
        <v>35.108460000000001</v>
      </c>
      <c r="S59">
        <v>2.2676699999999999</v>
      </c>
      <c r="T59">
        <v>0</v>
      </c>
      <c r="U59">
        <v>0</v>
      </c>
      <c r="V59">
        <v>0</v>
      </c>
      <c r="W59">
        <v>0</v>
      </c>
      <c r="X59">
        <v>7.51941E-2</v>
      </c>
      <c r="Y59">
        <v>0</v>
      </c>
      <c r="Z59">
        <v>0.2104877</v>
      </c>
      <c r="AA59">
        <v>0</v>
      </c>
      <c r="AB59">
        <v>0</v>
      </c>
      <c r="AC59">
        <v>0</v>
      </c>
      <c r="AD59">
        <v>4.2772299999999999E-2</v>
      </c>
      <c r="AE59">
        <v>0.17777680000000001</v>
      </c>
      <c r="AF59">
        <v>0.29555619999999999</v>
      </c>
      <c r="AG59">
        <v>3.0110999999999999E-2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P59">
        <v>96.91</v>
      </c>
      <c r="AQ59">
        <v>31.09</v>
      </c>
      <c r="AR59">
        <v>32.68</v>
      </c>
      <c r="AS59">
        <v>36.229999999999997</v>
      </c>
      <c r="AT59">
        <v>100</v>
      </c>
      <c r="AV59">
        <v>29.15</v>
      </c>
      <c r="AW59">
        <v>28.8</v>
      </c>
      <c r="AX59">
        <v>42.04</v>
      </c>
    </row>
    <row r="60" spans="1:50" x14ac:dyDescent="0.2">
      <c r="A60" t="s">
        <v>120</v>
      </c>
      <c r="B60">
        <v>76.73</v>
      </c>
      <c r="C60">
        <v>0.105</v>
      </c>
      <c r="D60">
        <v>13.11</v>
      </c>
      <c r="E60">
        <v>0.55000000000000004</v>
      </c>
      <c r="F60">
        <v>5.8999999999999997E-2</v>
      </c>
      <c r="G60">
        <v>0.03</v>
      </c>
      <c r="H60">
        <v>0.71</v>
      </c>
      <c r="I60">
        <v>2.87</v>
      </c>
      <c r="J60">
        <v>5.83</v>
      </c>
      <c r="K60">
        <v>4.0000000000000001E-3</v>
      </c>
      <c r="L60">
        <v>100</v>
      </c>
      <c r="O60">
        <v>12.66657</v>
      </c>
      <c r="P60">
        <v>36.096919999999997</v>
      </c>
      <c r="Q60">
        <v>34.433540000000001</v>
      </c>
      <c r="R60">
        <v>24.272189999999998</v>
      </c>
      <c r="S60">
        <v>3.520365</v>
      </c>
      <c r="T60">
        <v>0</v>
      </c>
      <c r="U60">
        <v>0</v>
      </c>
      <c r="V60">
        <v>0</v>
      </c>
      <c r="W60">
        <v>0.78690579999999999</v>
      </c>
      <c r="X60">
        <v>0</v>
      </c>
      <c r="Y60">
        <v>0.14686189999999999</v>
      </c>
      <c r="Z60">
        <v>0</v>
      </c>
      <c r="AA60">
        <v>0</v>
      </c>
      <c r="AB60">
        <v>0</v>
      </c>
      <c r="AC60">
        <v>0</v>
      </c>
      <c r="AD60">
        <v>6.4138299999999995E-2</v>
      </c>
      <c r="AE60">
        <v>0.61091569999999995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7.1168800000000004E-2</v>
      </c>
      <c r="AL60">
        <v>0</v>
      </c>
      <c r="AM60">
        <v>0</v>
      </c>
      <c r="AN60">
        <v>0</v>
      </c>
      <c r="AP60">
        <v>94.8</v>
      </c>
      <c r="AQ60">
        <v>38.08</v>
      </c>
      <c r="AR60">
        <v>36.32</v>
      </c>
      <c r="AS60">
        <v>25.6</v>
      </c>
      <c r="AT60">
        <v>100</v>
      </c>
      <c r="AV60">
        <v>34.29</v>
      </c>
      <c r="AW60">
        <v>30.32</v>
      </c>
      <c r="AX60">
        <v>35.39</v>
      </c>
    </row>
    <row r="61" spans="1:50" x14ac:dyDescent="0.2">
      <c r="A61" t="s">
        <v>121</v>
      </c>
      <c r="B61">
        <v>76.81</v>
      </c>
      <c r="C61">
        <v>0.108</v>
      </c>
      <c r="D61">
        <v>12.88</v>
      </c>
      <c r="E61">
        <v>0.62</v>
      </c>
      <c r="F61">
        <v>0.05</v>
      </c>
      <c r="G61">
        <v>0.05</v>
      </c>
      <c r="H61">
        <v>0.69</v>
      </c>
      <c r="I61">
        <v>3.12</v>
      </c>
      <c r="J61">
        <v>5.68</v>
      </c>
      <c r="L61">
        <v>100</v>
      </c>
      <c r="O61">
        <v>11.47757</v>
      </c>
      <c r="P61">
        <v>35.347169999999998</v>
      </c>
      <c r="Q61">
        <v>33.541629999999998</v>
      </c>
      <c r="R61">
        <v>26.381799999999998</v>
      </c>
      <c r="S61">
        <v>3.4205909999999999</v>
      </c>
      <c r="T61">
        <v>0</v>
      </c>
      <c r="U61">
        <v>0</v>
      </c>
      <c r="V61">
        <v>0</v>
      </c>
      <c r="W61">
        <v>0.34455930000000001</v>
      </c>
      <c r="X61">
        <v>0</v>
      </c>
      <c r="Y61">
        <v>0.12443709999999999</v>
      </c>
      <c r="Z61">
        <v>0</v>
      </c>
      <c r="AA61">
        <v>0</v>
      </c>
      <c r="AB61">
        <v>0</v>
      </c>
      <c r="AC61">
        <v>0</v>
      </c>
      <c r="AD61">
        <v>0.10687820000000001</v>
      </c>
      <c r="AE61">
        <v>0.68854610000000005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5.1644299999999997E-2</v>
      </c>
      <c r="AL61">
        <v>0</v>
      </c>
      <c r="AM61">
        <v>0</v>
      </c>
      <c r="AN61">
        <v>0</v>
      </c>
      <c r="AP61">
        <v>95.27</v>
      </c>
      <c r="AQ61">
        <v>37.1</v>
      </c>
      <c r="AR61">
        <v>35.21</v>
      </c>
      <c r="AS61">
        <v>27.69</v>
      </c>
      <c r="AT61">
        <v>100</v>
      </c>
      <c r="AV61">
        <v>33.53</v>
      </c>
      <c r="AW61">
        <v>29.57</v>
      </c>
      <c r="AX61">
        <v>36.9</v>
      </c>
    </row>
    <row r="62" spans="1:50" x14ac:dyDescent="0.2">
      <c r="A62" t="s">
        <v>121</v>
      </c>
      <c r="B62">
        <v>76.63</v>
      </c>
      <c r="C62">
        <v>0.11</v>
      </c>
      <c r="D62">
        <v>13.01</v>
      </c>
      <c r="E62">
        <v>0.55000000000000004</v>
      </c>
      <c r="F62">
        <v>5.8000000000000003E-2</v>
      </c>
      <c r="G62">
        <v>0.03</v>
      </c>
      <c r="H62">
        <v>0.66</v>
      </c>
      <c r="I62">
        <v>3.2</v>
      </c>
      <c r="J62">
        <v>5.74</v>
      </c>
      <c r="L62">
        <v>100</v>
      </c>
      <c r="O62">
        <v>10.787520000000001</v>
      </c>
      <c r="P62">
        <v>34.534739999999999</v>
      </c>
      <c r="Q62">
        <v>33.905360000000002</v>
      </c>
      <c r="R62">
        <v>27.06578</v>
      </c>
      <c r="S62">
        <v>3.2727789999999999</v>
      </c>
      <c r="T62">
        <v>0</v>
      </c>
      <c r="U62">
        <v>0</v>
      </c>
      <c r="V62">
        <v>0</v>
      </c>
      <c r="W62">
        <v>0.3326558</v>
      </c>
      <c r="X62">
        <v>0</v>
      </c>
      <c r="Y62">
        <v>0.14438719999999999</v>
      </c>
      <c r="Z62">
        <v>0</v>
      </c>
      <c r="AA62">
        <v>0</v>
      </c>
      <c r="AB62">
        <v>0</v>
      </c>
      <c r="AC62">
        <v>0</v>
      </c>
      <c r="AD62">
        <v>6.4144699999999999E-2</v>
      </c>
      <c r="AE62">
        <v>0.61097679999999999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7.6173500000000005E-2</v>
      </c>
      <c r="AL62">
        <v>0</v>
      </c>
      <c r="AM62">
        <v>0</v>
      </c>
      <c r="AN62">
        <v>0</v>
      </c>
      <c r="AP62">
        <v>95.51</v>
      </c>
      <c r="AQ62">
        <v>36.159999999999997</v>
      </c>
      <c r="AR62">
        <v>35.5</v>
      </c>
      <c r="AS62">
        <v>28.34</v>
      </c>
      <c r="AT62">
        <v>100</v>
      </c>
      <c r="AV62">
        <v>32.840000000000003</v>
      </c>
      <c r="AW62">
        <v>29.97</v>
      </c>
      <c r="AX62">
        <v>37.200000000000003</v>
      </c>
    </row>
    <row r="63" spans="1:50" x14ac:dyDescent="0.2">
      <c r="A63" t="s">
        <v>121</v>
      </c>
      <c r="B63">
        <v>76.8</v>
      </c>
      <c r="C63">
        <v>9.0999999999999998E-2</v>
      </c>
      <c r="D63">
        <v>12.92</v>
      </c>
      <c r="E63">
        <v>0.61</v>
      </c>
      <c r="F63">
        <v>6.3E-2</v>
      </c>
      <c r="G63">
        <v>0.01</v>
      </c>
      <c r="H63">
        <v>0.72</v>
      </c>
      <c r="I63">
        <v>2.5299999999999998</v>
      </c>
      <c r="J63">
        <v>6.24</v>
      </c>
      <c r="L63">
        <v>100</v>
      </c>
      <c r="O63">
        <v>14.29884</v>
      </c>
      <c r="P63">
        <v>36.550519999999999</v>
      </c>
      <c r="Q63">
        <v>36.857799999999997</v>
      </c>
      <c r="R63">
        <v>21.398309999999999</v>
      </c>
      <c r="S63">
        <v>3.5702090000000002</v>
      </c>
      <c r="T63">
        <v>0</v>
      </c>
      <c r="U63">
        <v>0</v>
      </c>
      <c r="V63">
        <v>0</v>
      </c>
      <c r="W63">
        <v>0.69438140000000004</v>
      </c>
      <c r="X63">
        <v>0</v>
      </c>
      <c r="Y63">
        <v>0.1568301</v>
      </c>
      <c r="Z63">
        <v>0</v>
      </c>
      <c r="AA63">
        <v>0</v>
      </c>
      <c r="AB63">
        <v>0</v>
      </c>
      <c r="AC63">
        <v>0</v>
      </c>
      <c r="AD63">
        <v>2.1381000000000001E-2</v>
      </c>
      <c r="AE63">
        <v>0.6776105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7.9696299999999998E-2</v>
      </c>
      <c r="AL63">
        <v>0</v>
      </c>
      <c r="AM63">
        <v>0</v>
      </c>
      <c r="AN63">
        <v>0</v>
      </c>
      <c r="AP63">
        <v>94.81</v>
      </c>
      <c r="AQ63">
        <v>38.549999999999997</v>
      </c>
      <c r="AR63">
        <v>38.880000000000003</v>
      </c>
      <c r="AS63">
        <v>22.57</v>
      </c>
      <c r="AT63">
        <v>100</v>
      </c>
      <c r="AV63">
        <v>34.630000000000003</v>
      </c>
      <c r="AW63">
        <v>32.46</v>
      </c>
      <c r="AX63">
        <v>32.909999999999997</v>
      </c>
    </row>
    <row r="64" spans="1:50" x14ac:dyDescent="0.2">
      <c r="A64" t="s">
        <v>121</v>
      </c>
      <c r="B64">
        <v>76.2</v>
      </c>
      <c r="C64">
        <v>0.13</v>
      </c>
      <c r="D64">
        <v>13.32</v>
      </c>
      <c r="E64">
        <v>0.5</v>
      </c>
      <c r="F64">
        <v>6.5000000000000002E-2</v>
      </c>
      <c r="G64">
        <v>0.03</v>
      </c>
      <c r="H64">
        <v>0.75</v>
      </c>
      <c r="I64">
        <v>3.18</v>
      </c>
      <c r="J64">
        <v>5.82</v>
      </c>
      <c r="K64">
        <v>7.0000000000000001E-3</v>
      </c>
      <c r="L64">
        <v>100</v>
      </c>
      <c r="O64">
        <v>12.147589999999999</v>
      </c>
      <c r="P64">
        <v>33.709110000000003</v>
      </c>
      <c r="Q64">
        <v>34.375019999999999</v>
      </c>
      <c r="R64">
        <v>26.894349999999999</v>
      </c>
      <c r="S64">
        <v>3.7187540000000001</v>
      </c>
      <c r="T64">
        <v>0</v>
      </c>
      <c r="U64">
        <v>0</v>
      </c>
      <c r="V64">
        <v>0</v>
      </c>
      <c r="W64">
        <v>0.4252495</v>
      </c>
      <c r="X64">
        <v>0</v>
      </c>
      <c r="Y64">
        <v>0.16179959999999999</v>
      </c>
      <c r="Z64">
        <v>0</v>
      </c>
      <c r="AA64">
        <v>0</v>
      </c>
      <c r="AB64">
        <v>0</v>
      </c>
      <c r="AC64">
        <v>0</v>
      </c>
      <c r="AD64">
        <v>6.4139299999999996E-2</v>
      </c>
      <c r="AE64">
        <v>0.55538650000000001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9.61558E-2</v>
      </c>
      <c r="AL64">
        <v>0</v>
      </c>
      <c r="AM64">
        <v>0</v>
      </c>
      <c r="AN64">
        <v>0</v>
      </c>
      <c r="AP64">
        <v>94.98</v>
      </c>
      <c r="AQ64">
        <v>35.49</v>
      </c>
      <c r="AR64">
        <v>36.19</v>
      </c>
      <c r="AS64">
        <v>28.32</v>
      </c>
      <c r="AT64">
        <v>100</v>
      </c>
      <c r="AV64">
        <v>31.78</v>
      </c>
      <c r="AW64">
        <v>29.74</v>
      </c>
      <c r="AX64">
        <v>38.479999999999997</v>
      </c>
    </row>
    <row r="65" spans="1:50" x14ac:dyDescent="0.2">
      <c r="A65" t="s">
        <v>128</v>
      </c>
      <c r="B65">
        <v>76.94</v>
      </c>
      <c r="C65">
        <v>9.2999999999999999E-2</v>
      </c>
      <c r="D65">
        <v>12.86</v>
      </c>
      <c r="E65">
        <v>0.61</v>
      </c>
      <c r="F65">
        <v>0.06</v>
      </c>
      <c r="G65">
        <v>0.06</v>
      </c>
      <c r="H65">
        <v>0.69</v>
      </c>
      <c r="I65">
        <v>2.67</v>
      </c>
      <c r="J65">
        <v>6.01</v>
      </c>
      <c r="K65">
        <v>1E-3</v>
      </c>
      <c r="L65">
        <v>100</v>
      </c>
      <c r="O65">
        <v>13.15747</v>
      </c>
      <c r="P65">
        <v>36.821379999999998</v>
      </c>
      <c r="Q65">
        <v>35.495719999999999</v>
      </c>
      <c r="R65">
        <v>22.58015</v>
      </c>
      <c r="S65">
        <v>3.4211079999999998</v>
      </c>
      <c r="T65">
        <v>0</v>
      </c>
      <c r="U65">
        <v>0</v>
      </c>
      <c r="V65">
        <v>0</v>
      </c>
      <c r="W65">
        <v>0.70748359999999999</v>
      </c>
      <c r="X65">
        <v>0</v>
      </c>
      <c r="Y65">
        <v>0.14934710000000001</v>
      </c>
      <c r="Z65">
        <v>0</v>
      </c>
      <c r="AA65">
        <v>0</v>
      </c>
      <c r="AB65">
        <v>0</v>
      </c>
      <c r="AC65">
        <v>0</v>
      </c>
      <c r="AD65">
        <v>0.1282732</v>
      </c>
      <c r="AE65">
        <v>0.67754289999999995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2.5404699999999999E-2</v>
      </c>
      <c r="AL65">
        <v>0</v>
      </c>
      <c r="AM65">
        <v>0</v>
      </c>
      <c r="AN65">
        <v>0</v>
      </c>
      <c r="AP65">
        <v>94.9</v>
      </c>
      <c r="AQ65">
        <v>38.799999999999997</v>
      </c>
      <c r="AR65">
        <v>37.4</v>
      </c>
      <c r="AS65">
        <v>23.79</v>
      </c>
      <c r="AT65">
        <v>100</v>
      </c>
      <c r="AV65">
        <v>35.03</v>
      </c>
      <c r="AW65">
        <v>31.47</v>
      </c>
      <c r="AX65">
        <v>33.5</v>
      </c>
    </row>
    <row r="66" spans="1:50" x14ac:dyDescent="0.2">
      <c r="A66" t="s">
        <v>129</v>
      </c>
      <c r="B66">
        <v>77.180000000000007</v>
      </c>
      <c r="C66">
        <v>8.3000000000000004E-2</v>
      </c>
      <c r="D66">
        <v>12.68</v>
      </c>
      <c r="E66">
        <v>0.61</v>
      </c>
      <c r="F66">
        <v>5.7000000000000002E-2</v>
      </c>
      <c r="G66">
        <v>0.05</v>
      </c>
      <c r="H66">
        <v>0.68</v>
      </c>
      <c r="I66">
        <v>2.73</v>
      </c>
      <c r="J66">
        <v>5.92</v>
      </c>
      <c r="K66">
        <v>8.0000000000000002E-3</v>
      </c>
      <c r="L66">
        <v>100</v>
      </c>
      <c r="O66">
        <v>12.74241</v>
      </c>
      <c r="P66">
        <v>37.081090000000003</v>
      </c>
      <c r="Q66">
        <v>34.962760000000003</v>
      </c>
      <c r="R66">
        <v>23.086639999999999</v>
      </c>
      <c r="S66">
        <v>3.3713920000000002</v>
      </c>
      <c r="T66">
        <v>0</v>
      </c>
      <c r="U66">
        <v>0</v>
      </c>
      <c r="V66">
        <v>0</v>
      </c>
      <c r="W66">
        <v>0.54445650000000001</v>
      </c>
      <c r="X66">
        <v>0</v>
      </c>
      <c r="Y66">
        <v>0.1418741</v>
      </c>
      <c r="Z66">
        <v>0</v>
      </c>
      <c r="AA66">
        <v>0</v>
      </c>
      <c r="AB66">
        <v>0</v>
      </c>
      <c r="AC66">
        <v>0</v>
      </c>
      <c r="AD66">
        <v>0.10689</v>
      </c>
      <c r="AE66">
        <v>0.67751570000000005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2.6666200000000001E-2</v>
      </c>
      <c r="AL66">
        <v>0</v>
      </c>
      <c r="AM66">
        <v>0</v>
      </c>
      <c r="AN66">
        <v>0</v>
      </c>
      <c r="AP66">
        <v>95.13</v>
      </c>
      <c r="AQ66">
        <v>38.979999999999997</v>
      </c>
      <c r="AR66">
        <v>36.75</v>
      </c>
      <c r="AS66">
        <v>24.27</v>
      </c>
      <c r="AT66">
        <v>100</v>
      </c>
      <c r="AV66">
        <v>35.25</v>
      </c>
      <c r="AW66">
        <v>31.08</v>
      </c>
      <c r="AX66">
        <v>33.659999999999997</v>
      </c>
    </row>
    <row r="67" spans="1:50" x14ac:dyDescent="0.2">
      <c r="A67" t="s">
        <v>129</v>
      </c>
      <c r="B67">
        <v>76.88</v>
      </c>
      <c r="C67">
        <v>9.0999999999999998E-2</v>
      </c>
      <c r="D67">
        <v>12.92</v>
      </c>
      <c r="E67">
        <v>0.6</v>
      </c>
      <c r="F67">
        <v>6.4000000000000001E-2</v>
      </c>
      <c r="G67">
        <v>0.06</v>
      </c>
      <c r="H67">
        <v>0.7</v>
      </c>
      <c r="I67">
        <v>2.5299999999999998</v>
      </c>
      <c r="J67">
        <v>6.14</v>
      </c>
      <c r="K67">
        <v>1E-3</v>
      </c>
      <c r="L67">
        <v>100</v>
      </c>
      <c r="O67">
        <v>13.957090000000001</v>
      </c>
      <c r="P67">
        <v>37.054049999999997</v>
      </c>
      <c r="Q67">
        <v>36.26681</v>
      </c>
      <c r="R67">
        <v>21.398119999999999</v>
      </c>
      <c r="S67">
        <v>3.4710049999999999</v>
      </c>
      <c r="T67">
        <v>0</v>
      </c>
      <c r="U67">
        <v>0</v>
      </c>
      <c r="V67">
        <v>0</v>
      </c>
      <c r="W67">
        <v>0.83889930000000001</v>
      </c>
      <c r="X67">
        <v>0</v>
      </c>
      <c r="Y67">
        <v>0.15931809999999999</v>
      </c>
      <c r="Z67">
        <v>0</v>
      </c>
      <c r="AA67">
        <v>0</v>
      </c>
      <c r="AB67">
        <v>0</v>
      </c>
      <c r="AC67">
        <v>0</v>
      </c>
      <c r="AD67">
        <v>0.12828490000000001</v>
      </c>
      <c r="AE67">
        <v>0.66649630000000004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2.3408100000000001E-2</v>
      </c>
      <c r="AL67">
        <v>0</v>
      </c>
      <c r="AM67">
        <v>0</v>
      </c>
      <c r="AN67">
        <v>0</v>
      </c>
      <c r="AP67">
        <v>94.72</v>
      </c>
      <c r="AQ67">
        <v>39.119999999999997</v>
      </c>
      <c r="AR67">
        <v>38.29</v>
      </c>
      <c r="AS67">
        <v>22.59</v>
      </c>
      <c r="AT67">
        <v>100</v>
      </c>
      <c r="AV67">
        <v>35.26</v>
      </c>
      <c r="AW67">
        <v>32.119999999999997</v>
      </c>
      <c r="AX67">
        <v>32.619999999999997</v>
      </c>
    </row>
    <row r="68" spans="1:50" x14ac:dyDescent="0.2">
      <c r="A68" t="s">
        <v>129</v>
      </c>
      <c r="B68">
        <v>76.81</v>
      </c>
      <c r="C68">
        <v>8.1000000000000003E-2</v>
      </c>
      <c r="D68">
        <v>13.08</v>
      </c>
      <c r="E68">
        <v>0.59</v>
      </c>
      <c r="F68">
        <v>5.8999999999999997E-2</v>
      </c>
      <c r="G68">
        <v>0.05</v>
      </c>
      <c r="H68">
        <v>0.68</v>
      </c>
      <c r="I68">
        <v>2.71</v>
      </c>
      <c r="J68">
        <v>5.96</v>
      </c>
      <c r="L68">
        <v>100</v>
      </c>
      <c r="O68">
        <v>12.824389999999999</v>
      </c>
      <c r="P68">
        <v>36.664340000000003</v>
      </c>
      <c r="Q68">
        <v>35.192050000000002</v>
      </c>
      <c r="R68">
        <v>22.912980000000001</v>
      </c>
      <c r="S68">
        <v>3.3707259999999999</v>
      </c>
      <c r="T68">
        <v>0</v>
      </c>
      <c r="U68">
        <v>0</v>
      </c>
      <c r="V68">
        <v>0</v>
      </c>
      <c r="W68">
        <v>0.93361780000000005</v>
      </c>
      <c r="X68">
        <v>0</v>
      </c>
      <c r="Y68">
        <v>0.14682310000000001</v>
      </c>
      <c r="Z68">
        <v>0</v>
      </c>
      <c r="AA68">
        <v>0</v>
      </c>
      <c r="AB68">
        <v>0</v>
      </c>
      <c r="AC68">
        <v>0</v>
      </c>
      <c r="AD68">
        <v>0.1068689</v>
      </c>
      <c r="AE68">
        <v>0.65517250000000005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2.46626E-2</v>
      </c>
      <c r="AL68">
        <v>0</v>
      </c>
      <c r="AM68">
        <v>0</v>
      </c>
      <c r="AN68">
        <v>0</v>
      </c>
      <c r="AP68">
        <v>94.77</v>
      </c>
      <c r="AQ68">
        <v>38.69</v>
      </c>
      <c r="AR68">
        <v>37.130000000000003</v>
      </c>
      <c r="AS68">
        <v>24.18</v>
      </c>
      <c r="AT68">
        <v>100</v>
      </c>
      <c r="AV68">
        <v>34.99</v>
      </c>
      <c r="AW68">
        <v>31.24</v>
      </c>
      <c r="AX68">
        <v>33.770000000000003</v>
      </c>
    </row>
    <row r="69" spans="1:50" x14ac:dyDescent="0.2">
      <c r="A69" t="s">
        <v>129</v>
      </c>
      <c r="B69">
        <v>76.67</v>
      </c>
      <c r="C69">
        <v>0.104</v>
      </c>
      <c r="D69">
        <v>12.75</v>
      </c>
      <c r="E69">
        <v>0.61</v>
      </c>
      <c r="F69">
        <v>5.8999999999999997E-2</v>
      </c>
      <c r="G69">
        <v>0.06</v>
      </c>
      <c r="H69">
        <v>0.71</v>
      </c>
      <c r="I69">
        <v>2.86</v>
      </c>
      <c r="J69">
        <v>6.19</v>
      </c>
      <c r="L69">
        <v>100</v>
      </c>
      <c r="O69">
        <v>12.70523</v>
      </c>
      <c r="P69">
        <v>34.710520000000002</v>
      </c>
      <c r="Q69">
        <v>36.551879999999997</v>
      </c>
      <c r="R69">
        <v>24.182379999999998</v>
      </c>
      <c r="S69">
        <v>3.5196019999999999</v>
      </c>
      <c r="T69">
        <v>0</v>
      </c>
      <c r="U69">
        <v>0</v>
      </c>
      <c r="V69">
        <v>0</v>
      </c>
      <c r="W69">
        <v>5.4126100000000003E-2</v>
      </c>
      <c r="X69">
        <v>0</v>
      </c>
      <c r="Y69">
        <v>0.14683009999999999</v>
      </c>
      <c r="Z69">
        <v>0</v>
      </c>
      <c r="AA69">
        <v>0</v>
      </c>
      <c r="AB69">
        <v>0</v>
      </c>
      <c r="AC69">
        <v>0</v>
      </c>
      <c r="AD69">
        <v>0.1282488</v>
      </c>
      <c r="AE69">
        <v>0.67741419999999997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3.6391100000000003E-2</v>
      </c>
      <c r="AL69">
        <v>0</v>
      </c>
      <c r="AM69">
        <v>0</v>
      </c>
      <c r="AN69">
        <v>0</v>
      </c>
      <c r="AP69">
        <v>95.44</v>
      </c>
      <c r="AQ69">
        <v>36.369999999999997</v>
      </c>
      <c r="AR69">
        <v>38.299999999999997</v>
      </c>
      <c r="AS69">
        <v>25.34</v>
      </c>
      <c r="AT69">
        <v>100</v>
      </c>
      <c r="AV69">
        <v>32.75</v>
      </c>
      <c r="AW69">
        <v>32.01</v>
      </c>
      <c r="AX69">
        <v>35.24</v>
      </c>
    </row>
    <row r="70" spans="1:50" x14ac:dyDescent="0.2">
      <c r="A70" t="s">
        <v>129</v>
      </c>
      <c r="B70">
        <v>76.91</v>
      </c>
      <c r="C70">
        <v>0.1</v>
      </c>
      <c r="D70">
        <v>12.77</v>
      </c>
      <c r="E70">
        <v>0.59</v>
      </c>
      <c r="F70">
        <v>5.8999999999999997E-2</v>
      </c>
      <c r="G70">
        <v>0.05</v>
      </c>
      <c r="H70">
        <v>0.68</v>
      </c>
      <c r="I70">
        <v>2.59</v>
      </c>
      <c r="J70">
        <v>6.24</v>
      </c>
      <c r="K70">
        <v>1E-3</v>
      </c>
      <c r="L70">
        <v>100</v>
      </c>
      <c r="O70">
        <v>13.339309999999999</v>
      </c>
      <c r="P70">
        <v>36.401890000000002</v>
      </c>
      <c r="Q70">
        <v>36.856409999999997</v>
      </c>
      <c r="R70">
        <v>21.904949999999999</v>
      </c>
      <c r="S70">
        <v>3.371737</v>
      </c>
      <c r="T70">
        <v>0</v>
      </c>
      <c r="U70">
        <v>0</v>
      </c>
      <c r="V70">
        <v>0</v>
      </c>
      <c r="W70">
        <v>0.51847529999999997</v>
      </c>
      <c r="X70">
        <v>0</v>
      </c>
      <c r="Y70">
        <v>0.1468672</v>
      </c>
      <c r="Z70">
        <v>0</v>
      </c>
      <c r="AA70">
        <v>0</v>
      </c>
      <c r="AB70">
        <v>0</v>
      </c>
      <c r="AC70">
        <v>0</v>
      </c>
      <c r="AD70">
        <v>0.106901</v>
      </c>
      <c r="AE70">
        <v>0.65536910000000004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4.3659700000000003E-2</v>
      </c>
      <c r="AL70">
        <v>0</v>
      </c>
      <c r="AM70">
        <v>0</v>
      </c>
      <c r="AN70">
        <v>0</v>
      </c>
      <c r="AP70">
        <v>95.16</v>
      </c>
      <c r="AQ70">
        <v>38.25</v>
      </c>
      <c r="AR70">
        <v>38.729999999999997</v>
      </c>
      <c r="AS70">
        <v>23.02</v>
      </c>
      <c r="AT70">
        <v>100</v>
      </c>
      <c r="AV70">
        <v>34.590000000000003</v>
      </c>
      <c r="AW70">
        <v>32.68</v>
      </c>
      <c r="AX70">
        <v>32.729999999999997</v>
      </c>
    </row>
    <row r="71" spans="1:50" x14ac:dyDescent="0.2">
      <c r="A71" t="s">
        <v>138</v>
      </c>
      <c r="B71">
        <v>76.38</v>
      </c>
      <c r="C71">
        <v>0.14000000000000001</v>
      </c>
      <c r="D71">
        <v>13.27</v>
      </c>
      <c r="E71">
        <v>0.8</v>
      </c>
      <c r="F71">
        <v>0.104</v>
      </c>
      <c r="G71">
        <v>0.06</v>
      </c>
      <c r="H71">
        <v>0.77</v>
      </c>
      <c r="I71">
        <v>3.05</v>
      </c>
      <c r="J71">
        <v>5.42</v>
      </c>
      <c r="K71">
        <v>0.01</v>
      </c>
      <c r="L71">
        <v>100</v>
      </c>
      <c r="O71">
        <v>12.892799999999999</v>
      </c>
      <c r="P71">
        <v>36.06118</v>
      </c>
      <c r="Q71">
        <v>32.001150000000003</v>
      </c>
      <c r="R71">
        <v>25.785779999999999</v>
      </c>
      <c r="S71">
        <v>3.81657</v>
      </c>
      <c r="T71">
        <v>0</v>
      </c>
      <c r="U71">
        <v>0</v>
      </c>
      <c r="V71">
        <v>0</v>
      </c>
      <c r="W71">
        <v>0.98502590000000001</v>
      </c>
      <c r="X71">
        <v>0</v>
      </c>
      <c r="Y71">
        <v>0.25878780000000001</v>
      </c>
      <c r="Z71">
        <v>0</v>
      </c>
      <c r="AA71">
        <v>0</v>
      </c>
      <c r="AB71">
        <v>0</v>
      </c>
      <c r="AC71">
        <v>0</v>
      </c>
      <c r="AD71">
        <v>0.12823329999999999</v>
      </c>
      <c r="AE71">
        <v>0.88830430000000005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7.2353700000000007E-2</v>
      </c>
      <c r="AL71">
        <v>0</v>
      </c>
      <c r="AM71">
        <v>0</v>
      </c>
      <c r="AN71">
        <v>0</v>
      </c>
      <c r="AP71">
        <v>93.85</v>
      </c>
      <c r="AQ71">
        <v>38.43</v>
      </c>
      <c r="AR71">
        <v>34.1</v>
      </c>
      <c r="AS71">
        <v>27.48</v>
      </c>
      <c r="AT71">
        <v>100</v>
      </c>
      <c r="AV71">
        <v>34.29</v>
      </c>
      <c r="AW71">
        <v>27.86</v>
      </c>
      <c r="AX71">
        <v>37.85</v>
      </c>
    </row>
    <row r="72" spans="1:50" x14ac:dyDescent="0.2">
      <c r="A72" t="s">
        <v>138</v>
      </c>
      <c r="B72">
        <v>76.75</v>
      </c>
      <c r="C72">
        <v>0.13300000000000001</v>
      </c>
      <c r="D72">
        <v>13.04</v>
      </c>
      <c r="E72">
        <v>0.8</v>
      </c>
      <c r="F72">
        <v>0.10299999999999999</v>
      </c>
      <c r="G72">
        <v>0.03</v>
      </c>
      <c r="H72">
        <v>0.79</v>
      </c>
      <c r="I72">
        <v>2.95</v>
      </c>
      <c r="J72">
        <v>5.4</v>
      </c>
      <c r="K72">
        <v>5.0000000000000001E-3</v>
      </c>
      <c r="L72">
        <v>100</v>
      </c>
      <c r="O72">
        <v>13.56978</v>
      </c>
      <c r="P72">
        <v>37.048290000000001</v>
      </c>
      <c r="Q72">
        <v>31.88402</v>
      </c>
      <c r="R72">
        <v>24.941089999999999</v>
      </c>
      <c r="S72">
        <v>3.9158189999999999</v>
      </c>
      <c r="T72">
        <v>0</v>
      </c>
      <c r="U72">
        <v>0</v>
      </c>
      <c r="V72">
        <v>0</v>
      </c>
      <c r="W72">
        <v>0.90492139999999999</v>
      </c>
      <c r="X72">
        <v>0</v>
      </c>
      <c r="Y72">
        <v>0.25630710000000001</v>
      </c>
      <c r="Z72">
        <v>0</v>
      </c>
      <c r="AA72">
        <v>0</v>
      </c>
      <c r="AB72">
        <v>0</v>
      </c>
      <c r="AC72">
        <v>0</v>
      </c>
      <c r="AD72">
        <v>6.4118499999999995E-2</v>
      </c>
      <c r="AE72">
        <v>0.88833079999999998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9.9122000000000002E-2</v>
      </c>
      <c r="AL72">
        <v>0</v>
      </c>
      <c r="AM72">
        <v>0</v>
      </c>
      <c r="AN72">
        <v>0</v>
      </c>
      <c r="AP72">
        <v>93.87</v>
      </c>
      <c r="AQ72">
        <v>39.47</v>
      </c>
      <c r="AR72">
        <v>33.96</v>
      </c>
      <c r="AS72">
        <v>26.57</v>
      </c>
      <c r="AT72">
        <v>100</v>
      </c>
      <c r="AV72">
        <v>35.1</v>
      </c>
      <c r="AW72">
        <v>27.77</v>
      </c>
      <c r="AX72">
        <v>37.130000000000003</v>
      </c>
    </row>
    <row r="73" spans="1:50" x14ac:dyDescent="0.2">
      <c r="A73" t="s">
        <v>138</v>
      </c>
      <c r="B73">
        <v>76.819999999999993</v>
      </c>
      <c r="C73">
        <v>0.127</v>
      </c>
      <c r="D73">
        <v>12.58</v>
      </c>
      <c r="E73">
        <v>0.8</v>
      </c>
      <c r="F73">
        <v>9.1999999999999998E-2</v>
      </c>
      <c r="G73">
        <v>0.08</v>
      </c>
      <c r="H73">
        <v>0.77</v>
      </c>
      <c r="I73">
        <v>3.45</v>
      </c>
      <c r="J73">
        <v>5.28</v>
      </c>
      <c r="K73">
        <v>1.7999999999999999E-2</v>
      </c>
      <c r="L73">
        <v>100</v>
      </c>
      <c r="O73">
        <v>10.004849999999999</v>
      </c>
      <c r="P73">
        <v>34.87415</v>
      </c>
      <c r="Q73">
        <v>31.170500000000001</v>
      </c>
      <c r="R73">
        <v>29.163720000000001</v>
      </c>
      <c r="S73">
        <v>3.2421600000000002</v>
      </c>
      <c r="T73">
        <v>0</v>
      </c>
      <c r="U73">
        <v>0</v>
      </c>
      <c r="V73">
        <v>0</v>
      </c>
      <c r="W73">
        <v>0</v>
      </c>
      <c r="X73">
        <v>0.25540259999999998</v>
      </c>
      <c r="Y73">
        <v>0.1104948</v>
      </c>
      <c r="Z73">
        <v>0</v>
      </c>
      <c r="AA73">
        <v>0</v>
      </c>
      <c r="AB73">
        <v>0</v>
      </c>
      <c r="AC73">
        <v>0</v>
      </c>
      <c r="AD73">
        <v>0.17095540000000001</v>
      </c>
      <c r="AE73">
        <v>0.8881888</v>
      </c>
      <c r="AF73">
        <v>9.0439800000000001E-2</v>
      </c>
      <c r="AG73">
        <v>4.1659500000000002E-2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P73">
        <v>95.21</v>
      </c>
      <c r="AQ73">
        <v>36.630000000000003</v>
      </c>
      <c r="AR73">
        <v>32.74</v>
      </c>
      <c r="AS73">
        <v>30.63</v>
      </c>
      <c r="AT73">
        <v>100</v>
      </c>
      <c r="AV73">
        <v>33.31</v>
      </c>
      <c r="AW73">
        <v>27.62</v>
      </c>
      <c r="AX73">
        <v>39.07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18"/>
  <sheetViews>
    <sheetView workbookViewId="0">
      <selection sqref="A1:X18"/>
    </sheetView>
  </sheetViews>
  <sheetFormatPr baseColWidth="10" defaultRowHeight="16" x14ac:dyDescent="0.2"/>
  <sheetData>
    <row r="1" spans="1:24" ht="19" x14ac:dyDescent="0.25">
      <c r="A1" s="125"/>
      <c r="B1" s="125" t="s">
        <v>429</v>
      </c>
      <c r="C1" s="125" t="s">
        <v>430</v>
      </c>
      <c r="D1" s="125" t="s">
        <v>431</v>
      </c>
      <c r="E1" s="125" t="s">
        <v>432</v>
      </c>
      <c r="F1" s="125" t="s">
        <v>433</v>
      </c>
      <c r="G1" s="125" t="s">
        <v>434</v>
      </c>
      <c r="H1" s="125" t="s">
        <v>435</v>
      </c>
      <c r="I1" s="125" t="s">
        <v>436</v>
      </c>
      <c r="J1" s="125" t="s">
        <v>437</v>
      </c>
      <c r="K1" s="125" t="s">
        <v>438</v>
      </c>
      <c r="L1" s="125" t="s">
        <v>439</v>
      </c>
      <c r="M1" s="125" t="s">
        <v>440</v>
      </c>
      <c r="N1" s="125" t="s">
        <v>441</v>
      </c>
      <c r="O1" s="125" t="s">
        <v>442</v>
      </c>
      <c r="P1" s="125" t="s">
        <v>443</v>
      </c>
      <c r="Q1" s="125" t="s">
        <v>444</v>
      </c>
      <c r="R1" s="125" t="s">
        <v>445</v>
      </c>
      <c r="S1" s="125" t="s">
        <v>446</v>
      </c>
      <c r="T1" s="125" t="s">
        <v>447</v>
      </c>
      <c r="U1" s="125" t="s">
        <v>448</v>
      </c>
      <c r="V1" s="125" t="s">
        <v>449</v>
      </c>
      <c r="W1" s="125" t="s">
        <v>450</v>
      </c>
      <c r="X1" s="125" t="s">
        <v>451</v>
      </c>
    </row>
    <row r="2" spans="1:24" ht="19" x14ac:dyDescent="0.25">
      <c r="A2" s="125" t="s">
        <v>452</v>
      </c>
      <c r="B2" s="125" t="s">
        <v>453</v>
      </c>
      <c r="C2" s="125" t="s">
        <v>454</v>
      </c>
      <c r="D2" s="125" t="s">
        <v>455</v>
      </c>
      <c r="E2" s="126">
        <v>0.22600000000000001</v>
      </c>
      <c r="F2" s="125" t="s">
        <v>456</v>
      </c>
      <c r="G2" s="125" t="s">
        <v>456</v>
      </c>
      <c r="H2" s="125" t="s">
        <v>456</v>
      </c>
      <c r="I2" s="125" t="s">
        <v>456</v>
      </c>
      <c r="J2" s="125" t="s">
        <v>457</v>
      </c>
      <c r="K2" s="125" t="s">
        <v>458</v>
      </c>
      <c r="L2" s="125" t="s">
        <v>459</v>
      </c>
      <c r="M2" s="125" t="s">
        <v>460</v>
      </c>
      <c r="N2" s="125" t="s">
        <v>461</v>
      </c>
      <c r="O2" s="125" t="s">
        <v>462</v>
      </c>
      <c r="P2" s="125" t="s">
        <v>456</v>
      </c>
      <c r="Q2" s="125" t="s">
        <v>456</v>
      </c>
      <c r="R2" s="125" t="s">
        <v>463</v>
      </c>
      <c r="S2" s="125" t="s">
        <v>464</v>
      </c>
      <c r="T2" s="125" t="s">
        <v>465</v>
      </c>
      <c r="U2" s="125" t="s">
        <v>453</v>
      </c>
      <c r="V2" s="125" t="s">
        <v>453</v>
      </c>
      <c r="W2" s="125" t="s">
        <v>453</v>
      </c>
      <c r="X2" s="125" t="s">
        <v>453</v>
      </c>
    </row>
    <row r="3" spans="1:24" ht="19" x14ac:dyDescent="0.25">
      <c r="A3" s="125" t="s">
        <v>466</v>
      </c>
      <c r="B3" s="125" t="s">
        <v>467</v>
      </c>
      <c r="C3" s="125" t="s">
        <v>458</v>
      </c>
      <c r="D3" s="125" t="s">
        <v>468</v>
      </c>
      <c r="E3" s="126">
        <v>1.34</v>
      </c>
      <c r="F3" s="125" t="s">
        <v>469</v>
      </c>
      <c r="G3" s="125" t="s">
        <v>470</v>
      </c>
      <c r="H3" s="125" t="s">
        <v>471</v>
      </c>
      <c r="I3" s="125" t="s">
        <v>472</v>
      </c>
      <c r="J3" s="125" t="s">
        <v>473</v>
      </c>
      <c r="K3" s="125" t="s">
        <v>474</v>
      </c>
      <c r="L3" s="125" t="s">
        <v>475</v>
      </c>
      <c r="M3" s="125" t="s">
        <v>476</v>
      </c>
      <c r="N3" s="125" t="s">
        <v>477</v>
      </c>
      <c r="O3" s="125" t="s">
        <v>478</v>
      </c>
      <c r="P3" s="125" t="s">
        <v>469</v>
      </c>
      <c r="Q3" s="125" t="s">
        <v>479</v>
      </c>
      <c r="R3" s="125" t="s">
        <v>454</v>
      </c>
      <c r="S3" s="125" t="s">
        <v>480</v>
      </c>
      <c r="T3" s="125" t="s">
        <v>481</v>
      </c>
      <c r="U3" s="125" t="s">
        <v>481</v>
      </c>
      <c r="V3" s="125" t="s">
        <v>482</v>
      </c>
      <c r="W3" s="125" t="s">
        <v>454</v>
      </c>
      <c r="X3" s="125" t="s">
        <v>483</v>
      </c>
    </row>
    <row r="4" spans="1:24" ht="19" x14ac:dyDescent="0.25">
      <c r="A4" s="125" t="s">
        <v>484</v>
      </c>
      <c r="B4" s="125" t="s">
        <v>485</v>
      </c>
      <c r="C4" s="125" t="s">
        <v>485</v>
      </c>
      <c r="D4" s="125" t="s">
        <v>485</v>
      </c>
      <c r="E4" s="126">
        <v>5.0000000000000001E-3</v>
      </c>
      <c r="F4" s="125" t="s">
        <v>485</v>
      </c>
      <c r="G4" s="125" t="s">
        <v>485</v>
      </c>
      <c r="H4" s="125" t="s">
        <v>485</v>
      </c>
      <c r="I4" s="125" t="s">
        <v>485</v>
      </c>
      <c r="J4" s="125" t="s">
        <v>485</v>
      </c>
      <c r="K4" s="125" t="s">
        <v>485</v>
      </c>
      <c r="L4" s="125" t="s">
        <v>485</v>
      </c>
      <c r="M4" s="125" t="s">
        <v>485</v>
      </c>
      <c r="N4" s="125" t="s">
        <v>485</v>
      </c>
      <c r="O4" s="125" t="s">
        <v>485</v>
      </c>
      <c r="P4" s="125" t="s">
        <v>485</v>
      </c>
      <c r="Q4" s="125" t="s">
        <v>485</v>
      </c>
      <c r="R4" s="125" t="s">
        <v>485</v>
      </c>
      <c r="S4" s="125" t="s">
        <v>485</v>
      </c>
      <c r="T4" s="125" t="s">
        <v>485</v>
      </c>
      <c r="U4" s="125" t="s">
        <v>485</v>
      </c>
      <c r="V4" s="125" t="s">
        <v>485</v>
      </c>
      <c r="W4" s="125" t="s">
        <v>485</v>
      </c>
      <c r="X4" s="125" t="s">
        <v>485</v>
      </c>
    </row>
    <row r="5" spans="1:24" ht="19" x14ac:dyDescent="0.25">
      <c r="A5" s="125" t="s">
        <v>486</v>
      </c>
      <c r="B5" s="125" t="s">
        <v>487</v>
      </c>
      <c r="C5" s="125" t="s">
        <v>456</v>
      </c>
      <c r="D5" s="125" t="s">
        <v>456</v>
      </c>
      <c r="E5" s="126"/>
      <c r="F5" s="125" t="s">
        <v>456</v>
      </c>
      <c r="G5" s="125" t="s">
        <v>456</v>
      </c>
      <c r="H5" s="125" t="s">
        <v>487</v>
      </c>
      <c r="I5" s="125" t="s">
        <v>487</v>
      </c>
      <c r="J5" s="125" t="s">
        <v>458</v>
      </c>
      <c r="K5" s="125" t="s">
        <v>455</v>
      </c>
      <c r="L5" s="125" t="s">
        <v>469</v>
      </c>
      <c r="M5" s="125" t="s">
        <v>488</v>
      </c>
      <c r="N5" s="125" t="s">
        <v>489</v>
      </c>
      <c r="O5" s="125" t="s">
        <v>490</v>
      </c>
      <c r="P5" s="125" t="s">
        <v>458</v>
      </c>
      <c r="Q5" s="125" t="s">
        <v>458</v>
      </c>
      <c r="R5" s="125" t="s">
        <v>491</v>
      </c>
      <c r="S5" s="125" t="s">
        <v>492</v>
      </c>
      <c r="T5" s="125" t="s">
        <v>493</v>
      </c>
      <c r="U5" s="125" t="s">
        <v>494</v>
      </c>
      <c r="V5" s="125" t="s">
        <v>492</v>
      </c>
      <c r="W5" s="125" t="s">
        <v>495</v>
      </c>
      <c r="X5" s="125" t="s">
        <v>496</v>
      </c>
    </row>
    <row r="6" spans="1:24" ht="19" x14ac:dyDescent="0.25">
      <c r="A6" s="125" t="s">
        <v>497</v>
      </c>
      <c r="B6" s="125" t="s">
        <v>485</v>
      </c>
      <c r="C6" s="125" t="s">
        <v>485</v>
      </c>
      <c r="D6" s="125" t="s">
        <v>485</v>
      </c>
      <c r="E6" s="126">
        <v>3.6600000000000001E-2</v>
      </c>
      <c r="F6" s="125" t="s">
        <v>485</v>
      </c>
      <c r="G6" s="125" t="s">
        <v>485</v>
      </c>
      <c r="H6" s="125" t="s">
        <v>485</v>
      </c>
      <c r="I6" s="125" t="s">
        <v>485</v>
      </c>
      <c r="J6" s="125" t="s">
        <v>456</v>
      </c>
      <c r="K6" s="125" t="s">
        <v>456</v>
      </c>
      <c r="L6" s="125" t="s">
        <v>487</v>
      </c>
      <c r="M6" s="125" t="s">
        <v>498</v>
      </c>
      <c r="N6" s="125" t="s">
        <v>499</v>
      </c>
      <c r="O6" s="125" t="s">
        <v>454</v>
      </c>
      <c r="P6" s="125" t="s">
        <v>469</v>
      </c>
      <c r="Q6" s="125" t="s">
        <v>469</v>
      </c>
      <c r="R6" s="125" t="s">
        <v>500</v>
      </c>
      <c r="S6" s="125" t="s">
        <v>474</v>
      </c>
      <c r="T6" s="125" t="s">
        <v>501</v>
      </c>
      <c r="U6" s="125" t="s">
        <v>460</v>
      </c>
      <c r="V6" s="125" t="s">
        <v>459</v>
      </c>
      <c r="W6" s="125" t="s">
        <v>502</v>
      </c>
      <c r="X6" s="125" t="s">
        <v>503</v>
      </c>
    </row>
    <row r="7" spans="1:24" ht="19" x14ac:dyDescent="0.25">
      <c r="A7" s="125" t="s">
        <v>504</v>
      </c>
      <c r="B7" s="125" t="s">
        <v>456</v>
      </c>
      <c r="C7" s="125" t="s">
        <v>454</v>
      </c>
      <c r="D7" s="125" t="s">
        <v>459</v>
      </c>
      <c r="E7" s="126">
        <v>0.1</v>
      </c>
      <c r="F7" s="125" t="s">
        <v>456</v>
      </c>
      <c r="G7" s="125" t="s">
        <v>456</v>
      </c>
      <c r="H7" s="125" t="s">
        <v>488</v>
      </c>
      <c r="I7" s="125" t="s">
        <v>488</v>
      </c>
      <c r="J7" s="125" t="s">
        <v>455</v>
      </c>
      <c r="K7" s="125" t="s">
        <v>505</v>
      </c>
      <c r="L7" s="125" t="s">
        <v>465</v>
      </c>
      <c r="M7" s="125" t="s">
        <v>506</v>
      </c>
      <c r="N7" s="125" t="s">
        <v>490</v>
      </c>
      <c r="O7" s="125" t="s">
        <v>490</v>
      </c>
      <c r="P7" s="125" t="s">
        <v>503</v>
      </c>
      <c r="Q7" s="125" t="s">
        <v>507</v>
      </c>
      <c r="R7" s="125" t="s">
        <v>491</v>
      </c>
      <c r="S7" s="125" t="s">
        <v>492</v>
      </c>
      <c r="T7" s="125" t="s">
        <v>494</v>
      </c>
      <c r="U7" s="125" t="s">
        <v>492</v>
      </c>
      <c r="V7" s="125" t="s">
        <v>491</v>
      </c>
      <c r="W7" s="125" t="s">
        <v>508</v>
      </c>
      <c r="X7" s="125" t="s">
        <v>464</v>
      </c>
    </row>
    <row r="8" spans="1:24" ht="19" x14ac:dyDescent="0.25">
      <c r="A8" s="125" t="s">
        <v>509</v>
      </c>
      <c r="B8" s="125" t="s">
        <v>502</v>
      </c>
      <c r="C8" s="125" t="s">
        <v>506</v>
      </c>
      <c r="D8" s="125" t="s">
        <v>510</v>
      </c>
      <c r="E8" s="126">
        <v>1.37</v>
      </c>
      <c r="F8" s="125" t="s">
        <v>485</v>
      </c>
      <c r="G8" s="125" t="s">
        <v>485</v>
      </c>
      <c r="H8" s="125" t="s">
        <v>511</v>
      </c>
      <c r="I8" s="125" t="s">
        <v>511</v>
      </c>
      <c r="J8" s="125" t="s">
        <v>456</v>
      </c>
      <c r="K8" s="125" t="s">
        <v>456</v>
      </c>
      <c r="L8" s="125" t="s">
        <v>512</v>
      </c>
      <c r="M8" s="125" t="s">
        <v>456</v>
      </c>
      <c r="N8" s="125" t="s">
        <v>513</v>
      </c>
      <c r="O8" s="125" t="s">
        <v>456</v>
      </c>
      <c r="P8" s="125" t="s">
        <v>482</v>
      </c>
      <c r="Q8" s="125" t="s">
        <v>482</v>
      </c>
      <c r="R8" s="125" t="s">
        <v>456</v>
      </c>
      <c r="S8" s="125" t="s">
        <v>462</v>
      </c>
      <c r="T8" s="125" t="s">
        <v>498</v>
      </c>
      <c r="U8" s="125" t="s">
        <v>454</v>
      </c>
      <c r="V8" s="125" t="s">
        <v>469</v>
      </c>
      <c r="W8" s="125" t="s">
        <v>500</v>
      </c>
      <c r="X8" s="125" t="s">
        <v>482</v>
      </c>
    </row>
    <row r="9" spans="1:24" ht="19" x14ac:dyDescent="0.25">
      <c r="A9" s="125" t="s">
        <v>514</v>
      </c>
      <c r="B9" s="125" t="s">
        <v>485</v>
      </c>
      <c r="C9" s="125" t="s">
        <v>482</v>
      </c>
      <c r="D9" s="125" t="s">
        <v>485</v>
      </c>
      <c r="E9" s="126"/>
      <c r="F9" s="125" t="s">
        <v>465</v>
      </c>
      <c r="G9" s="125" t="s">
        <v>465</v>
      </c>
      <c r="H9" s="125" t="s">
        <v>515</v>
      </c>
      <c r="I9" s="125" t="s">
        <v>516</v>
      </c>
      <c r="J9" s="125" t="s">
        <v>517</v>
      </c>
      <c r="K9" s="125" t="s">
        <v>458</v>
      </c>
      <c r="L9" s="125" t="s">
        <v>463</v>
      </c>
      <c r="M9" s="125" t="s">
        <v>512</v>
      </c>
      <c r="N9" s="125" t="s">
        <v>456</v>
      </c>
      <c r="O9" s="125" t="s">
        <v>462</v>
      </c>
      <c r="P9" s="125" t="s">
        <v>475</v>
      </c>
      <c r="Q9" s="125" t="s">
        <v>518</v>
      </c>
      <c r="R9" s="125" t="s">
        <v>519</v>
      </c>
      <c r="S9" s="125" t="s">
        <v>520</v>
      </c>
      <c r="T9" s="125" t="s">
        <v>465</v>
      </c>
      <c r="U9" s="125" t="s">
        <v>501</v>
      </c>
      <c r="V9" s="125" t="s">
        <v>501</v>
      </c>
      <c r="W9" s="125" t="s">
        <v>501</v>
      </c>
      <c r="X9" s="125" t="s">
        <v>463</v>
      </c>
    </row>
    <row r="10" spans="1:24" ht="19" x14ac:dyDescent="0.25">
      <c r="A10" s="125" t="s">
        <v>521</v>
      </c>
      <c r="B10" s="125" t="s">
        <v>502</v>
      </c>
      <c r="C10" s="125" t="s">
        <v>506</v>
      </c>
      <c r="D10" s="125" t="s">
        <v>458</v>
      </c>
      <c r="E10" s="126"/>
      <c r="F10" s="125" t="s">
        <v>488</v>
      </c>
      <c r="G10" s="125" t="s">
        <v>488</v>
      </c>
      <c r="H10" s="125" t="s">
        <v>511</v>
      </c>
      <c r="I10" s="125" t="s">
        <v>458</v>
      </c>
      <c r="J10" s="125" t="s">
        <v>522</v>
      </c>
      <c r="K10" s="125" t="s">
        <v>523</v>
      </c>
      <c r="L10" s="125" t="s">
        <v>458</v>
      </c>
      <c r="M10" s="125" t="s">
        <v>524</v>
      </c>
      <c r="N10" s="125" t="s">
        <v>490</v>
      </c>
      <c r="O10" s="125" t="s">
        <v>525</v>
      </c>
      <c r="P10" s="125" t="s">
        <v>513</v>
      </c>
      <c r="Q10" s="125" t="s">
        <v>502</v>
      </c>
      <c r="R10" s="125" t="s">
        <v>526</v>
      </c>
      <c r="S10" s="125" t="s">
        <v>527</v>
      </c>
      <c r="T10" s="125" t="s">
        <v>528</v>
      </c>
      <c r="U10" s="125" t="s">
        <v>529</v>
      </c>
      <c r="V10" s="125" t="s">
        <v>530</v>
      </c>
      <c r="W10" s="125" t="s">
        <v>531</v>
      </c>
      <c r="X10" s="125" t="s">
        <v>532</v>
      </c>
    </row>
    <row r="11" spans="1:24" ht="19" x14ac:dyDescent="0.25">
      <c r="A11" s="125" t="s">
        <v>533</v>
      </c>
      <c r="B11" s="125" t="s">
        <v>485</v>
      </c>
      <c r="C11" s="125" t="s">
        <v>482</v>
      </c>
      <c r="D11" s="125" t="s">
        <v>485</v>
      </c>
      <c r="E11" s="126"/>
      <c r="F11" s="125" t="s">
        <v>534</v>
      </c>
      <c r="G11" s="125" t="s">
        <v>535</v>
      </c>
      <c r="H11" s="125" t="s">
        <v>536</v>
      </c>
      <c r="I11" s="125" t="s">
        <v>490</v>
      </c>
      <c r="J11" s="125" t="s">
        <v>537</v>
      </c>
      <c r="K11" s="125" t="s">
        <v>538</v>
      </c>
      <c r="L11" s="125" t="s">
        <v>463</v>
      </c>
      <c r="M11" s="125" t="s">
        <v>455</v>
      </c>
      <c r="N11" s="125" t="s">
        <v>456</v>
      </c>
      <c r="O11" s="125" t="s">
        <v>539</v>
      </c>
      <c r="P11" s="125" t="s">
        <v>540</v>
      </c>
      <c r="Q11" s="125" t="s">
        <v>541</v>
      </c>
      <c r="R11" s="125" t="s">
        <v>542</v>
      </c>
      <c r="S11" s="125" t="s">
        <v>543</v>
      </c>
      <c r="T11" s="125" t="s">
        <v>544</v>
      </c>
      <c r="U11" s="125" t="s">
        <v>545</v>
      </c>
      <c r="V11" s="125" t="s">
        <v>546</v>
      </c>
      <c r="W11" s="125" t="s">
        <v>547</v>
      </c>
      <c r="X11" s="125" t="s">
        <v>463</v>
      </c>
    </row>
    <row r="12" spans="1:24" ht="19" x14ac:dyDescent="0.25">
      <c r="A12" s="125" t="s">
        <v>548</v>
      </c>
      <c r="B12" s="125"/>
      <c r="C12" s="125">
        <v>0.19</v>
      </c>
      <c r="D12" s="125"/>
      <c r="E12" s="126"/>
      <c r="F12" s="125">
        <v>500</v>
      </c>
      <c r="G12" s="125">
        <v>17</v>
      </c>
      <c r="H12" s="125" t="s">
        <v>511</v>
      </c>
      <c r="I12" s="125"/>
      <c r="J12" s="125">
        <f>(2362+2827)/2</f>
        <v>2594.5</v>
      </c>
      <c r="K12" s="125">
        <f>(2063+2494)/2</f>
        <v>2278.5</v>
      </c>
      <c r="L12" s="125"/>
      <c r="M12" s="125"/>
      <c r="N12" s="125">
        <v>1.8</v>
      </c>
      <c r="O12" s="125">
        <v>1620</v>
      </c>
      <c r="P12" s="125">
        <v>0.28999999999999998</v>
      </c>
      <c r="Q12" s="125">
        <v>19</v>
      </c>
      <c r="R12" s="125">
        <f>(756+977)/2</f>
        <v>866.5</v>
      </c>
      <c r="S12" s="125">
        <v>111</v>
      </c>
      <c r="T12" s="125">
        <f>(235+311)/2</f>
        <v>273</v>
      </c>
      <c r="U12" s="125">
        <v>137</v>
      </c>
      <c r="V12" s="125">
        <v>95.5</v>
      </c>
      <c r="W12" s="125">
        <v>30.5</v>
      </c>
      <c r="X12" s="125">
        <v>33</v>
      </c>
    </row>
    <row r="13" spans="1:24" ht="19" x14ac:dyDescent="0.25">
      <c r="A13" s="126" t="s">
        <v>549</v>
      </c>
      <c r="B13" s="127"/>
      <c r="C13" s="127">
        <v>1.4999999999999999E-2</v>
      </c>
      <c r="D13" s="127">
        <v>9.08</v>
      </c>
      <c r="E13" s="127">
        <v>0.39500000000000002</v>
      </c>
      <c r="F13" s="127">
        <v>9.08</v>
      </c>
      <c r="G13" s="127">
        <v>3.65</v>
      </c>
      <c r="H13" s="127">
        <v>61</v>
      </c>
      <c r="I13" s="127">
        <v>76</v>
      </c>
      <c r="J13" s="127">
        <v>75</v>
      </c>
      <c r="K13" s="127">
        <v>160</v>
      </c>
      <c r="L13" s="127">
        <v>0.14299999999999999</v>
      </c>
      <c r="M13" s="127">
        <v>288</v>
      </c>
      <c r="N13" s="127">
        <v>0.90400000000000003</v>
      </c>
      <c r="O13" s="127">
        <v>438</v>
      </c>
      <c r="P13" s="127">
        <v>8.66</v>
      </c>
      <c r="Q13" s="127">
        <v>16</v>
      </c>
      <c r="R13" s="127">
        <v>733</v>
      </c>
      <c r="S13" s="127">
        <v>551</v>
      </c>
      <c r="T13" s="127">
        <v>727</v>
      </c>
      <c r="U13" s="127">
        <v>655</v>
      </c>
      <c r="V13" s="127">
        <v>344</v>
      </c>
      <c r="W13" s="127">
        <v>183</v>
      </c>
      <c r="X13" s="127">
        <v>126</v>
      </c>
    </row>
    <row r="14" spans="1:24" ht="19" x14ac:dyDescent="0.25">
      <c r="A14" s="126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</row>
    <row r="15" spans="1:24" x14ac:dyDescent="0.2">
      <c r="A15" s="128" t="s">
        <v>551</v>
      </c>
    </row>
    <row r="16" spans="1:24" x14ac:dyDescent="0.2">
      <c r="A16" s="128" t="s">
        <v>554</v>
      </c>
      <c r="H16" t="s">
        <v>553</v>
      </c>
    </row>
    <row r="17" spans="1:1" x14ac:dyDescent="0.2">
      <c r="A17" s="77" t="s">
        <v>552</v>
      </c>
    </row>
    <row r="18" spans="1:1" x14ac:dyDescent="0.2">
      <c r="A18" t="s">
        <v>550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51"/>
  <sheetViews>
    <sheetView tabSelected="1" workbookViewId="0">
      <selection activeCell="U3" sqref="U3"/>
    </sheetView>
  </sheetViews>
  <sheetFormatPr baseColWidth="10" defaultRowHeight="16" x14ac:dyDescent="0.2"/>
  <sheetData>
    <row r="1" spans="1:24" x14ac:dyDescent="0.2">
      <c r="A1" s="129" t="s">
        <v>587</v>
      </c>
    </row>
    <row r="3" spans="1:24" x14ac:dyDescent="0.2">
      <c r="A3" s="124" t="s">
        <v>555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P3" s="131" t="s">
        <v>584</v>
      </c>
      <c r="Q3" s="130"/>
      <c r="R3" s="130"/>
      <c r="S3" s="130"/>
      <c r="T3" s="130"/>
      <c r="U3" s="131" t="s">
        <v>583</v>
      </c>
      <c r="V3" s="130"/>
      <c r="W3" s="130"/>
      <c r="X3" s="130"/>
    </row>
    <row r="4" spans="1:24" x14ac:dyDescent="0.2">
      <c r="A4" s="100" t="s">
        <v>556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P4" s="130"/>
      <c r="Q4" s="130"/>
      <c r="R4" s="130"/>
      <c r="S4" s="130" t="s">
        <v>586</v>
      </c>
      <c r="T4" s="130"/>
      <c r="U4" s="130"/>
      <c r="V4" s="130"/>
      <c r="W4" s="130"/>
      <c r="X4" s="130" t="s">
        <v>585</v>
      </c>
    </row>
    <row r="5" spans="1:24" x14ac:dyDescent="0.2">
      <c r="A5" s="100" t="s">
        <v>557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P5" s="130" t="s">
        <v>581</v>
      </c>
      <c r="Q5" s="130"/>
      <c r="R5" s="130"/>
      <c r="S5" s="130"/>
      <c r="T5" s="130"/>
      <c r="U5" s="130" t="s">
        <v>580</v>
      </c>
      <c r="V5" s="130"/>
      <c r="W5" s="130"/>
      <c r="X5" s="130"/>
    </row>
    <row r="6" spans="1:24" x14ac:dyDescent="0.2">
      <c r="A6" s="100" t="s">
        <v>558</v>
      </c>
      <c r="B6" s="100">
        <v>2.7E-2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P6" s="130" t="s">
        <v>558</v>
      </c>
      <c r="Q6" s="130">
        <v>1.2999999999999999E-2</v>
      </c>
      <c r="R6" s="130"/>
      <c r="S6" s="130"/>
      <c r="T6" s="130"/>
      <c r="U6" s="130" t="s">
        <v>558</v>
      </c>
      <c r="V6" s="130">
        <v>1.6E-2</v>
      </c>
      <c r="W6" s="130"/>
      <c r="X6" s="130"/>
    </row>
    <row r="7" spans="1:24" x14ac:dyDescent="0.2">
      <c r="A7" s="100" t="s">
        <v>559</v>
      </c>
      <c r="B7" s="100">
        <v>0.17399999999999999</v>
      </c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P7" s="130" t="s">
        <v>559</v>
      </c>
      <c r="Q7" s="130">
        <v>8.7999999999999995E-2</v>
      </c>
      <c r="R7" s="130"/>
      <c r="S7" s="130"/>
      <c r="T7" s="130"/>
      <c r="U7" s="130" t="s">
        <v>559</v>
      </c>
      <c r="V7" s="130">
        <v>0.122</v>
      </c>
      <c r="W7" s="130"/>
      <c r="X7" s="130"/>
    </row>
    <row r="8" spans="1:24" x14ac:dyDescent="0.2">
      <c r="A8" s="100" t="s">
        <v>560</v>
      </c>
      <c r="B8" s="100">
        <v>5.9770000000000003</v>
      </c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P8" s="130" t="s">
        <v>560</v>
      </c>
      <c r="Q8" s="130">
        <v>4.9880000000000004</v>
      </c>
      <c r="R8" s="130"/>
      <c r="S8" s="130"/>
      <c r="T8" s="130"/>
      <c r="U8" s="130" t="s">
        <v>560</v>
      </c>
      <c r="V8" s="130">
        <v>5.1100000000000003</v>
      </c>
      <c r="W8" s="130"/>
      <c r="X8" s="130"/>
    </row>
    <row r="9" spans="1:24" x14ac:dyDescent="0.2">
      <c r="A9" s="100" t="s">
        <v>432</v>
      </c>
      <c r="B9" s="100">
        <v>1.042</v>
      </c>
      <c r="C9" s="100"/>
      <c r="D9" s="100" t="s">
        <v>561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P9" s="130" t="s">
        <v>432</v>
      </c>
      <c r="Q9" s="130">
        <v>0.85099999999999998</v>
      </c>
      <c r="R9" s="130"/>
      <c r="S9" s="130"/>
      <c r="T9" s="130"/>
      <c r="U9" s="130" t="s">
        <v>432</v>
      </c>
      <c r="V9" s="130">
        <v>0.60699999999999998</v>
      </c>
      <c r="W9" s="130"/>
      <c r="X9" s="130"/>
    </row>
    <row r="10" spans="1:24" x14ac:dyDescent="0.2">
      <c r="A10" s="100" t="s">
        <v>562</v>
      </c>
      <c r="B10" s="100">
        <v>0.48799999999999999</v>
      </c>
      <c r="C10" s="100"/>
      <c r="D10" s="100" t="s">
        <v>563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P10" s="130" t="s">
        <v>562</v>
      </c>
      <c r="Q10" s="130">
        <v>0.17199999999999999</v>
      </c>
      <c r="R10" s="130"/>
      <c r="S10" s="130"/>
      <c r="T10" s="130"/>
      <c r="U10" s="130" t="s">
        <v>562</v>
      </c>
      <c r="V10" s="130">
        <v>0.41699999999999998</v>
      </c>
      <c r="W10" s="130"/>
      <c r="X10" s="130"/>
    </row>
    <row r="11" spans="1:24" x14ac:dyDescent="0.2">
      <c r="A11" s="100" t="s">
        <v>30</v>
      </c>
      <c r="B11" s="100">
        <v>0.114</v>
      </c>
      <c r="C11" s="100"/>
      <c r="D11" s="100" t="s">
        <v>564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P11" s="130" t="s">
        <v>30</v>
      </c>
      <c r="Q11" s="130">
        <v>2.1999999999999999E-2</v>
      </c>
      <c r="R11" s="130"/>
      <c r="S11" s="130"/>
      <c r="T11" s="130"/>
      <c r="U11" s="130" t="s">
        <v>30</v>
      </c>
      <c r="V11" s="130">
        <v>0.22700000000000001</v>
      </c>
      <c r="W11" s="130"/>
      <c r="X11" s="130"/>
    </row>
    <row r="12" spans="1:24" x14ac:dyDescent="0.2">
      <c r="A12" s="100" t="s">
        <v>565</v>
      </c>
      <c r="B12" s="100">
        <v>0.20200000000000001</v>
      </c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P12" s="130" t="s">
        <v>565</v>
      </c>
      <c r="Q12" s="130">
        <v>2.5999999999999999E-2</v>
      </c>
      <c r="R12" s="130"/>
      <c r="S12" s="130"/>
      <c r="T12" s="130"/>
      <c r="U12" s="130" t="s">
        <v>565</v>
      </c>
      <c r="V12" s="130">
        <v>0.42</v>
      </c>
      <c r="W12" s="130"/>
      <c r="X12" s="130"/>
    </row>
    <row r="13" spans="1:24" x14ac:dyDescent="0.2">
      <c r="A13" s="100" t="s">
        <v>566</v>
      </c>
      <c r="B13" s="100">
        <v>0.218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P13" s="130" t="s">
        <v>566</v>
      </c>
      <c r="Q13" s="130">
        <v>3.2000000000000001E-2</v>
      </c>
      <c r="R13" s="130"/>
      <c r="S13" s="130"/>
      <c r="T13" s="130"/>
      <c r="U13" s="130" t="s">
        <v>566</v>
      </c>
      <c r="V13" s="130">
        <v>0.45300000000000001</v>
      </c>
      <c r="W13" s="130"/>
      <c r="X13" s="130"/>
    </row>
    <row r="14" spans="1:24" x14ac:dyDescent="0.2">
      <c r="A14" s="100" t="s">
        <v>567</v>
      </c>
      <c r="B14" s="100">
        <v>2.4689999999999999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P14" s="130" t="s">
        <v>567</v>
      </c>
      <c r="Q14" s="130">
        <v>0.93</v>
      </c>
      <c r="R14" s="130"/>
      <c r="S14" s="130"/>
      <c r="T14" s="130"/>
      <c r="U14" s="130" t="s">
        <v>567</v>
      </c>
      <c r="V14" s="130">
        <v>1.9770000000000001</v>
      </c>
      <c r="W14" s="130"/>
      <c r="X14" s="130"/>
    </row>
    <row r="15" spans="1:24" x14ac:dyDescent="0.2">
      <c r="A15" s="100" t="s">
        <v>568</v>
      </c>
      <c r="B15" s="100">
        <v>2.2290000000000001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P15" s="130" t="s">
        <v>568</v>
      </c>
      <c r="Q15" s="130">
        <v>0.81799999999999995</v>
      </c>
      <c r="R15" s="130"/>
      <c r="S15" s="130"/>
      <c r="T15" s="130"/>
      <c r="U15" s="130" t="s">
        <v>568</v>
      </c>
      <c r="V15" s="130">
        <v>2.0449999999999999</v>
      </c>
      <c r="W15" s="130"/>
      <c r="X15" s="130"/>
    </row>
    <row r="16" spans="1:24" x14ac:dyDescent="0.2">
      <c r="A16" s="100" t="s">
        <v>205</v>
      </c>
      <c r="B16" s="100">
        <v>0.49399999999999999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P16" s="130" t="s">
        <v>205</v>
      </c>
      <c r="Q16" s="130">
        <v>0.38200000000000001</v>
      </c>
      <c r="R16" s="130"/>
      <c r="S16" s="130"/>
      <c r="T16" s="130"/>
      <c r="U16" s="130" t="s">
        <v>205</v>
      </c>
      <c r="V16" s="130">
        <v>0.27800000000000002</v>
      </c>
      <c r="W16" s="130"/>
      <c r="X16" s="130"/>
    </row>
    <row r="17" spans="1:24" x14ac:dyDescent="0.2">
      <c r="A17" s="100" t="s">
        <v>569</v>
      </c>
      <c r="B17" s="100">
        <v>0.40300000000000002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P17" s="130" t="s">
        <v>569</v>
      </c>
      <c r="Q17" s="130">
        <v>0.74399999999999999</v>
      </c>
      <c r="R17" s="130"/>
      <c r="S17" s="130"/>
      <c r="T17" s="130"/>
      <c r="U17" s="130" t="s">
        <v>569</v>
      </c>
      <c r="V17" s="130">
        <v>2.2559999999999998</v>
      </c>
      <c r="W17" s="130"/>
      <c r="X17" s="130"/>
    </row>
    <row r="18" spans="1:24" x14ac:dyDescent="0.2">
      <c r="A18" s="100" t="s">
        <v>570</v>
      </c>
      <c r="B18" s="100">
        <v>5.0839999999999996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P18" s="130" t="s">
        <v>570</v>
      </c>
      <c r="Q18" s="130">
        <v>3.6539999999999999</v>
      </c>
      <c r="R18" s="130"/>
      <c r="S18" s="130"/>
      <c r="T18" s="130"/>
      <c r="U18" s="130" t="s">
        <v>570</v>
      </c>
      <c r="V18" s="130">
        <v>4.3380000000000001</v>
      </c>
      <c r="W18" s="130"/>
      <c r="X18" s="130"/>
    </row>
    <row r="19" spans="1:24" x14ac:dyDescent="0.2">
      <c r="A19" s="100" t="s">
        <v>571</v>
      </c>
      <c r="B19" s="100">
        <v>1.917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P19" s="130" t="s">
        <v>571</v>
      </c>
      <c r="Q19" s="130">
        <v>0.66700000000000004</v>
      </c>
      <c r="R19" s="130"/>
      <c r="S19" s="130"/>
      <c r="T19" s="130"/>
      <c r="U19" s="130" t="s">
        <v>571</v>
      </c>
      <c r="V19" s="130">
        <v>2.484</v>
      </c>
      <c r="W19" s="130"/>
      <c r="X19" s="130"/>
    </row>
    <row r="20" spans="1:24" x14ac:dyDescent="0.2">
      <c r="A20" s="100" t="s">
        <v>572</v>
      </c>
      <c r="B20" s="100">
        <v>2.9620000000000002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P20" s="130" t="s">
        <v>572</v>
      </c>
      <c r="Q20" s="130">
        <v>0.34</v>
      </c>
      <c r="R20" s="130"/>
      <c r="S20" s="130"/>
      <c r="T20" s="130"/>
      <c r="U20" s="130" t="s">
        <v>572</v>
      </c>
      <c r="V20" s="130">
        <v>6.6180000000000003</v>
      </c>
      <c r="W20" s="130"/>
      <c r="X20" s="130"/>
    </row>
    <row r="21" spans="1:24" x14ac:dyDescent="0.2">
      <c r="A21" s="100" t="s">
        <v>573</v>
      </c>
      <c r="B21" s="100">
        <v>1.514</v>
      </c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P21" s="130" t="s">
        <v>573</v>
      </c>
      <c r="Q21" s="130">
        <v>0.186</v>
      </c>
      <c r="R21" s="130"/>
      <c r="S21" s="130"/>
      <c r="T21" s="130"/>
      <c r="U21" s="130" t="s">
        <v>573</v>
      </c>
      <c r="V21" s="130">
        <v>3.3740000000000001</v>
      </c>
      <c r="W21" s="130"/>
      <c r="X21" s="130"/>
    </row>
    <row r="22" spans="1:24" x14ac:dyDescent="0.2">
      <c r="A22" s="100" t="s">
        <v>574</v>
      </c>
      <c r="B22" s="100">
        <v>1.5840000000000001</v>
      </c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P22" s="130" t="s">
        <v>574</v>
      </c>
      <c r="Q22" s="130">
        <v>0.48699999999999999</v>
      </c>
      <c r="R22" s="130"/>
      <c r="S22" s="130"/>
      <c r="T22" s="130"/>
      <c r="U22" s="130" t="s">
        <v>574</v>
      </c>
      <c r="V22" s="130">
        <v>3.0739999999999998</v>
      </c>
      <c r="W22" s="130"/>
      <c r="X22" s="130"/>
    </row>
    <row r="23" spans="1:24" x14ac:dyDescent="0.2">
      <c r="A23" s="100" t="s">
        <v>575</v>
      </c>
      <c r="B23" s="100">
        <v>3.726</v>
      </c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P23" s="130" t="s">
        <v>575</v>
      </c>
      <c r="Q23" s="130">
        <v>1.502</v>
      </c>
      <c r="R23" s="130"/>
      <c r="S23" s="130"/>
      <c r="T23" s="130"/>
      <c r="U23" s="130" t="s">
        <v>575</v>
      </c>
      <c r="V23" s="130">
        <v>3.3889999999999998</v>
      </c>
      <c r="W23" s="130"/>
      <c r="X23" s="130"/>
    </row>
    <row r="24" spans="1:24" x14ac:dyDescent="0.2">
      <c r="A24" s="100" t="s">
        <v>576</v>
      </c>
      <c r="B24" s="100">
        <v>1.1339999999999999</v>
      </c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P24" s="130" t="s">
        <v>576</v>
      </c>
      <c r="Q24" s="130">
        <v>0.28999999999999998</v>
      </c>
      <c r="R24" s="130"/>
      <c r="S24" s="130"/>
      <c r="T24" s="130"/>
      <c r="U24" s="130" t="s">
        <v>576</v>
      </c>
      <c r="V24" s="130">
        <v>2.9249999999999998</v>
      </c>
      <c r="W24" s="130"/>
      <c r="X24" s="130"/>
    </row>
    <row r="25" spans="1:24" x14ac:dyDescent="0.2">
      <c r="A25" s="100" t="s">
        <v>577</v>
      </c>
      <c r="B25" s="100">
        <v>0.96</v>
      </c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P25" s="130" t="s">
        <v>577</v>
      </c>
      <c r="Q25" s="130">
        <v>0.21</v>
      </c>
      <c r="R25" s="130"/>
      <c r="S25" s="130"/>
      <c r="T25" s="130"/>
      <c r="U25" s="130" t="s">
        <v>577</v>
      </c>
      <c r="V25" s="130">
        <v>2.653</v>
      </c>
      <c r="W25" s="130"/>
      <c r="X25" s="130"/>
    </row>
    <row r="26" spans="1:24" x14ac:dyDescent="0.2">
      <c r="A26" s="100" t="s">
        <v>19</v>
      </c>
      <c r="B26" s="100">
        <v>0.77700000000000002</v>
      </c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P26" s="130" t="s">
        <v>19</v>
      </c>
      <c r="Q26" s="130">
        <v>0.26700000000000002</v>
      </c>
      <c r="R26" s="130"/>
      <c r="S26" s="130"/>
      <c r="T26" s="130"/>
      <c r="U26" s="130" t="s">
        <v>19</v>
      </c>
      <c r="V26" s="130">
        <v>2.1080000000000001</v>
      </c>
      <c r="W26" s="130"/>
      <c r="X26" s="130"/>
    </row>
    <row r="27" spans="1:24" x14ac:dyDescent="0.2">
      <c r="A27" s="100" t="s">
        <v>578</v>
      </c>
      <c r="B27" s="100">
        <v>0.72699999999999998</v>
      </c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P27" s="130" t="s">
        <v>578</v>
      </c>
      <c r="Q27" s="130">
        <v>0.125</v>
      </c>
      <c r="R27" s="130"/>
      <c r="S27" s="130"/>
      <c r="T27" s="130"/>
      <c r="U27" s="130" t="s">
        <v>578</v>
      </c>
      <c r="V27" s="130">
        <v>1.9139999999999999</v>
      </c>
      <c r="W27" s="130"/>
      <c r="X27" s="130"/>
    </row>
    <row r="28" spans="1:24" x14ac:dyDescent="0.2">
      <c r="A28" s="100" t="s">
        <v>579</v>
      </c>
      <c r="B28" s="100">
        <v>0.28699999999999998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P28" s="130" t="s">
        <v>579</v>
      </c>
      <c r="Q28" s="130">
        <v>0.06</v>
      </c>
      <c r="R28" s="130"/>
      <c r="S28" s="130"/>
      <c r="T28" s="130"/>
      <c r="U28" s="130" t="s">
        <v>579</v>
      </c>
      <c r="V28" s="130">
        <v>0.83</v>
      </c>
      <c r="W28" s="130"/>
      <c r="X28" s="130"/>
    </row>
    <row r="29" spans="1:24" x14ac:dyDescent="0.2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P29" s="130"/>
      <c r="Q29" s="130"/>
      <c r="R29" s="130"/>
      <c r="S29" s="130"/>
      <c r="T29" s="130"/>
      <c r="U29" s="130"/>
      <c r="V29" s="130"/>
      <c r="W29" s="130"/>
      <c r="X29" s="130"/>
    </row>
    <row r="30" spans="1:24" x14ac:dyDescent="0.2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P30" s="130"/>
      <c r="Q30" s="130"/>
      <c r="R30" s="130"/>
      <c r="S30" s="130"/>
      <c r="T30" s="130"/>
      <c r="U30" s="130"/>
      <c r="V30" s="130"/>
      <c r="W30" s="130"/>
      <c r="X30" s="130"/>
    </row>
    <row r="31" spans="1:24" x14ac:dyDescent="0.2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P31" s="130"/>
      <c r="Q31" s="130"/>
      <c r="R31" s="130"/>
      <c r="S31" s="130"/>
      <c r="T31" s="130"/>
      <c r="U31" s="130"/>
      <c r="V31" s="130"/>
      <c r="W31" s="130"/>
      <c r="X31" s="130"/>
    </row>
    <row r="32" spans="1:24" x14ac:dyDescent="0.2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1:24" x14ac:dyDescent="0.2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1:24" x14ac:dyDescent="0.2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1:24" x14ac:dyDescent="0.2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1:24" x14ac:dyDescent="0.2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1:24" x14ac:dyDescent="0.2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1:24" x14ac:dyDescent="0.2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1:24" x14ac:dyDescent="0.2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1:24" x14ac:dyDescent="0.2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1:24" x14ac:dyDescent="0.2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1:24" x14ac:dyDescent="0.2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P42" s="130"/>
      <c r="Q42" s="130"/>
      <c r="R42" s="130"/>
      <c r="S42" s="130"/>
      <c r="T42" s="130"/>
      <c r="U42" s="130"/>
      <c r="V42" s="130"/>
      <c r="W42" s="130"/>
      <c r="X42" s="130"/>
    </row>
    <row r="43" spans="1:24" x14ac:dyDescent="0.2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1:24" x14ac:dyDescent="0.2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1:24" x14ac:dyDescent="0.2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1:24" x14ac:dyDescent="0.2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1:24" x14ac:dyDescent="0.2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1:24" x14ac:dyDescent="0.2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P48" s="130"/>
      <c r="Q48" s="130" t="s">
        <v>582</v>
      </c>
      <c r="R48" s="130"/>
      <c r="S48" s="130"/>
      <c r="T48" s="130"/>
      <c r="U48" s="130"/>
      <c r="V48" s="130"/>
      <c r="W48" s="130"/>
      <c r="X48" s="130"/>
    </row>
    <row r="49" spans="1:14" x14ac:dyDescent="0.2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</row>
    <row r="50" spans="1:14" x14ac:dyDescent="0.2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</row>
    <row r="51" spans="1:14" x14ac:dyDescent="0.2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 S2. CB_WR_All data</vt:lpstr>
      <vt:lpstr>Table S3. matrix glass</vt:lpstr>
      <vt:lpstr>Table S4. Radiogenic Isotopes</vt:lpstr>
      <vt:lpstr>Table S5. O-isotopes</vt:lpstr>
      <vt:lpstr>Table S6. Least Squares Models</vt:lpstr>
      <vt:lpstr>Table S7 Norms</vt:lpstr>
      <vt:lpstr>Table S8 Kd's</vt:lpstr>
      <vt:lpstr>Table S9 Bulk D's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2020-04-17T21:32:51Z</dcterms:created>
  <dcterms:modified xsi:type="dcterms:W3CDTF">2021-10-20T21:24:35Z</dcterms:modified>
</cp:coreProperties>
</file>