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E\OneDrive\#Dropbox_Moved\#JONGRAC (E)\Bus\SIU Semesters\Fall 2018 - FS\Geosphere Submission - DZ Manuscript\Supplemental Materials\"/>
    </mc:Choice>
  </mc:AlternateContent>
  <xr:revisionPtr revIDLastSave="4" documentId="11_ED09F230C098D46EE61DEDF502BC992724A802CA" xr6:coauthVersionLast="41" xr6:coauthVersionMax="41" xr10:uidLastSave="{469B63AC-637F-4973-8060-21B456B000AF}"/>
  <bookViews>
    <workbookView minimized="1" xWindow="35250" yWindow="3630" windowWidth="17655" windowHeight="10830" xr2:uid="{00000000-000D-0000-FFFF-FFFF00000000}"/>
  </bookViews>
  <sheets>
    <sheet name="A. TM" sheetId="3" r:id="rId1"/>
    <sheet name="B. DB" sheetId="1" r:id="rId2"/>
    <sheet name="C. RV" sheetId="8" r:id="rId3"/>
    <sheet name="D. PB" sheetId="10" r:id="rId4"/>
    <sheet name="X. EC" sheetId="5" r:id="rId5"/>
    <sheet name="E. DT" sheetId="6" r:id="rId6"/>
    <sheet name="T. CT" sheetId="2" r:id="rId7"/>
    <sheet name="G. SP" sheetId="9" r:id="rId8"/>
    <sheet name="Outcrops-DZ sample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5" l="1"/>
  <c r="U39" i="5" l="1"/>
  <c r="F39" i="5"/>
  <c r="R43" i="5"/>
  <c r="O40" i="5"/>
  <c r="I36" i="5"/>
  <c r="C45" i="5"/>
  <c r="AB5" i="10" l="1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4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6" i="10"/>
  <c r="R7" i="10"/>
  <c r="R8" i="10"/>
  <c r="R9" i="10"/>
  <c r="R10" i="10"/>
  <c r="R11" i="10"/>
  <c r="R5" i="10"/>
  <c r="R4" i="10"/>
  <c r="L28" i="10"/>
  <c r="J28" i="10"/>
  <c r="H28" i="10"/>
  <c r="F28" i="10"/>
  <c r="D28" i="10"/>
  <c r="B28" i="10"/>
  <c r="J23" i="1" l="1"/>
  <c r="H23" i="1"/>
  <c r="F23" i="1"/>
  <c r="D23" i="1"/>
  <c r="B23" i="1"/>
  <c r="M4" i="1" l="1"/>
  <c r="M5" i="1"/>
  <c r="M6" i="1"/>
  <c r="M7" i="1"/>
  <c r="M8" i="1"/>
  <c r="M9" i="1"/>
  <c r="M10" i="1"/>
  <c r="M11" i="1"/>
  <c r="M3" i="1"/>
  <c r="O3" i="1" l="1"/>
  <c r="Q3" i="1"/>
  <c r="S3" i="1"/>
  <c r="U3" i="1"/>
  <c r="O4" i="1"/>
  <c r="Q4" i="1"/>
  <c r="S4" i="1"/>
  <c r="U4" i="1"/>
  <c r="O5" i="1"/>
  <c r="Q5" i="1"/>
  <c r="S5" i="1"/>
  <c r="U5" i="1"/>
  <c r="O6" i="1"/>
  <c r="Q6" i="1"/>
  <c r="S6" i="1"/>
  <c r="U6" i="1"/>
  <c r="O7" i="1"/>
  <c r="Q7" i="1"/>
  <c r="S7" i="1"/>
  <c r="U7" i="1"/>
  <c r="O8" i="1"/>
  <c r="Q8" i="1"/>
  <c r="S8" i="1"/>
  <c r="U8" i="1"/>
  <c r="O9" i="1"/>
  <c r="Q9" i="1"/>
  <c r="S9" i="1"/>
  <c r="U9" i="1"/>
  <c r="O10" i="1"/>
  <c r="Q10" i="1"/>
  <c r="S10" i="1"/>
  <c r="U10" i="1"/>
  <c r="O11" i="1"/>
  <c r="Q11" i="1"/>
  <c r="S11" i="1"/>
  <c r="U11" i="1"/>
  <c r="O12" i="1"/>
  <c r="Q12" i="1"/>
  <c r="S12" i="1"/>
  <c r="U12" i="1"/>
  <c r="O13" i="1"/>
  <c r="Q13" i="1"/>
  <c r="S13" i="1"/>
  <c r="U13" i="1"/>
  <c r="O14" i="1"/>
  <c r="Q14" i="1"/>
  <c r="S14" i="1"/>
  <c r="U14" i="1"/>
  <c r="O15" i="1"/>
  <c r="Q15" i="1"/>
  <c r="S15" i="1"/>
  <c r="U15" i="1"/>
  <c r="O16" i="1"/>
  <c r="Q16" i="1"/>
  <c r="S16" i="1"/>
  <c r="U16" i="1"/>
  <c r="O17" i="1"/>
  <c r="Q17" i="1"/>
  <c r="S17" i="1"/>
  <c r="U17" i="1"/>
  <c r="O18" i="1"/>
  <c r="Q18" i="1"/>
  <c r="S18" i="1"/>
  <c r="U18" i="1"/>
  <c r="S19" i="1"/>
  <c r="U19" i="1"/>
  <c r="S20" i="1"/>
  <c r="S21" i="1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3" i="8"/>
  <c r="D25" i="8"/>
  <c r="F25" i="8"/>
  <c r="H25" i="8"/>
  <c r="J25" i="8"/>
  <c r="L25" i="8"/>
  <c r="B25" i="8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3" i="9"/>
  <c r="D25" i="9"/>
  <c r="F25" i="9"/>
  <c r="H25" i="9"/>
  <c r="J25" i="9"/>
  <c r="B25" i="9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3" i="6"/>
  <c r="N4" i="6"/>
  <c r="N5" i="6"/>
  <c r="N6" i="6"/>
  <c r="N7" i="6"/>
  <c r="N8" i="6"/>
  <c r="N9" i="6"/>
  <c r="N10" i="6"/>
  <c r="N3" i="6"/>
  <c r="H37" i="6"/>
  <c r="F37" i="6"/>
  <c r="B37" i="6"/>
  <c r="D37" i="6"/>
  <c r="E25" i="5"/>
  <c r="B25" i="5"/>
  <c r="T25" i="5"/>
  <c r="Q25" i="5"/>
  <c r="N25" i="5"/>
  <c r="K25" i="5"/>
  <c r="H25" i="5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3" i="3"/>
  <c r="G24" i="3"/>
  <c r="E24" i="3"/>
  <c r="C24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3" i="2"/>
  <c r="D26" i="2"/>
  <c r="B26" i="2"/>
</calcChain>
</file>

<file path=xl/sharedStrings.xml><?xml version="1.0" encoding="utf-8"?>
<sst xmlns="http://schemas.openxmlformats.org/spreadsheetml/2006/main" count="357" uniqueCount="85">
  <si>
    <t>5Jsw</t>
  </si>
  <si>
    <t>4Jmt</t>
  </si>
  <si>
    <t>3Jmt</t>
  </si>
  <si>
    <t>2Jw</t>
  </si>
  <si>
    <t>1Jes</t>
  </si>
  <si>
    <t>Js</t>
  </si>
  <si>
    <t>Jsw</t>
  </si>
  <si>
    <t>Cordilleran back arc</t>
  </si>
  <si>
    <t>Cordilleran arc</t>
  </si>
  <si>
    <t>285-504</t>
  </si>
  <si>
    <t>McClure Mtn. Syenite</t>
  </si>
  <si>
    <t>512-529</t>
  </si>
  <si>
    <t>530-723</t>
  </si>
  <si>
    <t>Unknown</t>
  </si>
  <si>
    <t>750-880</t>
  </si>
  <si>
    <t>Grenville</t>
  </si>
  <si>
    <t>900-1300</t>
  </si>
  <si>
    <t>Anorogenic Craton</t>
  </si>
  <si>
    <t>1300-1530</t>
  </si>
  <si>
    <t>Yavapai-Mazatzal</t>
  </si>
  <si>
    <t>1550-1800</t>
  </si>
  <si>
    <t>Paleoproterozoic</t>
  </si>
  <si>
    <t>1800-2000</t>
  </si>
  <si>
    <t>2000-2300</t>
  </si>
  <si>
    <t>Archean craton</t>
  </si>
  <si>
    <t>2400-3200</t>
  </si>
  <si>
    <t>&gt;3200</t>
  </si>
  <si>
    <t>%</t>
  </si>
  <si>
    <t>523-540</t>
  </si>
  <si>
    <t># GRAINS</t>
  </si>
  <si>
    <t>PEAK AGE</t>
  </si>
  <si>
    <t>EC-Jebb</t>
  </si>
  <si>
    <t>3Jw</t>
  </si>
  <si>
    <t>1Jmt</t>
  </si>
  <si>
    <t>2Jmt</t>
  </si>
  <si>
    <t>Jms</t>
  </si>
  <si>
    <t>DB-1Jeef</t>
  </si>
  <si>
    <t>DT-1Jw</t>
  </si>
  <si>
    <t>DT-1Jes</t>
  </si>
  <si>
    <t>Wet Mountain Complex</t>
  </si>
  <si>
    <t>1.660-1.7</t>
  </si>
  <si>
    <t>1.440-1.485</t>
  </si>
  <si>
    <t>1.36-1.37</t>
  </si>
  <si>
    <t>DT-2Jw</t>
  </si>
  <si>
    <t>DT-1Jmt</t>
  </si>
  <si>
    <t>1Jebb</t>
  </si>
  <si>
    <t>2Jebb</t>
  </si>
  <si>
    <t>3Jebb</t>
  </si>
  <si>
    <t>1Jw</t>
  </si>
  <si>
    <t>2Jes</t>
  </si>
  <si>
    <t>Escalante Canyon</t>
  </si>
  <si>
    <t>1Jbb</t>
  </si>
  <si>
    <t>4Jw</t>
  </si>
  <si>
    <t>5Jmt</t>
  </si>
  <si>
    <t>Paleozoic Appalachian</t>
  </si>
  <si>
    <t>Neoproterozoic Appalachian</t>
  </si>
  <si>
    <t>Wopmay orogen</t>
  </si>
  <si>
    <t>181-241</t>
  </si>
  <si>
    <t>145-165</t>
  </si>
  <si>
    <t xml:space="preserve">Unknown </t>
  </si>
  <si>
    <t>MIN AGE</t>
  </si>
  <si>
    <t>MAX AGE</t>
  </si>
  <si>
    <t>% # GRAINS</t>
  </si>
  <si>
    <t>Potter McIntyre et al., 2016 data</t>
  </si>
  <si>
    <t>Ten Mile Graben, UT</t>
  </si>
  <si>
    <t>Dewey Bridge, UT</t>
  </si>
  <si>
    <t>Rabbit Valley, CO</t>
  </si>
  <si>
    <t>Pollock Bench, CO</t>
  </si>
  <si>
    <t>Escalante Canyon, CO</t>
  </si>
  <si>
    <t>Duncan Trail, CO</t>
  </si>
  <si>
    <t>Chukar Trail, CO</t>
  </si>
  <si>
    <t>Sawpit, CO</t>
  </si>
  <si>
    <t>GPS LOCATION OF MEASURED OUTCROP SECTIONS IN STUDY SITES.</t>
  </si>
  <si>
    <t>S/No</t>
  </si>
  <si>
    <t>Localities</t>
  </si>
  <si>
    <t xml:space="preserve">Sampling purpose </t>
  </si>
  <si>
    <t>Lat</t>
  </si>
  <si>
    <t>Long</t>
  </si>
  <si>
    <t>Sandstones (DZ)</t>
  </si>
  <si>
    <t>Ribbon Trail, CO</t>
  </si>
  <si>
    <t>Paleosols</t>
  </si>
  <si>
    <t xml:space="preserve">Chukar Trail, CO </t>
  </si>
  <si>
    <t>Sandstones (DZ) and paleosols</t>
  </si>
  <si>
    <t>Analyses:</t>
  </si>
  <si>
    <t>DZ - detrital zircon geochronology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</si>
</sst>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C9E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BCC9"/>
        <bgColor indexed="64"/>
      </patternFill>
    </fill>
    <fill>
      <patternFill patternType="solid">
        <fgColor rgb="FFC8CC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8" fillId="0" borderId="0"/>
    <xf numFmtId="0" fontId="3" fillId="0" borderId="0"/>
    <xf numFmtId="9" fontId="10" fillId="0" borderId="0" applyFont="0" applyFill="0" applyBorder="0" applyAlignment="0" applyProtection="0"/>
  </cellStyleXfs>
  <cellXfs count="43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14" borderId="5" xfId="0" applyNumberFormat="1" applyFont="1" applyFill="1" applyBorder="1" applyAlignment="1">
      <alignment horizontal="center" vertical="center"/>
    </xf>
    <xf numFmtId="1" fontId="2" fillId="14" borderId="6" xfId="0" applyNumberFormat="1" applyFont="1" applyFill="1" applyBorder="1" applyAlignment="1">
      <alignment horizontal="center" vertical="center"/>
    </xf>
    <xf numFmtId="1" fontId="2" fillId="15" borderId="5" xfId="0" applyNumberFormat="1" applyFont="1" applyFill="1" applyBorder="1" applyAlignment="1">
      <alignment horizontal="center" vertical="center"/>
    </xf>
    <xf numFmtId="1" fontId="2" fillId="15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9" fontId="6" fillId="2" borderId="2" xfId="0" applyNumberFormat="1" applyFont="1" applyFill="1" applyBorder="1" applyAlignment="1">
      <alignment horizontal="center" vertical="center"/>
    </xf>
    <xf numFmtId="1" fontId="2" fillId="3" borderId="5" xfId="1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1" fontId="2" fillId="5" borderId="5" xfId="1" applyNumberFormat="1" applyFont="1" applyFill="1" applyBorder="1" applyAlignment="1">
      <alignment horizontal="center" vertical="center"/>
    </xf>
    <xf numFmtId="1" fontId="2" fillId="5" borderId="6" xfId="1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0" xfId="0" applyNumberFormat="1" applyFill="1" applyBorder="1"/>
    <xf numFmtId="1" fontId="2" fillId="14" borderId="3" xfId="0" applyNumberFormat="1" applyFont="1" applyFill="1" applyBorder="1" applyAlignment="1">
      <alignment horizontal="center" vertical="center"/>
    </xf>
    <xf numFmtId="1" fontId="2" fillId="14" borderId="4" xfId="0" applyNumberFormat="1" applyFont="1" applyFill="1" applyBorder="1" applyAlignment="1">
      <alignment horizontal="center" vertical="center"/>
    </xf>
    <xf numFmtId="9" fontId="6" fillId="14" borderId="2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9" fontId="6" fillId="0" borderId="0" xfId="1" applyNumberFormat="1" applyFont="1" applyFill="1" applyBorder="1" applyAlignment="1">
      <alignment horizontal="center" vertical="center"/>
    </xf>
    <xf numFmtId="9" fontId="6" fillId="16" borderId="2" xfId="0" applyNumberFormat="1" applyFont="1" applyFill="1" applyBorder="1" applyAlignment="1">
      <alignment horizontal="center" vertical="center"/>
    </xf>
    <xf numFmtId="1" fontId="2" fillId="17" borderId="5" xfId="0" applyNumberFormat="1" applyFont="1" applyFill="1" applyBorder="1" applyAlignment="1">
      <alignment horizontal="center" vertical="center"/>
    </xf>
    <xf numFmtId="9" fontId="6" fillId="17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18" borderId="5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9" fontId="6" fillId="6" borderId="2" xfId="0" applyNumberFormat="1" applyFont="1" applyFill="1" applyBorder="1" applyAlignment="1">
      <alignment horizontal="center" vertical="center"/>
    </xf>
    <xf numFmtId="1" fontId="2" fillId="20" borderId="5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14" borderId="7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1" fontId="2" fillId="12" borderId="5" xfId="0" applyNumberFormat="1" applyFont="1" applyFill="1" applyBorder="1" applyAlignment="1">
      <alignment horizontal="center" vertical="center"/>
    </xf>
    <xf numFmtId="9" fontId="6" fillId="12" borderId="2" xfId="0" applyNumberFormat="1" applyFont="1" applyFill="1" applyBorder="1" applyAlignment="1">
      <alignment horizontal="center" vertical="center"/>
    </xf>
    <xf numFmtId="1" fontId="2" fillId="21" borderId="5" xfId="0" applyNumberFormat="1" applyFont="1" applyFill="1" applyBorder="1" applyAlignment="1">
      <alignment horizontal="center" vertical="center"/>
    </xf>
    <xf numFmtId="9" fontId="6" fillId="21" borderId="2" xfId="0" applyNumberFormat="1" applyFont="1" applyFill="1" applyBorder="1" applyAlignment="1">
      <alignment horizontal="center" vertical="center"/>
    </xf>
    <xf numFmtId="1" fontId="2" fillId="22" borderId="5" xfId="0" applyNumberFormat="1" applyFont="1" applyFill="1" applyBorder="1" applyAlignment="1">
      <alignment horizontal="center" vertical="center"/>
    </xf>
    <xf numFmtId="9" fontId="6" fillId="22" borderId="2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9" fontId="6" fillId="11" borderId="2" xfId="0" applyNumberFormat="1" applyFont="1" applyFill="1" applyBorder="1" applyAlignment="1">
      <alignment horizontal="center" vertical="center"/>
    </xf>
    <xf numFmtId="1" fontId="2" fillId="23" borderId="5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16" borderId="1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1" fontId="2" fillId="25" borderId="5" xfId="0" applyNumberFormat="1" applyFont="1" applyFill="1" applyBorder="1" applyAlignment="1">
      <alignment horizontal="center" vertical="center"/>
    </xf>
    <xf numFmtId="9" fontId="6" fillId="25" borderId="2" xfId="0" applyNumberFormat="1" applyFont="1" applyFill="1" applyBorder="1" applyAlignment="1">
      <alignment horizontal="center" vertical="center"/>
    </xf>
    <xf numFmtId="1" fontId="2" fillId="27" borderId="5" xfId="0" applyNumberFormat="1" applyFont="1" applyFill="1" applyBorder="1" applyAlignment="1">
      <alignment horizontal="center" vertical="center"/>
    </xf>
    <xf numFmtId="1" fontId="2" fillId="22" borderId="7" xfId="0" applyNumberFormat="1" applyFont="1" applyFill="1" applyBorder="1" applyAlignment="1">
      <alignment horizontal="center" vertical="center"/>
    </xf>
    <xf numFmtId="1" fontId="2" fillId="17" borderId="7" xfId="0" applyNumberFormat="1" applyFont="1" applyFill="1" applyBorder="1" applyAlignment="1">
      <alignment horizontal="center" vertical="center"/>
    </xf>
    <xf numFmtId="1" fontId="2" fillId="27" borderId="7" xfId="0" applyNumberFormat="1" applyFont="1" applyFill="1" applyBorder="1" applyAlignment="1">
      <alignment horizontal="center" vertical="center"/>
    </xf>
    <xf numFmtId="9" fontId="6" fillId="27" borderId="2" xfId="0" applyNumberFormat="1" applyFont="1" applyFill="1" applyBorder="1" applyAlignment="1">
      <alignment horizontal="center" vertical="center"/>
    </xf>
    <xf numFmtId="1" fontId="6" fillId="16" borderId="8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1" fontId="2" fillId="6" borderId="5" xfId="1" applyNumberFormat="1" applyFont="1" applyFill="1" applyBorder="1" applyAlignment="1">
      <alignment horizontal="center" vertical="center"/>
    </xf>
    <xf numFmtId="1" fontId="2" fillId="18" borderId="5" xfId="1" applyNumberFormat="1" applyFont="1" applyFill="1" applyBorder="1" applyAlignment="1">
      <alignment horizontal="center" vertical="center"/>
    </xf>
    <xf numFmtId="1" fontId="2" fillId="7" borderId="5" xfId="1" applyNumberFormat="1" applyFont="1" applyFill="1" applyBorder="1" applyAlignment="1">
      <alignment horizontal="center" vertical="center"/>
    </xf>
    <xf numFmtId="0" fontId="0" fillId="20" borderId="0" xfId="0" applyFill="1"/>
    <xf numFmtId="1" fontId="6" fillId="0" borderId="0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29" borderId="5" xfId="1" applyNumberFormat="1" applyFont="1" applyFill="1" applyBorder="1" applyAlignment="1">
      <alignment horizontal="center" vertical="center"/>
    </xf>
    <xf numFmtId="1" fontId="2" fillId="10" borderId="5" xfId="1" applyNumberFormat="1" applyFont="1" applyFill="1" applyBorder="1" applyAlignment="1">
      <alignment horizontal="center" vertical="center"/>
    </xf>
    <xf numFmtId="1" fontId="2" fillId="8" borderId="5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3" borderId="0" xfId="0" applyFont="1" applyFill="1"/>
    <xf numFmtId="1" fontId="14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" fontId="14" fillId="0" borderId="0" xfId="3" applyNumberFormat="1" applyFont="1" applyFill="1" applyBorder="1" applyAlignment="1">
      <alignment horizontal="center" vertical="center"/>
    </xf>
    <xf numFmtId="9" fontId="13" fillId="0" borderId="0" xfId="3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3" xfId="3" applyNumberFormat="1" applyFont="1" applyFill="1" applyBorder="1" applyAlignment="1">
      <alignment horizontal="center" vertical="center"/>
    </xf>
    <xf numFmtId="0" fontId="0" fillId="4" borderId="0" xfId="0" applyFont="1" applyFill="1"/>
    <xf numFmtId="1" fontId="14" fillId="28" borderId="3" xfId="3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5" xfId="3" applyNumberFormat="1" applyFont="1" applyFill="1" applyBorder="1" applyAlignment="1">
      <alignment horizontal="center" vertical="center"/>
    </xf>
    <xf numFmtId="1" fontId="14" fillId="2" borderId="6" xfId="3" applyNumberFormat="1" applyFont="1" applyFill="1" applyBorder="1" applyAlignment="1">
      <alignment horizontal="center" vertical="center"/>
    </xf>
    <xf numFmtId="0" fontId="0" fillId="5" borderId="0" xfId="0" applyFont="1" applyFill="1"/>
    <xf numFmtId="1" fontId="5" fillId="0" borderId="0" xfId="3" applyNumberFormat="1" applyFont="1" applyFill="1" applyBorder="1" applyAlignment="1">
      <alignment horizontal="center" vertical="center"/>
    </xf>
    <xf numFmtId="0" fontId="0" fillId="6" borderId="0" xfId="0" applyFont="1" applyFill="1"/>
    <xf numFmtId="1" fontId="14" fillId="7" borderId="5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/>
    <xf numFmtId="1" fontId="14" fillId="3" borderId="5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0" fontId="0" fillId="20" borderId="0" xfId="0" applyFont="1" applyFill="1"/>
    <xf numFmtId="1" fontId="14" fillId="8" borderId="5" xfId="0" applyNumberFormat="1" applyFont="1" applyFill="1" applyBorder="1" applyAlignment="1">
      <alignment horizontal="center" vertical="center"/>
    </xf>
    <xf numFmtId="0" fontId="0" fillId="7" borderId="0" xfId="0" applyFont="1" applyFill="1"/>
    <xf numFmtId="0" fontId="0" fillId="8" borderId="0" xfId="0" applyFont="1" applyFill="1"/>
    <xf numFmtId="1" fontId="14" fillId="9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1" fontId="14" fillId="3" borderId="5" xfId="3" applyNumberFormat="1" applyFont="1" applyFill="1" applyBorder="1" applyAlignment="1">
      <alignment horizontal="center" vertical="center"/>
    </xf>
    <xf numFmtId="1" fontId="14" fillId="3" borderId="6" xfId="3" applyNumberFormat="1" applyFont="1" applyFill="1" applyBorder="1" applyAlignment="1">
      <alignment horizontal="center" vertical="center"/>
    </xf>
    <xf numFmtId="0" fontId="0" fillId="12" borderId="0" xfId="0" applyFont="1" applyFill="1"/>
    <xf numFmtId="1" fontId="14" fillId="6" borderId="5" xfId="0" applyNumberFormat="1" applyFont="1" applyFill="1" applyBorder="1" applyAlignment="1">
      <alignment horizontal="center" vertical="center"/>
    </xf>
    <xf numFmtId="1" fontId="14" fillId="6" borderId="5" xfId="3" applyNumberFormat="1" applyFont="1" applyFill="1" applyBorder="1" applyAlignment="1">
      <alignment horizontal="center" vertical="center"/>
    </xf>
    <xf numFmtId="0" fontId="0" fillId="13" borderId="0" xfId="0" applyFont="1" applyFill="1"/>
    <xf numFmtId="1" fontId="14" fillId="20" borderId="5" xfId="0" applyNumberFormat="1" applyFont="1" applyFill="1" applyBorder="1" applyAlignment="1">
      <alignment horizontal="center" vertical="center"/>
    </xf>
    <xf numFmtId="1" fontId="14" fillId="20" borderId="5" xfId="3" applyNumberFormat="1" applyFont="1" applyFill="1" applyBorder="1" applyAlignment="1">
      <alignment horizontal="center" vertical="center"/>
    </xf>
    <xf numFmtId="1" fontId="14" fillId="14" borderId="5" xfId="3" applyNumberFormat="1" applyFont="1" applyFill="1" applyBorder="1" applyAlignment="1">
      <alignment horizontal="center" vertical="center"/>
    </xf>
    <xf numFmtId="1" fontId="14" fillId="14" borderId="6" xfId="3" applyNumberFormat="1" applyFont="1" applyFill="1" applyBorder="1" applyAlignment="1">
      <alignment horizontal="center" vertical="center"/>
    </xf>
    <xf numFmtId="1" fontId="14" fillId="8" borderId="5" xfId="3" applyNumberFormat="1" applyFont="1" applyFill="1" applyBorder="1" applyAlignment="1">
      <alignment horizontal="center" vertical="center"/>
    </xf>
    <xf numFmtId="1" fontId="14" fillId="9" borderId="5" xfId="3" applyNumberFormat="1" applyFont="1" applyFill="1" applyBorder="1" applyAlignment="1">
      <alignment horizontal="center" vertical="center"/>
    </xf>
    <xf numFmtId="1" fontId="14" fillId="25" borderId="5" xfId="3" applyNumberFormat="1" applyFont="1" applyFill="1" applyBorder="1" applyAlignment="1">
      <alignment horizontal="center" vertical="center"/>
    </xf>
    <xf numFmtId="1" fontId="14" fillId="25" borderId="5" xfId="0" applyNumberFormat="1" applyFont="1" applyFill="1" applyBorder="1" applyAlignment="1">
      <alignment horizontal="center" vertical="center"/>
    </xf>
    <xf numFmtId="1" fontId="14" fillId="11" borderId="5" xfId="0" applyNumberFormat="1" applyFont="1" applyFill="1" applyBorder="1" applyAlignment="1">
      <alignment horizontal="center" vertical="center"/>
    </xf>
    <xf numFmtId="1" fontId="5" fillId="2" borderId="5" xfId="3" applyNumberFormat="1" applyFont="1" applyFill="1" applyBorder="1" applyAlignment="1">
      <alignment horizontal="center" vertical="center"/>
    </xf>
    <xf numFmtId="1" fontId="5" fillId="2" borderId="6" xfId="3" applyNumberFormat="1" applyFont="1" applyFill="1" applyBorder="1" applyAlignment="1">
      <alignment horizontal="center" vertical="center"/>
    </xf>
    <xf numFmtId="1" fontId="5" fillId="9" borderId="5" xfId="3" applyNumberFormat="1" applyFont="1" applyFill="1" applyBorder="1" applyAlignment="1">
      <alignment horizontal="center" vertical="center"/>
    </xf>
    <xf numFmtId="1" fontId="5" fillId="25" borderId="5" xfId="3" applyNumberFormat="1" applyFont="1" applyFill="1" applyBorder="1" applyAlignment="1">
      <alignment horizontal="center" vertical="center"/>
    </xf>
    <xf numFmtId="1" fontId="5" fillId="11" borderId="5" xfId="3" applyNumberFormat="1" applyFont="1" applyFill="1" applyBorder="1" applyAlignment="1">
      <alignment horizontal="center" vertical="center"/>
    </xf>
    <xf numFmtId="1" fontId="14" fillId="12" borderId="5" xfId="3" applyNumberFormat="1" applyFont="1" applyFill="1" applyBorder="1" applyAlignment="1">
      <alignment horizontal="center" vertical="center"/>
    </xf>
    <xf numFmtId="1" fontId="14" fillId="23" borderId="5" xfId="3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0" borderId="0" xfId="0" applyFont="1" applyAlignment="1">
      <alignment horizontal="left"/>
    </xf>
    <xf numFmtId="9" fontId="5" fillId="0" borderId="0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22" borderId="5" xfId="0" applyNumberFormat="1" applyFont="1" applyFill="1" applyBorder="1" applyAlignment="1">
      <alignment horizontal="center" vertical="center"/>
    </xf>
    <xf numFmtId="1" fontId="14" fillId="10" borderId="5" xfId="0" applyNumberFormat="1" applyFont="1" applyFill="1" applyBorder="1" applyAlignment="1">
      <alignment horizontal="center" vertical="center"/>
    </xf>
    <xf numFmtId="1" fontId="14" fillId="23" borderId="5" xfId="0" applyNumberFormat="1" applyFont="1" applyFill="1" applyBorder="1" applyAlignment="1">
      <alignment horizontal="center" vertical="center"/>
    </xf>
    <xf numFmtId="1" fontId="14" fillId="12" borderId="5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9" fontId="0" fillId="0" borderId="0" xfId="5" applyFont="1"/>
    <xf numFmtId="9" fontId="2" fillId="0" borderId="0" xfId="5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0" fillId="27" borderId="0" xfId="0" applyFill="1"/>
    <xf numFmtId="1" fontId="2" fillId="23" borderId="12" xfId="0" applyNumberFormat="1" applyFont="1" applyFill="1" applyBorder="1" applyAlignment="1">
      <alignment horizontal="center" vertical="center"/>
    </xf>
    <xf numFmtId="1" fontId="2" fillId="30" borderId="5" xfId="0" applyNumberFormat="1" applyFont="1" applyFill="1" applyBorder="1" applyAlignment="1">
      <alignment horizontal="center" vertical="center"/>
    </xf>
    <xf numFmtId="1" fontId="2" fillId="30" borderId="12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1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32" borderId="0" xfId="0" applyFill="1"/>
    <xf numFmtId="0" fontId="11" fillId="32" borderId="0" xfId="0" applyFont="1" applyFill="1"/>
    <xf numFmtId="0" fontId="11" fillId="0" borderId="0" xfId="0" applyFont="1" applyFill="1"/>
    <xf numFmtId="0" fontId="0" fillId="0" borderId="15" xfId="0" applyFill="1" applyBorder="1"/>
    <xf numFmtId="1" fontId="2" fillId="12" borderId="12" xfId="0" applyNumberFormat="1" applyFont="1" applyFill="1" applyBorder="1" applyAlignment="1">
      <alignment horizontal="center" vertical="center"/>
    </xf>
    <xf numFmtId="9" fontId="6" fillId="22" borderId="19" xfId="0" applyNumberFormat="1" applyFont="1" applyFill="1" applyBorder="1" applyAlignment="1">
      <alignment horizontal="center" vertical="center"/>
    </xf>
    <xf numFmtId="1" fontId="2" fillId="25" borderId="1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20" xfId="0" applyBorder="1"/>
    <xf numFmtId="1" fontId="2" fillId="11" borderId="12" xfId="0" applyNumberFormat="1" applyFont="1" applyFill="1" applyBorder="1" applyAlignment="1">
      <alignment horizontal="center" vertical="center"/>
    </xf>
    <xf numFmtId="9" fontId="6" fillId="2" borderId="11" xfId="0" applyNumberFormat="1" applyFont="1" applyFill="1" applyBorder="1" applyAlignment="1">
      <alignment horizontal="center" vertical="center"/>
    </xf>
    <xf numFmtId="9" fontId="6" fillId="6" borderId="11" xfId="0" applyNumberFormat="1" applyFont="1" applyFill="1" applyBorder="1" applyAlignment="1">
      <alignment horizontal="center" vertical="center"/>
    </xf>
    <xf numFmtId="9" fontId="6" fillId="22" borderId="11" xfId="0" applyNumberFormat="1" applyFont="1" applyFill="1" applyBorder="1" applyAlignment="1">
      <alignment horizontal="center" vertical="center"/>
    </xf>
    <xf numFmtId="9" fontId="6" fillId="14" borderId="11" xfId="0" applyNumberFormat="1" applyFont="1" applyFill="1" applyBorder="1" applyAlignment="1">
      <alignment horizontal="center" vertical="center"/>
    </xf>
    <xf numFmtId="9" fontId="6" fillId="17" borderId="11" xfId="0" applyNumberFormat="1" applyFont="1" applyFill="1" applyBorder="1" applyAlignment="1">
      <alignment horizontal="center" vertical="center"/>
    </xf>
    <xf numFmtId="9" fontId="6" fillId="27" borderId="11" xfId="0" applyNumberFormat="1" applyFont="1" applyFill="1" applyBorder="1" applyAlignment="1">
      <alignment horizontal="center" vertical="center"/>
    </xf>
    <xf numFmtId="9" fontId="6" fillId="21" borderId="11" xfId="0" applyNumberFormat="1" applyFont="1" applyFill="1" applyBorder="1" applyAlignment="1">
      <alignment horizontal="center" vertical="center"/>
    </xf>
    <xf numFmtId="9" fontId="6" fillId="25" borderId="11" xfId="0" applyNumberFormat="1" applyFont="1" applyFill="1" applyBorder="1" applyAlignment="1">
      <alignment horizontal="center" vertical="center"/>
    </xf>
    <xf numFmtId="9" fontId="6" fillId="11" borderId="11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/>
    </xf>
    <xf numFmtId="1" fontId="2" fillId="22" borderId="22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14" borderId="22" xfId="0" applyNumberFormat="1" applyFont="1" applyFill="1" applyBorder="1" applyAlignment="1">
      <alignment horizontal="center" vertical="center"/>
    </xf>
    <xf numFmtId="1" fontId="2" fillId="17" borderId="22" xfId="0" applyNumberFormat="1" applyFont="1" applyFill="1" applyBorder="1" applyAlignment="1">
      <alignment horizontal="center" vertical="center"/>
    </xf>
    <xf numFmtId="1" fontId="2" fillId="27" borderId="22" xfId="0" applyNumberFormat="1" applyFont="1" applyFill="1" applyBorder="1" applyAlignment="1">
      <alignment horizontal="center" vertical="center"/>
    </xf>
    <xf numFmtId="1" fontId="2" fillId="21" borderId="22" xfId="0" applyNumberFormat="1" applyFont="1" applyFill="1" applyBorder="1" applyAlignment="1">
      <alignment horizontal="center" vertical="center"/>
    </xf>
    <xf numFmtId="1" fontId="2" fillId="25" borderId="22" xfId="0" applyNumberFormat="1" applyFont="1" applyFill="1" applyBorder="1" applyAlignment="1">
      <alignment horizontal="center" vertical="center"/>
    </xf>
    <xf numFmtId="1" fontId="2" fillId="11" borderId="23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2" fillId="14" borderId="21" xfId="0" applyNumberFormat="1" applyFont="1" applyFill="1" applyBorder="1" applyAlignment="1">
      <alignment horizontal="center" vertical="center"/>
    </xf>
    <xf numFmtId="1" fontId="2" fillId="25" borderId="23" xfId="0" applyNumberFormat="1" applyFont="1" applyFill="1" applyBorder="1" applyAlignment="1">
      <alignment horizontal="center" vertical="center"/>
    </xf>
    <xf numFmtId="0" fontId="17" fillId="0" borderId="0" xfId="0" applyFont="1"/>
    <xf numFmtId="1" fontId="1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9" fontId="6" fillId="25" borderId="0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9" fontId="6" fillId="2" borderId="27" xfId="0" applyNumberFormat="1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9" fontId="6" fillId="18" borderId="6" xfId="0" applyNumberFormat="1" applyFont="1" applyFill="1" applyBorder="1" applyAlignment="1">
      <alignment horizontal="center" vertical="center"/>
    </xf>
    <xf numFmtId="9" fontId="6" fillId="8" borderId="6" xfId="0" applyNumberFormat="1" applyFont="1" applyFill="1" applyBorder="1" applyAlignment="1">
      <alignment horizontal="center" vertical="center"/>
    </xf>
    <xf numFmtId="9" fontId="6" fillId="9" borderId="6" xfId="0" applyNumberFormat="1" applyFont="1" applyFill="1" applyBorder="1" applyAlignment="1">
      <alignment horizontal="center" vertical="center"/>
    </xf>
    <xf numFmtId="9" fontId="6" fillId="10" borderId="6" xfId="0" applyNumberFormat="1" applyFont="1" applyFill="1" applyBorder="1" applyAlignment="1">
      <alignment horizontal="center" vertical="center"/>
    </xf>
    <xf numFmtId="9" fontId="6" fillId="11" borderId="6" xfId="0" applyNumberFormat="1" applyFont="1" applyFill="1" applyBorder="1" applyAlignment="1">
      <alignment horizontal="center" vertical="center"/>
    </xf>
    <xf numFmtId="9" fontId="6" fillId="23" borderId="13" xfId="0" applyNumberFormat="1" applyFont="1" applyFill="1" applyBorder="1" applyAlignment="1">
      <alignment horizontal="center" vertical="center"/>
    </xf>
    <xf numFmtId="9" fontId="6" fillId="2" borderId="28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9" fontId="6" fillId="18" borderId="29" xfId="0" applyNumberFormat="1" applyFont="1" applyFill="1" applyBorder="1" applyAlignment="1">
      <alignment horizontal="center" vertical="center"/>
    </xf>
    <xf numFmtId="9" fontId="6" fillId="8" borderId="29" xfId="0" applyNumberFormat="1" applyFont="1" applyFill="1" applyBorder="1" applyAlignment="1">
      <alignment horizontal="center" vertical="center"/>
    </xf>
    <xf numFmtId="9" fontId="6" fillId="9" borderId="29" xfId="0" applyNumberFormat="1" applyFont="1" applyFill="1" applyBorder="1" applyAlignment="1">
      <alignment horizontal="center" vertical="center"/>
    </xf>
    <xf numFmtId="9" fontId="6" fillId="10" borderId="29" xfId="0" applyNumberFormat="1" applyFont="1" applyFill="1" applyBorder="1" applyAlignment="1">
      <alignment horizontal="center" vertical="center"/>
    </xf>
    <xf numFmtId="9" fontId="6" fillId="11" borderId="29" xfId="0" applyNumberFormat="1" applyFont="1" applyFill="1" applyBorder="1" applyAlignment="1">
      <alignment horizontal="center" vertical="center"/>
    </xf>
    <xf numFmtId="9" fontId="6" fillId="23" borderId="30" xfId="0" applyNumberFormat="1" applyFont="1" applyFill="1" applyBorder="1" applyAlignment="1">
      <alignment horizontal="center" vertical="center"/>
    </xf>
    <xf numFmtId="9" fontId="6" fillId="12" borderId="6" xfId="0" applyNumberFormat="1" applyFont="1" applyFill="1" applyBorder="1" applyAlignment="1">
      <alignment horizontal="center" vertical="center"/>
    </xf>
    <xf numFmtId="9" fontId="6" fillId="23" borderId="6" xfId="0" applyNumberFormat="1" applyFont="1" applyFill="1" applyBorder="1" applyAlignment="1">
      <alignment horizontal="center" vertical="center"/>
    </xf>
    <xf numFmtId="9" fontId="6" fillId="6" borderId="6" xfId="0" applyNumberFormat="1" applyFont="1" applyFill="1" applyBorder="1" applyAlignment="1">
      <alignment horizontal="center" vertical="center"/>
    </xf>
    <xf numFmtId="9" fontId="13" fillId="2" borderId="27" xfId="0" applyNumberFormat="1" applyFont="1" applyFill="1" applyBorder="1" applyAlignment="1">
      <alignment horizontal="center" vertical="center"/>
    </xf>
    <xf numFmtId="9" fontId="13" fillId="2" borderId="6" xfId="0" applyNumberFormat="1" applyFont="1" applyFill="1" applyBorder="1" applyAlignment="1">
      <alignment horizontal="center" vertical="center"/>
    </xf>
    <xf numFmtId="9" fontId="13" fillId="7" borderId="6" xfId="0" applyNumberFormat="1" applyFont="1" applyFill="1" applyBorder="1" applyAlignment="1">
      <alignment horizontal="center" vertical="center"/>
    </xf>
    <xf numFmtId="9" fontId="13" fillId="8" borderId="6" xfId="0" applyNumberFormat="1" applyFont="1" applyFill="1" applyBorder="1" applyAlignment="1">
      <alignment horizontal="center" vertical="center"/>
    </xf>
    <xf numFmtId="9" fontId="13" fillId="9" borderId="6" xfId="0" applyNumberFormat="1" applyFont="1" applyFill="1" applyBorder="1" applyAlignment="1">
      <alignment horizontal="center" vertical="center"/>
    </xf>
    <xf numFmtId="1" fontId="14" fillId="9" borderId="12" xfId="0" applyNumberFormat="1" applyFont="1" applyFill="1" applyBorder="1" applyAlignment="1">
      <alignment horizontal="center" vertical="center"/>
    </xf>
    <xf numFmtId="9" fontId="13" fillId="9" borderId="13" xfId="0" applyNumberFormat="1" applyFont="1" applyFill="1" applyBorder="1" applyAlignment="1">
      <alignment horizontal="center" vertical="center"/>
    </xf>
    <xf numFmtId="1" fontId="5" fillId="23" borderId="12" xfId="0" applyNumberFormat="1" applyFont="1" applyFill="1" applyBorder="1" applyAlignment="1">
      <alignment horizontal="center" vertical="center"/>
    </xf>
    <xf numFmtId="9" fontId="13" fillId="6" borderId="6" xfId="0" applyNumberFormat="1" applyFont="1" applyFill="1" applyBorder="1" applyAlignment="1">
      <alignment horizontal="center" vertical="center"/>
    </xf>
    <xf numFmtId="9" fontId="13" fillId="20" borderId="6" xfId="0" applyNumberFormat="1" applyFont="1" applyFill="1" applyBorder="1" applyAlignment="1">
      <alignment horizontal="center" vertical="center"/>
    </xf>
    <xf numFmtId="9" fontId="13" fillId="25" borderId="6" xfId="0" applyNumberFormat="1" applyFont="1" applyFill="1" applyBorder="1" applyAlignment="1">
      <alignment horizontal="center" vertical="center"/>
    </xf>
    <xf numFmtId="9" fontId="13" fillId="11" borderId="6" xfId="0" applyNumberFormat="1" applyFont="1" applyFill="1" applyBorder="1" applyAlignment="1">
      <alignment horizontal="center" vertical="center"/>
    </xf>
    <xf numFmtId="9" fontId="13" fillId="23" borderId="13" xfId="0" applyNumberFormat="1" applyFont="1" applyFill="1" applyBorder="1" applyAlignment="1">
      <alignment horizontal="center" vertical="center"/>
    </xf>
    <xf numFmtId="9" fontId="13" fillId="2" borderId="6" xfId="3" applyNumberFormat="1" applyFont="1" applyFill="1" applyBorder="1" applyAlignment="1">
      <alignment horizontal="center" vertical="center"/>
    </xf>
    <xf numFmtId="9" fontId="13" fillId="6" borderId="6" xfId="3" applyNumberFormat="1" applyFont="1" applyFill="1" applyBorder="1" applyAlignment="1">
      <alignment horizontal="center" vertical="center"/>
    </xf>
    <xf numFmtId="9" fontId="13" fillId="20" borderId="6" xfId="3" applyNumberFormat="1" applyFont="1" applyFill="1" applyBorder="1" applyAlignment="1">
      <alignment horizontal="center" vertical="center"/>
    </xf>
    <xf numFmtId="9" fontId="13" fillId="8" borderId="6" xfId="3" applyNumberFormat="1" applyFont="1" applyFill="1" applyBorder="1" applyAlignment="1">
      <alignment horizontal="center" vertical="center"/>
    </xf>
    <xf numFmtId="9" fontId="13" fillId="9" borderId="6" xfId="3" applyNumberFormat="1" applyFont="1" applyFill="1" applyBorder="1" applyAlignment="1">
      <alignment horizontal="center" vertical="center"/>
    </xf>
    <xf numFmtId="9" fontId="13" fillId="25" borderId="6" xfId="3" applyNumberFormat="1" applyFont="1" applyFill="1" applyBorder="1" applyAlignment="1">
      <alignment horizontal="center" vertical="center"/>
    </xf>
    <xf numFmtId="1" fontId="14" fillId="11" borderId="12" xfId="3" applyNumberFormat="1" applyFont="1" applyFill="1" applyBorder="1" applyAlignment="1">
      <alignment horizontal="center" vertical="center"/>
    </xf>
    <xf numFmtId="9" fontId="13" fillId="11" borderId="13" xfId="3" applyNumberFormat="1" applyFont="1" applyFill="1" applyBorder="1" applyAlignment="1">
      <alignment horizontal="center" vertical="center"/>
    </xf>
    <xf numFmtId="9" fontId="13" fillId="11" borderId="6" xfId="3" applyNumberFormat="1" applyFont="1" applyFill="1" applyBorder="1" applyAlignment="1">
      <alignment horizontal="center" vertical="center"/>
    </xf>
    <xf numFmtId="9" fontId="13" fillId="12" borderId="6" xfId="3" applyNumberFormat="1" applyFont="1" applyFill="1" applyBorder="1" applyAlignment="1">
      <alignment horizontal="center" vertical="center"/>
    </xf>
    <xf numFmtId="9" fontId="13" fillId="23" borderId="6" xfId="3" applyNumberFormat="1" applyFont="1" applyFill="1" applyBorder="1" applyAlignment="1">
      <alignment horizontal="center" vertical="center"/>
    </xf>
    <xf numFmtId="1" fontId="14" fillId="23" borderId="12" xfId="3" applyNumberFormat="1" applyFont="1" applyFill="1" applyBorder="1" applyAlignment="1">
      <alignment horizontal="center" vertical="center"/>
    </xf>
    <xf numFmtId="9" fontId="13" fillId="23" borderId="13" xfId="3" applyNumberFormat="1" applyFont="1" applyFill="1" applyBorder="1" applyAlignment="1">
      <alignment horizontal="center" vertical="center"/>
    </xf>
    <xf numFmtId="1" fontId="14" fillId="2" borderId="12" xfId="3" applyNumberFormat="1" applyFont="1" applyFill="1" applyBorder="1" applyAlignment="1">
      <alignment horizontal="center" vertical="center"/>
    </xf>
    <xf numFmtId="1" fontId="14" fillId="2" borderId="13" xfId="3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9" fontId="13" fillId="28" borderId="4" xfId="3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center" vertical="center"/>
    </xf>
    <xf numFmtId="9" fontId="13" fillId="0" borderId="27" xfId="0" applyNumberFormat="1" applyFont="1" applyFill="1" applyBorder="1" applyAlignment="1">
      <alignment horizontal="center" vertical="center"/>
    </xf>
    <xf numFmtId="1" fontId="12" fillId="0" borderId="26" xfId="3" applyNumberFormat="1" applyFont="1" applyFill="1" applyBorder="1" applyAlignment="1">
      <alignment horizontal="center" vertical="center"/>
    </xf>
    <xf numFmtId="9" fontId="13" fillId="0" borderId="27" xfId="3" applyNumberFormat="1" applyFont="1" applyFill="1" applyBorder="1" applyAlignment="1">
      <alignment horizontal="center" vertical="center"/>
    </xf>
    <xf numFmtId="9" fontId="13" fillId="2" borderId="4" xfId="3" applyNumberFormat="1" applyFont="1" applyFill="1" applyBorder="1" applyAlignment="1">
      <alignment horizontal="center" vertical="center"/>
    </xf>
    <xf numFmtId="1" fontId="12" fillId="3" borderId="26" xfId="3" applyNumberFormat="1" applyFont="1" applyFill="1" applyBorder="1" applyAlignment="1">
      <alignment horizontal="center" vertical="center"/>
    </xf>
    <xf numFmtId="9" fontId="13" fillId="3" borderId="27" xfId="3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1" fontId="2" fillId="6" borderId="7" xfId="1" applyNumberFormat="1" applyFont="1" applyFill="1" applyBorder="1" applyAlignment="1">
      <alignment horizontal="center" vertical="center"/>
    </xf>
    <xf numFmtId="1" fontId="2" fillId="18" borderId="7" xfId="1" applyNumberFormat="1" applyFont="1" applyFill="1" applyBorder="1" applyAlignment="1">
      <alignment horizontal="center" vertical="center"/>
    </xf>
    <xf numFmtId="1" fontId="2" fillId="8" borderId="7" xfId="1" applyNumberFormat="1" applyFont="1" applyFill="1" applyBorder="1" applyAlignment="1">
      <alignment horizontal="center" vertical="center"/>
    </xf>
    <xf numFmtId="1" fontId="2" fillId="29" borderId="7" xfId="1" applyNumberFormat="1" applyFont="1" applyFill="1" applyBorder="1" applyAlignment="1">
      <alignment horizontal="center" vertical="center"/>
    </xf>
    <xf numFmtId="1" fontId="2" fillId="25" borderId="7" xfId="1" applyNumberFormat="1" applyFont="1" applyFill="1" applyBorder="1" applyAlignment="1">
      <alignment horizontal="center" vertical="center"/>
    </xf>
    <xf numFmtId="1" fontId="2" fillId="11" borderId="7" xfId="1" applyNumberFormat="1" applyFont="1" applyFill="1" applyBorder="1" applyAlignment="1">
      <alignment horizontal="center" vertical="center"/>
    </xf>
    <xf numFmtId="1" fontId="2" fillId="12" borderId="7" xfId="1" applyNumberFormat="1" applyFont="1" applyFill="1" applyBorder="1" applyAlignment="1">
      <alignment horizontal="center" vertical="center"/>
    </xf>
    <xf numFmtId="1" fontId="2" fillId="23" borderId="7" xfId="1" applyNumberFormat="1" applyFont="1" applyFill="1" applyBorder="1" applyAlignment="1">
      <alignment horizontal="center" vertical="center"/>
    </xf>
    <xf numFmtId="1" fontId="1" fillId="3" borderId="26" xfId="1" applyNumberFormat="1" applyFont="1" applyFill="1" applyBorder="1" applyAlignment="1">
      <alignment horizontal="center" vertical="center"/>
    </xf>
    <xf numFmtId="9" fontId="6" fillId="0" borderId="27" xfId="1" applyNumberFormat="1" applyFont="1" applyFill="1" applyBorder="1" applyAlignment="1">
      <alignment horizontal="center" vertical="center"/>
    </xf>
    <xf numFmtId="1" fontId="2" fillId="28" borderId="5" xfId="1" applyNumberFormat="1" applyFont="1" applyFill="1" applyBorder="1" applyAlignment="1">
      <alignment horizontal="center" vertical="center"/>
    </xf>
    <xf numFmtId="9" fontId="6" fillId="28" borderId="6" xfId="1" applyNumberFormat="1" applyFont="1" applyFill="1" applyBorder="1" applyAlignment="1">
      <alignment horizontal="center" vertical="center"/>
    </xf>
    <xf numFmtId="9" fontId="6" fillId="18" borderId="6" xfId="1" applyNumberFormat="1" applyFont="1" applyFill="1" applyBorder="1" applyAlignment="1">
      <alignment horizontal="center" vertical="center"/>
    </xf>
    <xf numFmtId="9" fontId="6" fillId="2" borderId="6" xfId="1" applyNumberFormat="1" applyFont="1" applyFill="1" applyBorder="1" applyAlignment="1">
      <alignment horizontal="center" vertical="center"/>
    </xf>
    <xf numFmtId="9" fontId="6" fillId="6" borderId="6" xfId="1" applyNumberFormat="1" applyFont="1" applyFill="1" applyBorder="1" applyAlignment="1">
      <alignment horizontal="center" vertical="center"/>
    </xf>
    <xf numFmtId="9" fontId="6" fillId="7" borderId="6" xfId="1" applyNumberFormat="1" applyFont="1" applyFill="1" applyBorder="1" applyAlignment="1">
      <alignment horizontal="center" vertical="center"/>
    </xf>
    <xf numFmtId="9" fontId="6" fillId="8" borderId="6" xfId="1" applyNumberFormat="1" applyFont="1" applyFill="1" applyBorder="1" applyAlignment="1">
      <alignment horizontal="center" vertical="center"/>
    </xf>
    <xf numFmtId="9" fontId="6" fillId="29" borderId="6" xfId="1" applyNumberFormat="1" applyFont="1" applyFill="1" applyBorder="1" applyAlignment="1">
      <alignment horizontal="center" vertical="center"/>
    </xf>
    <xf numFmtId="9" fontId="6" fillId="10" borderId="6" xfId="1" applyNumberFormat="1" applyFont="1" applyFill="1" applyBorder="1" applyAlignment="1">
      <alignment horizontal="center" vertical="center"/>
    </xf>
    <xf numFmtId="9" fontId="6" fillId="3" borderId="27" xfId="1" applyNumberFormat="1" applyFont="1" applyFill="1" applyBorder="1" applyAlignment="1">
      <alignment horizontal="center" vertical="center"/>
    </xf>
    <xf numFmtId="9" fontId="6" fillId="15" borderId="6" xfId="1" applyNumberFormat="1" applyFont="1" applyFill="1" applyBorder="1" applyAlignment="1">
      <alignment horizontal="center" vertical="center"/>
    </xf>
    <xf numFmtId="9" fontId="6" fillId="25" borderId="6" xfId="1" applyNumberFormat="1" applyFont="1" applyFill="1" applyBorder="1" applyAlignment="1">
      <alignment horizontal="center" vertical="center"/>
    </xf>
    <xf numFmtId="9" fontId="6" fillId="11" borderId="6" xfId="1" applyNumberFormat="1" applyFont="1" applyFill="1" applyBorder="1" applyAlignment="1">
      <alignment horizontal="center" vertical="center"/>
    </xf>
    <xf numFmtId="9" fontId="6" fillId="12" borderId="6" xfId="1" applyNumberFormat="1" applyFont="1" applyFill="1" applyBorder="1" applyAlignment="1">
      <alignment horizontal="center" vertical="center"/>
    </xf>
    <xf numFmtId="9" fontId="6" fillId="23" borderId="6" xfId="1" applyNumberFormat="1" applyFont="1" applyFill="1" applyBorder="1" applyAlignment="1">
      <alignment horizontal="center" vertical="center"/>
    </xf>
    <xf numFmtId="9" fontId="6" fillId="23" borderId="13" xfId="1" applyNumberFormat="1" applyFont="1" applyFill="1" applyBorder="1" applyAlignment="1">
      <alignment horizontal="center" vertical="center"/>
    </xf>
    <xf numFmtId="1" fontId="1" fillId="2" borderId="26" xfId="1" applyNumberFormat="1" applyFont="1" applyFill="1" applyBorder="1" applyAlignment="1">
      <alignment horizontal="center" vertical="center"/>
    </xf>
    <xf numFmtId="1" fontId="1" fillId="2" borderId="27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1" fontId="2" fillId="23" borderId="31" xfId="1" applyNumberFormat="1" applyFont="1" applyFill="1" applyBorder="1" applyAlignment="1">
      <alignment horizontal="center" vertical="center"/>
    </xf>
    <xf numFmtId="1" fontId="2" fillId="10" borderId="32" xfId="1" applyNumberFormat="1" applyFont="1" applyFill="1" applyBorder="1" applyAlignment="1">
      <alignment horizontal="center" vertical="center"/>
    </xf>
    <xf numFmtId="9" fontId="6" fillId="10" borderId="33" xfId="1" applyNumberFormat="1" applyFont="1" applyFill="1" applyBorder="1" applyAlignment="1">
      <alignment horizontal="center" vertical="center"/>
    </xf>
    <xf numFmtId="1" fontId="1" fillId="3" borderId="34" xfId="1" applyNumberFormat="1" applyFont="1" applyFill="1" applyBorder="1" applyAlignment="1">
      <alignment horizontal="center" vertical="center"/>
    </xf>
    <xf numFmtId="1" fontId="2" fillId="11" borderId="12" xfId="1" applyNumberFormat="1" applyFont="1" applyFill="1" applyBorder="1" applyAlignment="1">
      <alignment horizontal="center" vertical="center"/>
    </xf>
    <xf numFmtId="9" fontId="6" fillId="11" borderId="13" xfId="1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1" fontId="2" fillId="19" borderId="5" xfId="0" applyNumberFormat="1" applyFont="1" applyFill="1" applyBorder="1" applyAlignment="1">
      <alignment horizontal="center" vertical="center"/>
    </xf>
    <xf numFmtId="9" fontId="6" fillId="19" borderId="6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9" fontId="6" fillId="20" borderId="6" xfId="0" applyNumberFormat="1" applyFont="1" applyFill="1" applyBorder="1" applyAlignment="1">
      <alignment horizontal="center" vertical="center"/>
    </xf>
    <xf numFmtId="9" fontId="6" fillId="27" borderId="6" xfId="0" applyNumberFormat="1" applyFont="1" applyFill="1" applyBorder="1" applyAlignment="1">
      <alignment horizontal="center" vertical="center"/>
    </xf>
    <xf numFmtId="9" fontId="6" fillId="3" borderId="28" xfId="0" applyNumberFormat="1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9" fontId="6" fillId="6" borderId="29" xfId="0" applyNumberFormat="1" applyFont="1" applyFill="1" applyBorder="1" applyAlignment="1">
      <alignment horizontal="center" vertical="center"/>
    </xf>
    <xf numFmtId="9" fontId="6" fillId="20" borderId="29" xfId="0" applyNumberFormat="1" applyFont="1" applyFill="1" applyBorder="1" applyAlignment="1">
      <alignment horizontal="center" vertical="center"/>
    </xf>
    <xf numFmtId="9" fontId="6" fillId="27" borderId="29" xfId="0" applyNumberFormat="1" applyFont="1" applyFill="1" applyBorder="1" applyAlignment="1">
      <alignment horizontal="center" vertical="center"/>
    </xf>
    <xf numFmtId="9" fontId="6" fillId="12" borderId="29" xfId="0" applyNumberFormat="1" applyFont="1" applyFill="1" applyBorder="1" applyAlignment="1">
      <alignment horizontal="center" vertical="center"/>
    </xf>
    <xf numFmtId="9" fontId="6" fillId="23" borderId="29" xfId="0" applyNumberFormat="1" applyFont="1" applyFill="1" applyBorder="1" applyAlignment="1">
      <alignment horizontal="center" vertical="center"/>
    </xf>
    <xf numFmtId="9" fontId="6" fillId="7" borderId="6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1" fontId="1" fillId="19" borderId="26" xfId="0" applyNumberFormat="1" applyFont="1" applyFill="1" applyBorder="1" applyAlignment="1">
      <alignment horizontal="center" vertical="center"/>
    </xf>
    <xf numFmtId="9" fontId="6" fillId="19" borderId="27" xfId="0" applyNumberFormat="1" applyFont="1" applyFill="1" applyBorder="1" applyAlignment="1">
      <alignment horizontal="center" vertical="center"/>
    </xf>
    <xf numFmtId="9" fontId="6" fillId="25" borderId="6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1" fontId="12" fillId="2" borderId="27" xfId="3" applyNumberFormat="1" applyFont="1" applyFill="1" applyBorder="1" applyAlignment="1">
      <alignment horizontal="center" vertical="center"/>
    </xf>
    <xf numFmtId="1" fontId="1" fillId="4" borderId="26" xfId="0" applyNumberFormat="1" applyFont="1" applyFill="1" applyBorder="1" applyAlignment="1">
      <alignment horizontal="center" vertical="center"/>
    </xf>
    <xf numFmtId="9" fontId="9" fillId="4" borderId="27" xfId="5" applyFont="1" applyFill="1" applyBorder="1" applyAlignment="1">
      <alignment horizontal="center" vertical="center"/>
    </xf>
    <xf numFmtId="9" fontId="9" fillId="5" borderId="6" xfId="5" applyFont="1" applyFill="1" applyBorder="1" applyAlignment="1">
      <alignment horizontal="center" vertical="center"/>
    </xf>
    <xf numFmtId="9" fontId="9" fillId="6" borderId="6" xfId="5" applyFont="1" applyFill="1" applyBorder="1" applyAlignment="1">
      <alignment horizontal="center" vertical="center"/>
    </xf>
    <xf numFmtId="9" fontId="9" fillId="20" borderId="6" xfId="5" applyFont="1" applyFill="1" applyBorder="1" applyAlignment="1">
      <alignment horizontal="center" vertical="center"/>
    </xf>
    <xf numFmtId="9" fontId="9" fillId="8" borderId="6" xfId="5" applyFont="1" applyFill="1" applyBorder="1" applyAlignment="1">
      <alignment horizontal="center" vertical="center"/>
    </xf>
    <xf numFmtId="9" fontId="9" fillId="9" borderId="6" xfId="5" applyFont="1" applyFill="1" applyBorder="1" applyAlignment="1">
      <alignment horizontal="center" vertical="center"/>
    </xf>
    <xf numFmtId="9" fontId="9" fillId="10" borderId="6" xfId="5" applyFont="1" applyFill="1" applyBorder="1" applyAlignment="1">
      <alignment horizontal="center" vertical="center"/>
    </xf>
    <xf numFmtId="9" fontId="9" fillId="11" borderId="6" xfId="5" applyFont="1" applyFill="1" applyBorder="1" applyAlignment="1">
      <alignment horizontal="center" vertical="center"/>
    </xf>
    <xf numFmtId="9" fontId="9" fillId="12" borderId="6" xfId="5" applyFont="1" applyFill="1" applyBorder="1" applyAlignment="1">
      <alignment horizontal="center" vertical="center"/>
    </xf>
    <xf numFmtId="9" fontId="9" fillId="23" borderId="6" xfId="5" applyFont="1" applyFill="1" applyBorder="1" applyAlignment="1">
      <alignment horizontal="center" vertical="center"/>
    </xf>
    <xf numFmtId="9" fontId="9" fillId="23" borderId="13" xfId="5" applyFont="1" applyFill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9" fontId="9" fillId="5" borderId="28" xfId="5" applyFont="1" applyFill="1" applyBorder="1" applyAlignment="1">
      <alignment horizontal="center" vertical="center"/>
    </xf>
    <xf numFmtId="9" fontId="9" fillId="5" borderId="29" xfId="5" applyFont="1" applyFill="1" applyBorder="1" applyAlignment="1">
      <alignment horizontal="center" vertical="center"/>
    </xf>
    <xf numFmtId="9" fontId="9" fillId="20" borderId="29" xfId="5" applyFont="1" applyFill="1" applyBorder="1" applyAlignment="1">
      <alignment horizontal="center" vertical="center"/>
    </xf>
    <xf numFmtId="9" fontId="9" fillId="8" borderId="29" xfId="5" applyFont="1" applyFill="1" applyBorder="1" applyAlignment="1">
      <alignment horizontal="center" vertical="center"/>
    </xf>
    <xf numFmtId="9" fontId="9" fillId="9" borderId="29" xfId="5" applyFont="1" applyFill="1" applyBorder="1" applyAlignment="1">
      <alignment horizontal="center" vertical="center"/>
    </xf>
    <xf numFmtId="9" fontId="9" fillId="10" borderId="29" xfId="5" applyFont="1" applyFill="1" applyBorder="1" applyAlignment="1">
      <alignment horizontal="center" vertical="center"/>
    </xf>
    <xf numFmtId="9" fontId="9" fillId="11" borderId="29" xfId="5" applyFont="1" applyFill="1" applyBorder="1" applyAlignment="1">
      <alignment horizontal="center" vertical="center"/>
    </xf>
    <xf numFmtId="9" fontId="9" fillId="12" borderId="29" xfId="5" applyFont="1" applyFill="1" applyBorder="1" applyAlignment="1">
      <alignment horizontal="center" vertical="center"/>
    </xf>
    <xf numFmtId="9" fontId="9" fillId="30" borderId="29" xfId="5" applyFont="1" applyFill="1" applyBorder="1" applyAlignment="1">
      <alignment horizontal="center" vertical="center"/>
    </xf>
    <xf numFmtId="9" fontId="9" fillId="30" borderId="30" xfId="5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9" fontId="7" fillId="2" borderId="27" xfId="5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9" fontId="9" fillId="3" borderId="6" xfId="5" applyFont="1" applyFill="1" applyBorder="1" applyAlignment="1">
      <alignment horizontal="center" vertical="center"/>
    </xf>
    <xf numFmtId="9" fontId="16" fillId="0" borderId="6" xfId="5" applyFont="1" applyFill="1" applyBorder="1" applyAlignment="1">
      <alignment horizontal="center" vertical="center"/>
    </xf>
    <xf numFmtId="9" fontId="9" fillId="4" borderId="6" xfId="5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9" fontId="9" fillId="31" borderId="6" xfId="5" applyFont="1" applyFill="1" applyBorder="1" applyAlignment="1">
      <alignment horizontal="center" vertical="center"/>
    </xf>
    <xf numFmtId="9" fontId="9" fillId="3" borderId="28" xfId="5" applyFont="1" applyFill="1" applyBorder="1" applyAlignment="1">
      <alignment horizontal="center" vertical="center"/>
    </xf>
    <xf numFmtId="9" fontId="9" fillId="4" borderId="29" xfId="5" applyFont="1" applyFill="1" applyBorder="1" applyAlignment="1">
      <alignment horizontal="center" vertical="center"/>
    </xf>
    <xf numFmtId="9" fontId="9" fillId="23" borderId="30" xfId="5" applyFont="1" applyFill="1" applyBorder="1" applyAlignment="1">
      <alignment horizontal="center" vertical="center"/>
    </xf>
    <xf numFmtId="9" fontId="9" fillId="27" borderId="6" xfId="5" applyFont="1" applyFill="1" applyBorder="1" applyAlignment="1">
      <alignment horizontal="center" vertical="center"/>
    </xf>
    <xf numFmtId="9" fontId="9" fillId="0" borderId="6" xfId="5" applyFont="1" applyFill="1" applyBorder="1" applyAlignment="1">
      <alignment horizontal="center" vertical="center"/>
    </xf>
    <xf numFmtId="0" fontId="0" fillId="0" borderId="35" xfId="0" applyBorder="1"/>
    <xf numFmtId="1" fontId="11" fillId="16" borderId="26" xfId="0" applyNumberFormat="1" applyFont="1" applyFill="1" applyBorder="1" applyAlignment="1">
      <alignment horizontal="center" vertical="center"/>
    </xf>
    <xf numFmtId="9" fontId="0" fillId="16" borderId="27" xfId="0" applyNumberFormat="1" applyFont="1" applyFill="1" applyBorder="1" applyAlignment="1">
      <alignment horizontal="center" vertical="center"/>
    </xf>
    <xf numFmtId="1" fontId="14" fillId="19" borderId="5" xfId="0" applyNumberFormat="1" applyFont="1" applyFill="1" applyBorder="1" applyAlignment="1">
      <alignment horizontal="center" vertical="center"/>
    </xf>
    <xf numFmtId="9" fontId="5" fillId="19" borderId="6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9" fontId="5" fillId="6" borderId="6" xfId="0" applyNumberFormat="1" applyFont="1" applyFill="1" applyBorder="1" applyAlignment="1">
      <alignment horizontal="center" vertical="center"/>
    </xf>
    <xf numFmtId="9" fontId="5" fillId="22" borderId="6" xfId="0" applyNumberFormat="1" applyFont="1" applyFill="1" applyBorder="1" applyAlignment="1">
      <alignment horizontal="center" vertical="center"/>
    </xf>
    <xf numFmtId="9" fontId="5" fillId="8" borderId="6" xfId="0" applyNumberFormat="1" applyFont="1" applyFill="1" applyBorder="1" applyAlignment="1">
      <alignment horizontal="center" vertical="center"/>
    </xf>
    <xf numFmtId="9" fontId="5" fillId="9" borderId="6" xfId="0" applyNumberFormat="1" applyFont="1" applyFill="1" applyBorder="1" applyAlignment="1">
      <alignment horizontal="center" vertical="center"/>
    </xf>
    <xf numFmtId="9" fontId="5" fillId="10" borderId="6" xfId="0" applyNumberFormat="1" applyFont="1" applyFill="1" applyBorder="1" applyAlignment="1">
      <alignment horizontal="center" vertical="center"/>
    </xf>
    <xf numFmtId="9" fontId="5" fillId="11" borderId="6" xfId="0" applyNumberFormat="1" applyFont="1" applyFill="1" applyBorder="1" applyAlignment="1">
      <alignment horizontal="center" vertical="center"/>
    </xf>
    <xf numFmtId="9" fontId="5" fillId="12" borderId="6" xfId="0" applyNumberFormat="1" applyFont="1" applyFill="1" applyBorder="1" applyAlignment="1">
      <alignment horizontal="center" vertical="center"/>
    </xf>
    <xf numFmtId="9" fontId="5" fillId="23" borderId="6" xfId="0" applyNumberFormat="1" applyFont="1" applyFill="1" applyBorder="1" applyAlignment="1">
      <alignment horizontal="center" vertical="center"/>
    </xf>
    <xf numFmtId="1" fontId="14" fillId="23" borderId="12" xfId="0" applyNumberFormat="1" applyFont="1" applyFill="1" applyBorder="1" applyAlignment="1">
      <alignment horizontal="center" vertical="center"/>
    </xf>
    <xf numFmtId="9" fontId="5" fillId="23" borderId="13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9" fontId="0" fillId="0" borderId="27" xfId="0" applyNumberFormat="1" applyFont="1" applyFill="1" applyBorder="1" applyAlignment="1">
      <alignment horizontal="center" vertical="center"/>
    </xf>
    <xf numFmtId="1" fontId="11" fillId="19" borderId="26" xfId="0" applyNumberFormat="1" applyFont="1" applyFill="1" applyBorder="1" applyAlignment="1">
      <alignment horizontal="center" vertical="center"/>
    </xf>
    <xf numFmtId="9" fontId="0" fillId="19" borderId="28" xfId="0" applyNumberFormat="1" applyFont="1" applyFill="1" applyBorder="1" applyAlignment="1">
      <alignment horizontal="center" vertical="center"/>
    </xf>
    <xf numFmtId="9" fontId="5" fillId="2" borderId="29" xfId="0" applyNumberFormat="1" applyFont="1" applyFill="1" applyBorder="1" applyAlignment="1">
      <alignment horizontal="center" vertical="center"/>
    </xf>
    <xf numFmtId="9" fontId="5" fillId="6" borderId="29" xfId="0" applyNumberFormat="1" applyFont="1" applyFill="1" applyBorder="1" applyAlignment="1">
      <alignment horizontal="center" vertical="center"/>
    </xf>
    <xf numFmtId="9" fontId="5" fillId="22" borderId="29" xfId="0" applyNumberFormat="1" applyFont="1" applyFill="1" applyBorder="1" applyAlignment="1">
      <alignment horizontal="center" vertical="center"/>
    </xf>
    <xf numFmtId="9" fontId="5" fillId="8" borderId="29" xfId="0" applyNumberFormat="1" applyFont="1" applyFill="1" applyBorder="1" applyAlignment="1">
      <alignment horizontal="center" vertical="center"/>
    </xf>
    <xf numFmtId="9" fontId="5" fillId="9" borderId="29" xfId="0" applyNumberFormat="1" applyFont="1" applyFill="1" applyBorder="1" applyAlignment="1">
      <alignment horizontal="center" vertical="center"/>
    </xf>
    <xf numFmtId="9" fontId="5" fillId="10" borderId="29" xfId="0" applyNumberFormat="1" applyFont="1" applyFill="1" applyBorder="1" applyAlignment="1">
      <alignment horizontal="center" vertical="center"/>
    </xf>
    <xf numFmtId="9" fontId="5" fillId="11" borderId="29" xfId="0" applyNumberFormat="1" applyFont="1" applyFill="1" applyBorder="1" applyAlignment="1">
      <alignment horizontal="center" vertical="center"/>
    </xf>
    <xf numFmtId="9" fontId="5" fillId="23" borderId="29" xfId="0" applyNumberFormat="1" applyFont="1" applyFill="1" applyBorder="1" applyAlignment="1">
      <alignment horizontal="center" vertical="center"/>
    </xf>
    <xf numFmtId="9" fontId="5" fillId="23" borderId="30" xfId="0" applyNumberFormat="1" applyFont="1" applyFill="1" applyBorder="1" applyAlignment="1">
      <alignment horizontal="center" vertical="center"/>
    </xf>
    <xf numFmtId="9" fontId="0" fillId="16" borderId="28" xfId="0" applyNumberFormat="1" applyFont="1" applyFill="1" applyBorder="1" applyAlignment="1">
      <alignment horizontal="center" vertical="center"/>
    </xf>
    <xf numFmtId="1" fontId="14" fillId="26" borderId="5" xfId="0" applyNumberFormat="1" applyFont="1" applyFill="1" applyBorder="1" applyAlignment="1">
      <alignment horizontal="center" vertical="center"/>
    </xf>
    <xf numFmtId="9" fontId="5" fillId="26" borderId="6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9" fontId="6" fillId="11" borderId="30" xfId="0" applyNumberFormat="1" applyFont="1" applyFill="1" applyBorder="1" applyAlignment="1">
      <alignment horizontal="center" vertical="center"/>
    </xf>
    <xf numFmtId="1" fontId="6" fillId="16" borderId="26" xfId="0" applyNumberFormat="1" applyFont="1" applyFill="1" applyBorder="1" applyAlignment="1">
      <alignment horizontal="center" vertical="center"/>
    </xf>
    <xf numFmtId="9" fontId="6" fillId="16" borderId="27" xfId="0" applyNumberFormat="1" applyFont="1" applyFill="1" applyBorder="1" applyAlignment="1">
      <alignment horizontal="center" vertical="center"/>
    </xf>
    <xf numFmtId="1" fontId="6" fillId="19" borderId="26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24" borderId="26" xfId="0" applyNumberFormat="1" applyFont="1" applyFill="1" applyBorder="1" applyAlignment="1">
      <alignment horizontal="center" vertical="center"/>
    </xf>
    <xf numFmtId="9" fontId="6" fillId="24" borderId="27" xfId="0" applyNumberFormat="1" applyFont="1" applyFill="1" applyBorder="1" applyAlignment="1">
      <alignment horizontal="center" vertical="center"/>
    </xf>
    <xf numFmtId="1" fontId="2" fillId="3" borderId="29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36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18" borderId="37" xfId="0" applyFont="1" applyFill="1" applyBorder="1" applyAlignment="1">
      <alignment horizontal="center"/>
    </xf>
    <xf numFmtId="0" fontId="18" fillId="18" borderId="38" xfId="0" applyFont="1" applyFill="1" applyBorder="1" applyAlignment="1">
      <alignment horizontal="center"/>
    </xf>
    <xf numFmtId="0" fontId="20" fillId="18" borderId="37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36" xfId="0" applyBorder="1"/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FABCC9"/>
      <color rgb="FFCC99FF"/>
      <color rgb="FFFFCCFF"/>
      <color rgb="FFFFFFCC"/>
      <color rgb="FFE2C9E9"/>
      <color rgb="FFFFFF66"/>
      <color rgb="FFC8CC8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51"/>
  <sheetViews>
    <sheetView tabSelected="1" zoomScaleNormal="100" workbookViewId="0">
      <selection activeCell="J22" sqref="J22"/>
    </sheetView>
  </sheetViews>
  <sheetFormatPr defaultRowHeight="15" x14ac:dyDescent="0.25"/>
  <cols>
    <col min="9" max="9" width="24.42578125" customWidth="1"/>
    <col min="10" max="10" width="12.7109375" customWidth="1"/>
    <col min="11" max="11" width="10.42578125" customWidth="1"/>
    <col min="12" max="12" width="11.28515625" customWidth="1"/>
  </cols>
  <sheetData>
    <row r="1" spans="2:28" x14ac:dyDescent="0.25">
      <c r="B1" t="s">
        <v>64</v>
      </c>
    </row>
    <row r="2" spans="2:28" ht="15.75" thickBot="1" x14ac:dyDescent="0.3">
      <c r="B2" t="s">
        <v>5</v>
      </c>
      <c r="D2" t="s">
        <v>2</v>
      </c>
      <c r="F2" t="s">
        <v>6</v>
      </c>
      <c r="M2" t="s">
        <v>5</v>
      </c>
      <c r="O2" t="s">
        <v>2</v>
      </c>
      <c r="Q2" t="s">
        <v>6</v>
      </c>
      <c r="T2" s="43"/>
      <c r="U2" s="43"/>
      <c r="V2" s="43"/>
      <c r="W2" s="43"/>
      <c r="X2" s="43"/>
      <c r="Y2" s="43"/>
      <c r="Z2" s="43"/>
      <c r="AA2" s="43"/>
      <c r="AB2" s="43"/>
    </row>
    <row r="3" spans="2:28" x14ac:dyDescent="0.25">
      <c r="B3" s="312">
        <v>153</v>
      </c>
      <c r="C3" s="314">
        <v>3.0966670292007121</v>
      </c>
      <c r="D3" s="312">
        <v>256</v>
      </c>
      <c r="E3" s="313">
        <v>3.0782085387950913</v>
      </c>
      <c r="F3" s="312">
        <v>169</v>
      </c>
      <c r="G3" s="313">
        <v>9.0579383105522968</v>
      </c>
      <c r="L3" s="9" t="s">
        <v>7</v>
      </c>
      <c r="M3" s="414">
        <v>153</v>
      </c>
      <c r="N3" s="317">
        <f>C3/156</f>
        <v>1.985042967436354E-2</v>
      </c>
      <c r="O3" s="415">
        <v>256</v>
      </c>
      <c r="P3" s="332">
        <f>E3/220</f>
        <v>1.3991856994523141E-2</v>
      </c>
      <c r="Q3" s="416">
        <v>169</v>
      </c>
      <c r="R3" s="417">
        <f>G3/248</f>
        <v>3.6523944800614098E-2</v>
      </c>
      <c r="T3" s="41"/>
      <c r="U3" s="42"/>
      <c r="V3" s="41"/>
      <c r="W3" s="42"/>
      <c r="X3" s="41"/>
      <c r="Y3" s="42"/>
      <c r="Z3" s="43"/>
      <c r="AA3" s="43"/>
      <c r="AB3" s="43"/>
    </row>
    <row r="4" spans="2:28" x14ac:dyDescent="0.25">
      <c r="B4" s="5">
        <v>316</v>
      </c>
      <c r="C4" s="311">
        <v>5.0110530154214166</v>
      </c>
      <c r="D4" s="5">
        <v>333</v>
      </c>
      <c r="E4" s="6">
        <v>5.0131118819948721</v>
      </c>
      <c r="F4" s="5">
        <v>194</v>
      </c>
      <c r="G4" s="6">
        <v>4.008998494418865</v>
      </c>
      <c r="I4" s="9" t="s">
        <v>7</v>
      </c>
      <c r="J4" s="10" t="s">
        <v>58</v>
      </c>
      <c r="M4" s="3">
        <v>316</v>
      </c>
      <c r="N4" s="413">
        <f t="shared" ref="N4:N18" si="0">C4/156</f>
        <v>3.2122134714239851E-2</v>
      </c>
      <c r="O4" s="3">
        <v>333</v>
      </c>
      <c r="P4" s="413">
        <f t="shared" ref="P4:P23" si="1">E4/220</f>
        <v>2.2786872190885783E-2</v>
      </c>
      <c r="Q4" s="3">
        <v>194</v>
      </c>
      <c r="R4" s="413">
        <f t="shared" ref="R4:R18" si="2">G4/248</f>
        <v>1.6165316509753488E-2</v>
      </c>
      <c r="T4" s="41"/>
      <c r="U4" s="42"/>
      <c r="V4" s="41"/>
      <c r="W4" s="42"/>
      <c r="X4" s="41"/>
      <c r="Y4" s="42"/>
      <c r="Z4" s="43"/>
      <c r="AA4" s="43"/>
      <c r="AB4" s="43"/>
    </row>
    <row r="5" spans="2:28" x14ac:dyDescent="0.25">
      <c r="B5" s="5">
        <v>355</v>
      </c>
      <c r="C5" s="311">
        <v>8.0074457362353844</v>
      </c>
      <c r="D5" s="5">
        <v>413</v>
      </c>
      <c r="E5" s="6">
        <v>25.006192596963249</v>
      </c>
      <c r="F5" s="5">
        <v>334</v>
      </c>
      <c r="G5" s="6">
        <v>7.0129517595665893</v>
      </c>
      <c r="I5" s="11" t="s">
        <v>8</v>
      </c>
      <c r="J5" s="11" t="s">
        <v>57</v>
      </c>
      <c r="M5" s="5">
        <v>355</v>
      </c>
      <c r="N5" s="214">
        <f t="shared" si="0"/>
        <v>5.1329780360483232E-2</v>
      </c>
      <c r="O5" s="5">
        <v>413</v>
      </c>
      <c r="P5" s="214">
        <f t="shared" si="1"/>
        <v>0.11366451180437841</v>
      </c>
      <c r="Q5" s="5">
        <v>334</v>
      </c>
      <c r="R5" s="214">
        <f t="shared" si="2"/>
        <v>2.8278031288574958E-2</v>
      </c>
      <c r="T5" s="41"/>
      <c r="U5" s="42"/>
      <c r="V5" s="41"/>
      <c r="W5" s="42"/>
      <c r="X5" s="41"/>
      <c r="Y5" s="42"/>
      <c r="Z5" s="43"/>
      <c r="AA5" s="43"/>
      <c r="AB5" s="43"/>
    </row>
    <row r="6" spans="2:28" x14ac:dyDescent="0.25">
      <c r="B6" s="5">
        <v>414</v>
      </c>
      <c r="C6" s="311">
        <v>18.010793132972157</v>
      </c>
      <c r="D6" s="5">
        <v>597</v>
      </c>
      <c r="E6" s="6">
        <v>24.003566270446058</v>
      </c>
      <c r="F6" s="5">
        <v>369</v>
      </c>
      <c r="G6" s="6">
        <v>13.005399096651319</v>
      </c>
      <c r="I6" s="12" t="s">
        <v>54</v>
      </c>
      <c r="J6" s="12" t="s">
        <v>9</v>
      </c>
      <c r="M6" s="5">
        <v>414</v>
      </c>
      <c r="N6" s="214">
        <f t="shared" si="0"/>
        <v>0.1154538021344369</v>
      </c>
      <c r="O6" s="55">
        <v>597</v>
      </c>
      <c r="P6" s="215">
        <f t="shared" si="1"/>
        <v>0.10910711941111845</v>
      </c>
      <c r="Q6" s="5">
        <v>369</v>
      </c>
      <c r="R6" s="214">
        <f t="shared" si="2"/>
        <v>5.2441125389723058E-2</v>
      </c>
      <c r="T6" s="41"/>
      <c r="U6" s="42"/>
      <c r="V6" s="41"/>
      <c r="W6" s="42"/>
      <c r="X6" s="41"/>
      <c r="Y6" s="42"/>
      <c r="Z6" s="43"/>
      <c r="AA6" s="43"/>
      <c r="AB6" s="43"/>
    </row>
    <row r="7" spans="2:28" x14ac:dyDescent="0.25">
      <c r="B7" s="5">
        <v>544</v>
      </c>
      <c r="C7" s="311">
        <v>10.008094849729119</v>
      </c>
      <c r="D7" s="5">
        <v>689</v>
      </c>
      <c r="E7" s="6">
        <v>3.0037228681176922</v>
      </c>
      <c r="F7" s="5">
        <v>414</v>
      </c>
      <c r="G7" s="6">
        <v>34.009251256833281</v>
      </c>
      <c r="I7" s="13" t="s">
        <v>10</v>
      </c>
      <c r="J7" s="13" t="s">
        <v>11</v>
      </c>
      <c r="M7" s="55">
        <v>544</v>
      </c>
      <c r="N7" s="215">
        <f t="shared" si="0"/>
        <v>6.415445416493025E-2</v>
      </c>
      <c r="O7" s="55">
        <v>689</v>
      </c>
      <c r="P7" s="215">
        <f t="shared" si="1"/>
        <v>1.3653285764171328E-2</v>
      </c>
      <c r="Q7" s="5">
        <v>414</v>
      </c>
      <c r="R7" s="214">
        <f t="shared" si="2"/>
        <v>0.13713407764852129</v>
      </c>
      <c r="T7" s="41"/>
      <c r="U7" s="42"/>
      <c r="V7" s="41"/>
      <c r="W7" s="42"/>
      <c r="X7" s="41"/>
      <c r="Y7" s="42"/>
      <c r="Z7" s="43"/>
      <c r="AA7" s="43"/>
      <c r="AB7" s="43"/>
    </row>
    <row r="8" spans="2:28" x14ac:dyDescent="0.25">
      <c r="B8" s="5">
        <v>620</v>
      </c>
      <c r="C8" s="311">
        <v>19.003816275315067</v>
      </c>
      <c r="D8" s="25">
        <v>1027</v>
      </c>
      <c r="E8" s="26">
        <v>33.003771803244938</v>
      </c>
      <c r="F8" s="23">
        <v>524</v>
      </c>
      <c r="G8" s="24">
        <v>6.012319087619912</v>
      </c>
      <c r="I8" s="88" t="s">
        <v>55</v>
      </c>
      <c r="J8" s="88" t="s">
        <v>12</v>
      </c>
      <c r="M8" s="55">
        <v>620</v>
      </c>
      <c r="N8" s="215">
        <f t="shared" si="0"/>
        <v>0.12181933509817351</v>
      </c>
      <c r="O8" s="90">
        <v>1027</v>
      </c>
      <c r="P8" s="216">
        <f t="shared" si="1"/>
        <v>0.15001714456020426</v>
      </c>
      <c r="Q8" s="56">
        <v>524</v>
      </c>
      <c r="R8" s="231">
        <f t="shared" si="2"/>
        <v>2.4243222127499645E-2</v>
      </c>
      <c r="T8" s="41"/>
      <c r="U8" s="42"/>
      <c r="V8" s="41"/>
      <c r="W8" s="42"/>
      <c r="X8" s="41"/>
      <c r="Y8" s="42"/>
      <c r="Z8" s="43"/>
      <c r="AA8" s="43"/>
      <c r="AB8" s="43"/>
    </row>
    <row r="9" spans="2:28" x14ac:dyDescent="0.25">
      <c r="B9" s="23">
        <v>1050</v>
      </c>
      <c r="C9" s="418">
        <v>32.003339189768262</v>
      </c>
      <c r="D9" s="25">
        <v>1157</v>
      </c>
      <c r="E9" s="26">
        <v>29.006609899468003</v>
      </c>
      <c r="F9" s="5">
        <v>591</v>
      </c>
      <c r="G9" s="6">
        <v>15.005526507710709</v>
      </c>
      <c r="I9" s="14" t="s">
        <v>13</v>
      </c>
      <c r="J9" s="14" t="s">
        <v>14</v>
      </c>
      <c r="M9" s="90">
        <v>1050</v>
      </c>
      <c r="N9" s="216">
        <f t="shared" si="0"/>
        <v>0.2051496101908222</v>
      </c>
      <c r="O9" s="90">
        <v>1157</v>
      </c>
      <c r="P9" s="216">
        <f t="shared" si="1"/>
        <v>0.13184822681576366</v>
      </c>
      <c r="Q9" s="55">
        <v>591</v>
      </c>
      <c r="R9" s="215">
        <f t="shared" si="2"/>
        <v>6.0506155273027051E-2</v>
      </c>
      <c r="T9" s="41"/>
      <c r="U9" s="42"/>
      <c r="V9" s="41"/>
      <c r="W9" s="42"/>
      <c r="X9" s="41"/>
      <c r="Y9" s="42"/>
      <c r="Z9" s="43"/>
      <c r="AA9" s="43"/>
      <c r="AB9" s="43"/>
    </row>
    <row r="10" spans="2:28" x14ac:dyDescent="0.25">
      <c r="B10" s="5">
        <v>1219</v>
      </c>
      <c r="C10" s="311">
        <v>16.003466913104035</v>
      </c>
      <c r="D10" s="5">
        <v>1267</v>
      </c>
      <c r="E10" s="6">
        <v>14.010520466283442</v>
      </c>
      <c r="F10" s="5">
        <v>627</v>
      </c>
      <c r="G10" s="6">
        <v>13.006609899468003</v>
      </c>
      <c r="I10" s="15" t="s">
        <v>15</v>
      </c>
      <c r="J10" s="15" t="s">
        <v>16</v>
      </c>
      <c r="M10" s="90">
        <v>1219</v>
      </c>
      <c r="N10" s="216">
        <f t="shared" si="0"/>
        <v>0.1025863263660515</v>
      </c>
      <c r="O10" s="90">
        <v>1267</v>
      </c>
      <c r="P10" s="216">
        <f t="shared" si="1"/>
        <v>6.3684183937652003E-2</v>
      </c>
      <c r="Q10" s="55">
        <v>627</v>
      </c>
      <c r="R10" s="215">
        <f t="shared" si="2"/>
        <v>5.2446007659145172E-2</v>
      </c>
      <c r="T10" s="43"/>
      <c r="U10" s="43"/>
      <c r="V10" s="41"/>
      <c r="W10" s="42"/>
      <c r="X10" s="43"/>
      <c r="Y10" s="43"/>
    </row>
    <row r="11" spans="2:28" x14ac:dyDescent="0.25">
      <c r="B11" s="5">
        <v>1320</v>
      </c>
      <c r="C11" s="311">
        <v>8.0035412122887095</v>
      </c>
      <c r="D11" s="5">
        <v>1326</v>
      </c>
      <c r="E11" s="6">
        <v>12.004450309498283</v>
      </c>
      <c r="F11" s="25">
        <v>1036</v>
      </c>
      <c r="G11" s="26">
        <v>47.003916342388109</v>
      </c>
      <c r="I11" s="16" t="s">
        <v>17</v>
      </c>
      <c r="J11" s="16" t="s">
        <v>18</v>
      </c>
      <c r="M11" s="84">
        <v>1320</v>
      </c>
      <c r="N11" s="217">
        <f t="shared" si="0"/>
        <v>5.130475136082506E-2</v>
      </c>
      <c r="O11" s="84">
        <v>1326</v>
      </c>
      <c r="P11" s="217">
        <f t="shared" si="1"/>
        <v>5.4565683224992195E-2</v>
      </c>
      <c r="Q11" s="90">
        <v>1036</v>
      </c>
      <c r="R11" s="216">
        <f t="shared" si="2"/>
        <v>0.18953192073543593</v>
      </c>
      <c r="T11" s="43"/>
      <c r="U11" s="43"/>
      <c r="V11" s="41"/>
      <c r="W11" s="42"/>
      <c r="X11" s="43"/>
      <c r="Y11" s="43"/>
    </row>
    <row r="12" spans="2:28" x14ac:dyDescent="0.25">
      <c r="B12" s="23">
        <v>1373</v>
      </c>
      <c r="C12" s="418">
        <v>7.0080676072347554</v>
      </c>
      <c r="D12" s="23">
        <v>1465</v>
      </c>
      <c r="E12" s="24">
        <v>9.0022409584183833</v>
      </c>
      <c r="F12" s="25">
        <v>1146</v>
      </c>
      <c r="G12" s="26">
        <v>41.002304357007333</v>
      </c>
      <c r="I12" s="17" t="s">
        <v>19</v>
      </c>
      <c r="J12" s="17" t="s">
        <v>20</v>
      </c>
      <c r="M12" s="84">
        <v>1373</v>
      </c>
      <c r="N12" s="217">
        <f t="shared" si="0"/>
        <v>4.4923510302786893E-2</v>
      </c>
      <c r="O12" s="84">
        <v>1465</v>
      </c>
      <c r="P12" s="217">
        <f t="shared" si="1"/>
        <v>4.0919277083719924E-2</v>
      </c>
      <c r="Q12" s="90">
        <v>1146</v>
      </c>
      <c r="R12" s="216">
        <f t="shared" si="2"/>
        <v>0.16533187240728764</v>
      </c>
      <c r="T12" s="43"/>
      <c r="U12" s="43"/>
      <c r="V12" s="41"/>
      <c r="W12" s="42"/>
      <c r="X12" s="43"/>
      <c r="Y12" s="43"/>
    </row>
    <row r="13" spans="2:28" x14ac:dyDescent="0.25">
      <c r="B13" s="23">
        <v>1461</v>
      </c>
      <c r="C13" s="418">
        <v>7.0030075649631858</v>
      </c>
      <c r="D13" s="5">
        <v>1518</v>
      </c>
      <c r="E13" s="6">
        <v>7.0051224698313881</v>
      </c>
      <c r="F13" s="23">
        <v>1364</v>
      </c>
      <c r="G13" s="24">
        <v>9.0022557188085965</v>
      </c>
      <c r="I13" s="18" t="s">
        <v>21</v>
      </c>
      <c r="J13" s="18" t="s">
        <v>22</v>
      </c>
      <c r="M13" s="84">
        <v>1461</v>
      </c>
      <c r="N13" s="217">
        <f t="shared" si="0"/>
        <v>4.4891074134379393E-2</v>
      </c>
      <c r="O13" s="84">
        <v>1518</v>
      </c>
      <c r="P13" s="217">
        <f t="shared" si="1"/>
        <v>3.1841465771960856E-2</v>
      </c>
      <c r="Q13" s="84">
        <v>1364</v>
      </c>
      <c r="R13" s="217">
        <f t="shared" si="2"/>
        <v>3.6299418221002404E-2</v>
      </c>
      <c r="T13" s="43"/>
      <c r="U13" s="43"/>
      <c r="V13" s="43"/>
      <c r="W13" s="43"/>
      <c r="X13" s="43"/>
      <c r="Y13" s="43"/>
    </row>
    <row r="14" spans="2:28" x14ac:dyDescent="0.25">
      <c r="B14" s="23">
        <v>1725</v>
      </c>
      <c r="C14" s="418">
        <v>6.0165619202512763</v>
      </c>
      <c r="D14" s="5">
        <v>1619</v>
      </c>
      <c r="E14" s="6">
        <v>17.004646282870823</v>
      </c>
      <c r="F14" s="23">
        <v>1454</v>
      </c>
      <c r="G14" s="24">
        <v>14.003386525644242</v>
      </c>
      <c r="I14" s="19" t="s">
        <v>56</v>
      </c>
      <c r="J14" s="19" t="s">
        <v>23</v>
      </c>
      <c r="M14" s="75">
        <v>1725</v>
      </c>
      <c r="N14" s="218">
        <f t="shared" si="0"/>
        <v>3.8567704616995359E-2</v>
      </c>
      <c r="O14" s="75">
        <v>1619</v>
      </c>
      <c r="P14" s="218">
        <f t="shared" si="1"/>
        <v>7.7293846740321928E-2</v>
      </c>
      <c r="Q14" s="84">
        <v>1454</v>
      </c>
      <c r="R14" s="217">
        <f t="shared" si="2"/>
        <v>5.6465268248565494E-2</v>
      </c>
    </row>
    <row r="15" spans="2:28" x14ac:dyDescent="0.25">
      <c r="B15" s="5">
        <v>1840</v>
      </c>
      <c r="C15" s="311">
        <v>4.010499070076655</v>
      </c>
      <c r="D15" s="23">
        <v>1727</v>
      </c>
      <c r="E15" s="24">
        <v>6.0062034957852068</v>
      </c>
      <c r="F15" s="23">
        <v>1667</v>
      </c>
      <c r="G15" s="24">
        <v>9.0024541348415088</v>
      </c>
      <c r="I15" s="20" t="s">
        <v>24</v>
      </c>
      <c r="J15" s="20" t="s">
        <v>25</v>
      </c>
      <c r="M15" s="70">
        <v>1840</v>
      </c>
      <c r="N15" s="219">
        <f t="shared" si="0"/>
        <v>2.570832737228625E-2</v>
      </c>
      <c r="O15" s="75">
        <v>1727</v>
      </c>
      <c r="P15" s="218">
        <f t="shared" si="1"/>
        <v>2.7300924980841849E-2</v>
      </c>
      <c r="Q15" s="75">
        <v>1667</v>
      </c>
      <c r="R15" s="218">
        <f t="shared" si="2"/>
        <v>3.6300218285651248E-2</v>
      </c>
    </row>
    <row r="16" spans="2:28" x14ac:dyDescent="0.25">
      <c r="B16" s="5">
        <v>1880</v>
      </c>
      <c r="C16" s="311">
        <v>3.0040234514866944</v>
      </c>
      <c r="D16" s="5">
        <v>1806</v>
      </c>
      <c r="E16" s="6">
        <v>7.0012018219911392</v>
      </c>
      <c r="F16" s="5">
        <v>1769</v>
      </c>
      <c r="G16" s="6">
        <v>13.003386525644242</v>
      </c>
      <c r="I16" s="14" t="s">
        <v>59</v>
      </c>
      <c r="J16" s="14" t="s">
        <v>26</v>
      </c>
      <c r="M16" s="70">
        <v>1880</v>
      </c>
      <c r="N16" s="219">
        <f t="shared" si="0"/>
        <v>1.925656058645317E-2</v>
      </c>
      <c r="O16" s="70">
        <v>1806</v>
      </c>
      <c r="P16" s="219">
        <f t="shared" si="1"/>
        <v>3.1823644645414269E-2</v>
      </c>
      <c r="Q16" s="75">
        <v>1769</v>
      </c>
      <c r="R16" s="218">
        <f t="shared" si="2"/>
        <v>5.2433010184049361E-2</v>
      </c>
    </row>
    <row r="17" spans="2:18" x14ac:dyDescent="0.25">
      <c r="B17" s="5">
        <v>1965</v>
      </c>
      <c r="C17" s="311">
        <v>3.0156126966683381</v>
      </c>
      <c r="D17" s="5">
        <v>1865</v>
      </c>
      <c r="E17" s="6">
        <v>4.0161356159884187</v>
      </c>
      <c r="F17" s="5">
        <v>2014</v>
      </c>
      <c r="G17" s="6">
        <v>8.0100914727594805</v>
      </c>
      <c r="K17" s="40"/>
      <c r="M17" s="70">
        <v>1965</v>
      </c>
      <c r="N17" s="219">
        <f t="shared" si="0"/>
        <v>1.9330850619668834E-2</v>
      </c>
      <c r="O17" s="70">
        <v>1865</v>
      </c>
      <c r="P17" s="219">
        <f t="shared" si="1"/>
        <v>1.825516189085645E-2</v>
      </c>
      <c r="Q17" s="64">
        <v>2014</v>
      </c>
      <c r="R17" s="229">
        <f t="shared" si="2"/>
        <v>3.2298755938546295E-2</v>
      </c>
    </row>
    <row r="18" spans="2:18" ht="15.75" thickBot="1" x14ac:dyDescent="0.3">
      <c r="B18" s="156">
        <v>2696</v>
      </c>
      <c r="C18" s="315">
        <v>7.0033468275231137</v>
      </c>
      <c r="D18" s="5">
        <v>1968</v>
      </c>
      <c r="E18" s="6">
        <v>4.0088731059503262</v>
      </c>
      <c r="F18" s="156">
        <v>2755</v>
      </c>
      <c r="G18" s="157">
        <v>6.0045639938034672</v>
      </c>
      <c r="K18" s="40"/>
      <c r="M18" s="165">
        <v>2696</v>
      </c>
      <c r="N18" s="220">
        <f t="shared" si="0"/>
        <v>4.4893248894378936E-2</v>
      </c>
      <c r="O18" s="70">
        <v>1968</v>
      </c>
      <c r="P18" s="219">
        <f t="shared" si="1"/>
        <v>1.822215048159239E-2</v>
      </c>
      <c r="Q18" s="165">
        <v>2755</v>
      </c>
      <c r="R18" s="220">
        <f t="shared" si="2"/>
        <v>2.4211951587917207E-2</v>
      </c>
    </row>
    <row r="19" spans="2:18" x14ac:dyDescent="0.25">
      <c r="D19" s="5">
        <v>1992</v>
      </c>
      <c r="E19" s="6">
        <v>4.0150575218311415</v>
      </c>
      <c r="K19" s="40"/>
      <c r="O19" s="70">
        <v>1992</v>
      </c>
      <c r="P19" s="219">
        <f t="shared" si="1"/>
        <v>1.8250261462868823E-2</v>
      </c>
    </row>
    <row r="20" spans="2:18" x14ac:dyDescent="0.25">
      <c r="D20" s="5">
        <v>2044</v>
      </c>
      <c r="E20" s="6">
        <v>3.0190346469294012</v>
      </c>
      <c r="O20" s="64">
        <v>2044</v>
      </c>
      <c r="P20" s="229">
        <f t="shared" si="1"/>
        <v>1.3722884758770005E-2</v>
      </c>
    </row>
    <row r="21" spans="2:18" x14ac:dyDescent="0.25">
      <c r="D21" s="5">
        <v>2140</v>
      </c>
      <c r="E21" s="6">
        <v>4.0150698615779898</v>
      </c>
      <c r="O21" s="64">
        <v>2140</v>
      </c>
      <c r="P21" s="229">
        <f t="shared" si="1"/>
        <v>1.8250317552627227E-2</v>
      </c>
    </row>
    <row r="22" spans="2:18" x14ac:dyDescent="0.25">
      <c r="D22" s="5">
        <v>2708</v>
      </c>
      <c r="E22" s="6">
        <v>3.0170034373986589</v>
      </c>
      <c r="O22" s="72">
        <v>2708</v>
      </c>
      <c r="P22" s="230">
        <f t="shared" si="1"/>
        <v>1.3713651988175722E-2</v>
      </c>
    </row>
    <row r="23" spans="2:18" ht="15.75" thickBot="1" x14ac:dyDescent="0.3">
      <c r="D23" s="156">
        <v>2745</v>
      </c>
      <c r="E23" s="157">
        <v>4.0050797884663636</v>
      </c>
      <c r="O23" s="165">
        <v>2745</v>
      </c>
      <c r="P23" s="220">
        <f t="shared" si="1"/>
        <v>1.8204908129392561E-2</v>
      </c>
    </row>
    <row r="24" spans="2:18" x14ac:dyDescent="0.25">
      <c r="C24" s="29">
        <f>SUM(C3:C23)</f>
        <v>156.20933649223886</v>
      </c>
      <c r="E24" s="29">
        <f>SUM(E3:E23)</f>
        <v>220.2458236418509</v>
      </c>
      <c r="G24" s="29">
        <f>SUM(G3:G23)</f>
        <v>248.15135348371794</v>
      </c>
    </row>
    <row r="25" spans="2:18" x14ac:dyDescent="0.25">
      <c r="N25">
        <v>25</v>
      </c>
      <c r="P25">
        <v>4</v>
      </c>
      <c r="R25">
        <v>16</v>
      </c>
    </row>
    <row r="30" spans="2:18" x14ac:dyDescent="0.25">
      <c r="B30" s="41"/>
      <c r="C30" s="41"/>
      <c r="D30" s="41"/>
      <c r="E30" s="41"/>
      <c r="F30" s="41"/>
      <c r="G30" s="41"/>
    </row>
    <row r="31" spans="2:18" x14ac:dyDescent="0.25">
      <c r="B31" s="41"/>
      <c r="C31" s="41"/>
      <c r="D31" s="41"/>
      <c r="E31" s="41"/>
      <c r="F31" s="41"/>
      <c r="G31" s="41"/>
    </row>
    <row r="32" spans="2:18" x14ac:dyDescent="0.25">
      <c r="B32" s="41"/>
      <c r="C32" s="41"/>
      <c r="D32" s="41"/>
      <c r="E32" s="41"/>
      <c r="F32" s="41"/>
      <c r="G32" s="41"/>
    </row>
    <row r="33" spans="2:7" x14ac:dyDescent="0.25">
      <c r="B33" s="41"/>
      <c r="C33" s="41"/>
      <c r="D33" s="41"/>
      <c r="E33" s="41"/>
      <c r="F33" s="41"/>
      <c r="G33" s="41"/>
    </row>
    <row r="34" spans="2:7" x14ac:dyDescent="0.25">
      <c r="B34" s="43"/>
      <c r="C34" s="41"/>
      <c r="D34" s="41"/>
      <c r="E34" s="41"/>
      <c r="F34" s="41"/>
      <c r="G34" s="41"/>
    </row>
    <row r="35" spans="2:7" x14ac:dyDescent="0.25">
      <c r="B35" s="43"/>
      <c r="C35" s="43"/>
      <c r="D35" s="41"/>
      <c r="E35" s="41"/>
      <c r="F35" s="41"/>
      <c r="G35" s="41"/>
    </row>
    <row r="36" spans="2:7" x14ac:dyDescent="0.25">
      <c r="B36" s="41"/>
      <c r="C36" s="41"/>
      <c r="D36" s="41"/>
      <c r="E36" s="41"/>
      <c r="F36" s="41"/>
      <c r="G36" s="41"/>
    </row>
    <row r="37" spans="2:7" x14ac:dyDescent="0.25">
      <c r="B37" s="41"/>
      <c r="C37" s="41"/>
      <c r="D37" s="41"/>
      <c r="E37" s="41"/>
      <c r="F37" s="41"/>
      <c r="G37" s="41"/>
    </row>
    <row r="38" spans="2:7" x14ac:dyDescent="0.25">
      <c r="B38" s="41"/>
      <c r="C38" s="41"/>
      <c r="D38" s="41"/>
      <c r="E38" s="41"/>
      <c r="F38" s="41"/>
      <c r="G38" s="41"/>
    </row>
    <row r="39" spans="2:7" x14ac:dyDescent="0.25">
      <c r="B39" s="41"/>
      <c r="C39" s="41"/>
      <c r="D39" s="43"/>
      <c r="E39" s="43"/>
      <c r="F39" s="43"/>
      <c r="G39" s="43"/>
    </row>
    <row r="40" spans="2:7" x14ac:dyDescent="0.25">
      <c r="B40" s="43"/>
      <c r="C40" s="43"/>
      <c r="D40" s="41"/>
      <c r="E40" s="41"/>
      <c r="F40" s="43"/>
      <c r="G40" s="43"/>
    </row>
    <row r="41" spans="2:7" x14ac:dyDescent="0.25">
      <c r="B41" s="43"/>
      <c r="C41" s="43"/>
      <c r="D41" s="41"/>
      <c r="E41" s="41"/>
      <c r="F41" s="43"/>
      <c r="G41" s="43"/>
    </row>
    <row r="42" spans="2:7" x14ac:dyDescent="0.25">
      <c r="B42" s="43"/>
      <c r="C42" s="43"/>
      <c r="D42" s="43"/>
      <c r="E42" s="43"/>
      <c r="F42" s="43"/>
      <c r="G42" s="43"/>
    </row>
    <row r="43" spans="2:7" x14ac:dyDescent="0.25">
      <c r="B43" s="43"/>
      <c r="C43" s="43"/>
      <c r="D43" s="41"/>
      <c r="E43" s="41"/>
      <c r="F43" s="41"/>
      <c r="G43" s="41"/>
    </row>
    <row r="44" spans="2:7" x14ac:dyDescent="0.25">
      <c r="B44" s="43"/>
      <c r="C44" s="43"/>
      <c r="D44" s="41"/>
      <c r="E44" s="41"/>
      <c r="F44" s="41"/>
      <c r="G44" s="41"/>
    </row>
    <row r="45" spans="2:7" x14ac:dyDescent="0.25">
      <c r="B45" s="43"/>
      <c r="C45" s="43"/>
      <c r="D45" s="41"/>
      <c r="E45" s="41"/>
      <c r="F45" s="41"/>
      <c r="G45" s="41"/>
    </row>
    <row r="46" spans="2:7" x14ac:dyDescent="0.25">
      <c r="B46" s="43"/>
      <c r="C46" s="43"/>
      <c r="D46" s="41"/>
      <c r="E46" s="41"/>
      <c r="F46" s="43"/>
      <c r="G46" s="43"/>
    </row>
    <row r="47" spans="2:7" x14ac:dyDescent="0.25">
      <c r="B47" s="43"/>
      <c r="C47" s="43"/>
      <c r="D47" s="41"/>
      <c r="E47" s="41"/>
      <c r="F47" s="43"/>
      <c r="G47" s="43"/>
    </row>
    <row r="48" spans="2:7" x14ac:dyDescent="0.25">
      <c r="B48" s="43"/>
      <c r="C48" s="43"/>
      <c r="D48" s="41"/>
      <c r="E48" s="41"/>
      <c r="F48" s="43"/>
      <c r="G48" s="43"/>
    </row>
    <row r="49" spans="2:7" x14ac:dyDescent="0.25">
      <c r="B49" s="43"/>
      <c r="C49" s="43"/>
      <c r="D49" s="41"/>
      <c r="E49" s="41"/>
      <c r="F49" s="43"/>
      <c r="G49" s="43"/>
    </row>
    <row r="50" spans="2:7" x14ac:dyDescent="0.25">
      <c r="B50" s="43"/>
      <c r="C50" s="43"/>
      <c r="D50" s="41"/>
      <c r="E50" s="41"/>
      <c r="F50" s="43"/>
      <c r="G50" s="43"/>
    </row>
    <row r="51" spans="2:7" x14ac:dyDescent="0.25">
      <c r="B51" s="43"/>
      <c r="C51" s="43"/>
      <c r="D51" s="43"/>
      <c r="E51" s="43"/>
      <c r="F51" s="43"/>
      <c r="G51" s="43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47"/>
  <sheetViews>
    <sheetView workbookViewId="0">
      <selection activeCell="L16" sqref="L16"/>
    </sheetView>
  </sheetViews>
  <sheetFormatPr defaultRowHeight="15" x14ac:dyDescent="0.25"/>
  <cols>
    <col min="2" max="2" width="9.42578125" bestFit="1" customWidth="1"/>
    <col min="23" max="23" width="26.7109375" bestFit="1" customWidth="1"/>
    <col min="24" max="24" width="13.28515625" customWidth="1"/>
    <col min="25" max="25" width="10.28515625" style="40" bestFit="1" customWidth="1"/>
    <col min="29" max="29" width="9.5703125" bestFit="1" customWidth="1"/>
  </cols>
  <sheetData>
    <row r="1" spans="1:35" x14ac:dyDescent="0.25">
      <c r="A1" t="s">
        <v>65</v>
      </c>
    </row>
    <row r="2" spans="1:35" ht="15.75" thickBot="1" x14ac:dyDescent="0.3">
      <c r="A2" t="s">
        <v>4</v>
      </c>
      <c r="C2" t="s">
        <v>3</v>
      </c>
      <c r="E2" t="s">
        <v>2</v>
      </c>
      <c r="G2" t="s">
        <v>1</v>
      </c>
      <c r="I2" t="s">
        <v>0</v>
      </c>
      <c r="L2" t="s">
        <v>4</v>
      </c>
      <c r="M2" t="s">
        <v>27</v>
      </c>
      <c r="N2" t="s">
        <v>3</v>
      </c>
      <c r="O2" t="s">
        <v>27</v>
      </c>
      <c r="P2" t="s">
        <v>2</v>
      </c>
      <c r="Q2" t="s">
        <v>27</v>
      </c>
      <c r="R2" t="s">
        <v>1</v>
      </c>
      <c r="S2" t="s">
        <v>27</v>
      </c>
      <c r="T2" t="s">
        <v>0</v>
      </c>
      <c r="U2" t="s">
        <v>27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5" x14ac:dyDescent="0.25">
      <c r="A3" s="312">
        <v>426</v>
      </c>
      <c r="B3" s="313">
        <v>6.0121878295232944</v>
      </c>
      <c r="C3" s="312">
        <v>165</v>
      </c>
      <c r="D3" s="313">
        <v>3.0579383105522968</v>
      </c>
      <c r="E3" s="312">
        <v>327</v>
      </c>
      <c r="F3" s="313">
        <v>3.0193765331822866</v>
      </c>
      <c r="G3" s="312">
        <v>338</v>
      </c>
      <c r="H3" s="313">
        <v>5.0394707407906427</v>
      </c>
      <c r="I3" s="312">
        <v>235</v>
      </c>
      <c r="J3" s="313">
        <v>8.0403284540865236</v>
      </c>
      <c r="L3" s="408">
        <v>426</v>
      </c>
      <c r="M3" s="221">
        <f>B3/60</f>
        <v>0.10020313049205491</v>
      </c>
      <c r="N3" s="410">
        <v>165</v>
      </c>
      <c r="O3" s="411">
        <f>D3/145</f>
        <v>2.1089229727946874E-2</v>
      </c>
      <c r="P3" s="408">
        <v>327</v>
      </c>
      <c r="Q3" s="221">
        <f>F3/195</f>
        <v>1.5483982221447624E-2</v>
      </c>
      <c r="R3" s="408">
        <v>338</v>
      </c>
      <c r="S3" s="213">
        <f>H3/87</f>
        <v>5.7924951043570608E-2</v>
      </c>
      <c r="T3" s="412">
        <v>235</v>
      </c>
      <c r="U3" s="334">
        <f>J3/152</f>
        <v>5.2896897724253447E-2</v>
      </c>
      <c r="W3" s="9" t="s">
        <v>7</v>
      </c>
      <c r="X3" s="10" t="s">
        <v>58</v>
      </c>
      <c r="Z3" s="41"/>
      <c r="AA3" s="42"/>
      <c r="AB3" s="41"/>
      <c r="AC3" s="42"/>
      <c r="AD3" s="41"/>
      <c r="AE3" s="42"/>
      <c r="AF3" s="41"/>
      <c r="AG3" s="42"/>
      <c r="AH3" s="43"/>
    </row>
    <row r="4" spans="1:35" x14ac:dyDescent="0.25">
      <c r="A4" s="23">
        <v>523</v>
      </c>
      <c r="B4" s="24">
        <v>6.0253941358644161</v>
      </c>
      <c r="C4" s="5">
        <v>378</v>
      </c>
      <c r="D4" s="6">
        <v>9.0143130170562582</v>
      </c>
      <c r="E4" s="5">
        <v>368</v>
      </c>
      <c r="F4" s="6">
        <v>7.0302463405648927</v>
      </c>
      <c r="G4" s="5">
        <v>372</v>
      </c>
      <c r="H4" s="6">
        <v>4.0067488708141488</v>
      </c>
      <c r="I4" s="5">
        <v>248</v>
      </c>
      <c r="J4" s="6">
        <v>11.008998494418865</v>
      </c>
      <c r="L4" s="56">
        <v>523</v>
      </c>
      <c r="M4" s="325">
        <f t="shared" ref="M4:M11" si="0">B4/60</f>
        <v>0.10042323559774027</v>
      </c>
      <c r="N4" s="5">
        <v>378</v>
      </c>
      <c r="O4" s="214">
        <f t="shared" ref="O4:O18" si="1">D4/145</f>
        <v>6.2167675979698335E-2</v>
      </c>
      <c r="P4" s="5">
        <v>368</v>
      </c>
      <c r="Q4" s="222">
        <f t="shared" ref="Q4:Q18" si="2">F4/195</f>
        <v>3.6052545336230223E-2</v>
      </c>
      <c r="R4" s="5">
        <v>372</v>
      </c>
      <c r="S4" s="214">
        <f t="shared" ref="S4:S21" si="3">H4/87</f>
        <v>4.6054584722001711E-2</v>
      </c>
      <c r="T4" s="5">
        <v>248</v>
      </c>
      <c r="U4" s="214">
        <f t="shared" ref="U4:U19" si="4">J4/152</f>
        <v>7.2427621673808326E-2</v>
      </c>
      <c r="W4" s="11" t="s">
        <v>8</v>
      </c>
      <c r="X4" s="11" t="s">
        <v>57</v>
      </c>
      <c r="Z4" s="41"/>
      <c r="AA4" s="42"/>
      <c r="AB4" s="43"/>
      <c r="AC4" s="44"/>
      <c r="AD4" s="43"/>
      <c r="AE4" s="44"/>
      <c r="AF4" s="43"/>
      <c r="AG4" s="44"/>
      <c r="AH4" s="43"/>
    </row>
    <row r="5" spans="1:35" x14ac:dyDescent="0.25">
      <c r="A5" s="27">
        <v>599</v>
      </c>
      <c r="B5" s="28">
        <v>5.0090721654941515</v>
      </c>
      <c r="C5" s="5">
        <v>421</v>
      </c>
      <c r="D5" s="6">
        <v>8.0136675062229994</v>
      </c>
      <c r="E5" s="5">
        <v>413</v>
      </c>
      <c r="F5" s="6">
        <v>19.0250947860129</v>
      </c>
      <c r="G5" s="5">
        <v>425</v>
      </c>
      <c r="H5" s="6">
        <v>6.0133172835163231</v>
      </c>
      <c r="I5" s="5">
        <v>287</v>
      </c>
      <c r="J5" s="6">
        <v>3.0067488708141488</v>
      </c>
      <c r="L5" s="55">
        <v>599</v>
      </c>
      <c r="M5" s="223">
        <f t="shared" si="0"/>
        <v>8.3484536091569195E-2</v>
      </c>
      <c r="N5" s="5">
        <v>421</v>
      </c>
      <c r="O5" s="214">
        <f t="shared" si="1"/>
        <v>5.5266672456710339E-2</v>
      </c>
      <c r="P5" s="5">
        <v>413</v>
      </c>
      <c r="Q5" s="222">
        <f t="shared" si="2"/>
        <v>9.7564588646220002E-2</v>
      </c>
      <c r="R5" s="5">
        <v>425</v>
      </c>
      <c r="S5" s="214">
        <f t="shared" si="3"/>
        <v>6.9118589465704858E-2</v>
      </c>
      <c r="T5" s="5">
        <v>287</v>
      </c>
      <c r="U5" s="214">
        <f t="shared" si="4"/>
        <v>1.9781242571145715E-2</v>
      </c>
      <c r="W5" s="12" t="s">
        <v>54</v>
      </c>
      <c r="X5" s="12" t="s">
        <v>9</v>
      </c>
      <c r="Z5" s="41"/>
      <c r="AA5" s="42"/>
      <c r="AB5" s="41"/>
      <c r="AC5" s="42"/>
      <c r="AD5" s="41"/>
      <c r="AE5" s="42"/>
      <c r="AF5" s="41"/>
      <c r="AG5" s="42"/>
      <c r="AH5" s="43"/>
    </row>
    <row r="6" spans="1:35" x14ac:dyDescent="0.25">
      <c r="A6" s="5">
        <v>935</v>
      </c>
      <c r="B6" s="6">
        <v>4.0134653244830725</v>
      </c>
      <c r="C6" s="23">
        <v>526</v>
      </c>
      <c r="D6" s="24">
        <v>12.024148503659305</v>
      </c>
      <c r="E6" s="23">
        <v>520</v>
      </c>
      <c r="F6" s="24">
        <v>11.025667124973069</v>
      </c>
      <c r="G6" s="5">
        <v>458</v>
      </c>
      <c r="H6" s="6">
        <v>3.0091279876069339</v>
      </c>
      <c r="I6" s="5">
        <v>401</v>
      </c>
      <c r="J6" s="6">
        <v>9.0239102734447805</v>
      </c>
      <c r="L6" s="90">
        <v>935</v>
      </c>
      <c r="M6" s="224">
        <f t="shared" si="0"/>
        <v>6.6891088741384538E-2</v>
      </c>
      <c r="N6" s="56">
        <v>526</v>
      </c>
      <c r="O6" s="231">
        <f t="shared" si="1"/>
        <v>8.2925162094202101E-2</v>
      </c>
      <c r="P6" s="56">
        <v>520</v>
      </c>
      <c r="Q6" s="325">
        <f t="shared" si="2"/>
        <v>5.654188269216958E-2</v>
      </c>
      <c r="R6" s="5">
        <v>458</v>
      </c>
      <c r="S6" s="214">
        <f t="shared" si="3"/>
        <v>3.4587678018470507E-2</v>
      </c>
      <c r="T6" s="5">
        <v>401</v>
      </c>
      <c r="U6" s="214">
        <f t="shared" si="4"/>
        <v>5.9367830746347237E-2</v>
      </c>
      <c r="W6" s="13" t="s">
        <v>10</v>
      </c>
      <c r="X6" s="13" t="s">
        <v>11</v>
      </c>
      <c r="Z6" s="41"/>
      <c r="AA6" s="42"/>
      <c r="AB6" s="41"/>
      <c r="AC6" s="42"/>
      <c r="AD6" s="41"/>
      <c r="AE6" s="42"/>
      <c r="AF6" s="41"/>
      <c r="AG6" s="42"/>
      <c r="AH6" s="43"/>
    </row>
    <row r="7" spans="1:35" x14ac:dyDescent="0.25">
      <c r="A7" s="25">
        <v>1039</v>
      </c>
      <c r="B7" s="26">
        <v>9.0060744472102208</v>
      </c>
      <c r="C7" s="27">
        <v>616</v>
      </c>
      <c r="D7" s="28">
        <v>21.009797105287234</v>
      </c>
      <c r="E7" s="27">
        <v>615</v>
      </c>
      <c r="F7" s="28">
        <v>14.00663180925285</v>
      </c>
      <c r="G7" s="23">
        <v>526</v>
      </c>
      <c r="H7" s="24">
        <v>4.0280439018954128</v>
      </c>
      <c r="I7" s="23">
        <v>537</v>
      </c>
      <c r="J7" s="24">
        <v>6.0136675062229994</v>
      </c>
      <c r="L7" s="90">
        <v>1039</v>
      </c>
      <c r="M7" s="224">
        <f t="shared" si="0"/>
        <v>0.15010124078683701</v>
      </c>
      <c r="N7" s="55">
        <v>616</v>
      </c>
      <c r="O7" s="215">
        <f t="shared" si="1"/>
        <v>0.14489515245025678</v>
      </c>
      <c r="P7" s="55">
        <v>615</v>
      </c>
      <c r="Q7" s="223">
        <f t="shared" si="2"/>
        <v>7.1828881073091544E-2</v>
      </c>
      <c r="R7" s="56">
        <v>526</v>
      </c>
      <c r="S7" s="231">
        <f t="shared" si="3"/>
        <v>4.6299355194200149E-2</v>
      </c>
      <c r="T7" s="55">
        <v>537</v>
      </c>
      <c r="U7" s="215">
        <f t="shared" si="4"/>
        <v>3.9563602014624999E-2</v>
      </c>
      <c r="W7" s="88" t="s">
        <v>55</v>
      </c>
      <c r="X7" s="88" t="s">
        <v>12</v>
      </c>
      <c r="Z7" s="43"/>
      <c r="AA7" s="43"/>
      <c r="AB7" s="41"/>
      <c r="AC7" s="42"/>
      <c r="AD7" s="41"/>
      <c r="AE7" s="42"/>
      <c r="AF7" s="43"/>
      <c r="AG7" s="43"/>
      <c r="AH7" s="43"/>
    </row>
    <row r="8" spans="1:35" x14ac:dyDescent="0.25">
      <c r="A8" s="5">
        <v>1138</v>
      </c>
      <c r="B8" s="6">
        <v>10.009132454269452</v>
      </c>
      <c r="C8" s="25">
        <v>1036</v>
      </c>
      <c r="D8" s="26">
        <v>23.003339189768262</v>
      </c>
      <c r="E8" s="25">
        <v>1028</v>
      </c>
      <c r="F8" s="26">
        <v>39.003096298481623</v>
      </c>
      <c r="G8" s="27">
        <v>556</v>
      </c>
      <c r="H8" s="28">
        <v>4.0368270140303322</v>
      </c>
      <c r="I8" s="27">
        <v>592</v>
      </c>
      <c r="J8" s="28">
        <v>14.015771222442655</v>
      </c>
      <c r="L8" s="90">
        <v>1138</v>
      </c>
      <c r="M8" s="224">
        <f t="shared" si="0"/>
        <v>0.16681887423782418</v>
      </c>
      <c r="N8" s="90">
        <v>1036</v>
      </c>
      <c r="O8" s="216">
        <f t="shared" si="1"/>
        <v>0.15864371855012593</v>
      </c>
      <c r="P8" s="90">
        <v>1028</v>
      </c>
      <c r="Q8" s="224">
        <f t="shared" si="2"/>
        <v>0.20001587845375191</v>
      </c>
      <c r="R8" s="55">
        <v>556</v>
      </c>
      <c r="S8" s="215">
        <f t="shared" si="3"/>
        <v>4.640031050609577E-2</v>
      </c>
      <c r="T8" s="55">
        <v>592</v>
      </c>
      <c r="U8" s="215">
        <f t="shared" si="4"/>
        <v>9.2209021200280628E-2</v>
      </c>
      <c r="W8" s="14" t="s">
        <v>13</v>
      </c>
      <c r="X8" s="14" t="s">
        <v>14</v>
      </c>
      <c r="Z8" s="41"/>
      <c r="AA8" s="42"/>
      <c r="AB8" s="41"/>
      <c r="AC8" s="42"/>
      <c r="AD8" s="41"/>
      <c r="AE8" s="42"/>
      <c r="AF8" s="41"/>
      <c r="AG8" s="42"/>
      <c r="AH8" s="43"/>
      <c r="AI8" s="37"/>
    </row>
    <row r="9" spans="1:35" x14ac:dyDescent="0.25">
      <c r="A9" s="5">
        <v>1409</v>
      </c>
      <c r="B9" s="6">
        <v>9.0058871634393576</v>
      </c>
      <c r="C9" s="5">
        <v>1164</v>
      </c>
      <c r="D9" s="6">
        <v>18.002931341719133</v>
      </c>
      <c r="E9" s="5">
        <v>1168</v>
      </c>
      <c r="F9" s="6">
        <v>19.002684918370573</v>
      </c>
      <c r="G9" s="27">
        <v>594</v>
      </c>
      <c r="H9" s="28">
        <v>4.0231762202340899</v>
      </c>
      <c r="I9" s="25">
        <v>1043</v>
      </c>
      <c r="J9" s="26">
        <v>30.002570998405389</v>
      </c>
      <c r="L9" s="84">
        <v>1409</v>
      </c>
      <c r="M9" s="225">
        <f t="shared" si="0"/>
        <v>0.15009811939065595</v>
      </c>
      <c r="N9" s="90">
        <v>1164</v>
      </c>
      <c r="O9" s="216">
        <f t="shared" si="1"/>
        <v>0.12415814718426989</v>
      </c>
      <c r="P9" s="90">
        <v>1168</v>
      </c>
      <c r="Q9" s="224">
        <f t="shared" si="2"/>
        <v>9.744966624805422E-2</v>
      </c>
      <c r="R9" s="55">
        <v>594</v>
      </c>
      <c r="S9" s="215">
        <f t="shared" si="3"/>
        <v>4.6243404830276898E-2</v>
      </c>
      <c r="T9" s="90">
        <v>1043</v>
      </c>
      <c r="U9" s="216">
        <f t="shared" si="4"/>
        <v>0.19738533551582493</v>
      </c>
      <c r="W9" s="15" t="s">
        <v>15</v>
      </c>
      <c r="X9" s="15" t="s">
        <v>16</v>
      </c>
      <c r="Z9" s="41"/>
      <c r="AA9" s="42"/>
      <c r="AB9" s="41"/>
      <c r="AC9" s="42"/>
      <c r="AD9" s="41"/>
      <c r="AE9" s="42"/>
      <c r="AF9" s="41"/>
      <c r="AG9" s="42"/>
      <c r="AH9" s="37"/>
      <c r="AI9" s="37"/>
    </row>
    <row r="10" spans="1:35" x14ac:dyDescent="0.25">
      <c r="A10" s="23">
        <v>1663</v>
      </c>
      <c r="B10" s="24">
        <v>7.0109775865873489</v>
      </c>
      <c r="C10" s="27">
        <v>1305</v>
      </c>
      <c r="D10" s="28">
        <v>7.0042053865301535</v>
      </c>
      <c r="E10" s="5">
        <v>1218</v>
      </c>
      <c r="F10" s="6">
        <v>18.00384857082976</v>
      </c>
      <c r="G10" s="27">
        <v>635</v>
      </c>
      <c r="H10" s="28">
        <v>5.0082901290718613</v>
      </c>
      <c r="I10" s="5">
        <v>1162</v>
      </c>
      <c r="J10" s="6">
        <v>14.003684338473805</v>
      </c>
      <c r="L10" s="75">
        <v>1663</v>
      </c>
      <c r="M10" s="226">
        <f t="shared" si="0"/>
        <v>0.11684962644312248</v>
      </c>
      <c r="N10" s="84">
        <v>1305</v>
      </c>
      <c r="O10" s="217">
        <f t="shared" si="1"/>
        <v>4.8304864734690714E-2</v>
      </c>
      <c r="P10" s="90">
        <v>1218</v>
      </c>
      <c r="Q10" s="224">
        <f t="shared" si="2"/>
        <v>9.2327428568357739E-2</v>
      </c>
      <c r="R10" s="55">
        <v>635</v>
      </c>
      <c r="S10" s="215">
        <f t="shared" si="3"/>
        <v>5.7566553207722547E-2</v>
      </c>
      <c r="T10" s="90">
        <v>1162</v>
      </c>
      <c r="U10" s="216">
        <f t="shared" si="4"/>
        <v>9.2129502226801344E-2</v>
      </c>
      <c r="W10" s="16" t="s">
        <v>17</v>
      </c>
      <c r="X10" s="16" t="s">
        <v>18</v>
      </c>
      <c r="Z10" s="41"/>
      <c r="AA10" s="42"/>
      <c r="AB10" s="41"/>
      <c r="AC10" s="42"/>
      <c r="AD10" s="41"/>
      <c r="AE10" s="42"/>
      <c r="AF10" s="41"/>
      <c r="AG10" s="42"/>
      <c r="AH10" s="37"/>
      <c r="AI10" s="37"/>
    </row>
    <row r="11" spans="1:35" ht="15.75" thickBot="1" x14ac:dyDescent="0.3">
      <c r="A11" s="156">
        <v>1880</v>
      </c>
      <c r="B11" s="157">
        <v>4.012319087619912</v>
      </c>
      <c r="C11" s="23">
        <v>1465</v>
      </c>
      <c r="D11" s="24">
        <v>10.007606267964256</v>
      </c>
      <c r="E11" s="23">
        <v>1364</v>
      </c>
      <c r="F11" s="24">
        <v>10.00384857082976</v>
      </c>
      <c r="G11" s="25">
        <v>1021</v>
      </c>
      <c r="H11" s="26">
        <v>14.00629605377836</v>
      </c>
      <c r="I11" s="5">
        <v>1283</v>
      </c>
      <c r="J11" s="6">
        <v>7.0014930270201248</v>
      </c>
      <c r="L11" s="183">
        <v>1880</v>
      </c>
      <c r="M11" s="409">
        <f t="shared" si="0"/>
        <v>6.6871984793665198E-2</v>
      </c>
      <c r="N11" s="84">
        <v>1465</v>
      </c>
      <c r="O11" s="217">
        <f t="shared" si="1"/>
        <v>6.9017974261822462E-2</v>
      </c>
      <c r="P11" s="84">
        <v>1364</v>
      </c>
      <c r="Q11" s="225">
        <f t="shared" si="2"/>
        <v>5.130178754271672E-2</v>
      </c>
      <c r="R11" s="90">
        <v>1021</v>
      </c>
      <c r="S11" s="216">
        <f t="shared" si="3"/>
        <v>0.16099190866411908</v>
      </c>
      <c r="T11" s="90">
        <v>1283</v>
      </c>
      <c r="U11" s="216">
        <f t="shared" si="4"/>
        <v>4.60624541251324E-2</v>
      </c>
      <c r="W11" s="17" t="s">
        <v>19</v>
      </c>
      <c r="X11" s="17" t="s">
        <v>20</v>
      </c>
      <c r="Z11" s="41"/>
      <c r="AA11" s="42"/>
      <c r="AB11" s="41"/>
      <c r="AC11" s="42"/>
      <c r="AD11" s="41"/>
      <c r="AE11" s="42"/>
      <c r="AF11" s="41"/>
      <c r="AG11" s="42"/>
      <c r="AH11" s="37"/>
      <c r="AI11" s="37"/>
    </row>
    <row r="12" spans="1:35" x14ac:dyDescent="0.25">
      <c r="B12" s="29"/>
      <c r="C12" s="5">
        <v>1575</v>
      </c>
      <c r="D12" s="6">
        <v>5.0171471927509694</v>
      </c>
      <c r="E12" s="23">
        <v>1439</v>
      </c>
      <c r="F12" s="24">
        <v>17.004103653423289</v>
      </c>
      <c r="G12" s="5">
        <v>1148</v>
      </c>
      <c r="H12" s="6">
        <v>7.0226582698150279</v>
      </c>
      <c r="I12" s="5">
        <v>1386</v>
      </c>
      <c r="J12" s="6">
        <v>9.0047024538688447</v>
      </c>
      <c r="N12" s="75">
        <v>1575</v>
      </c>
      <c r="O12" s="218">
        <f t="shared" si="1"/>
        <v>3.4601015122420475E-2</v>
      </c>
      <c r="P12" s="84">
        <v>1439</v>
      </c>
      <c r="Q12" s="225">
        <f t="shared" si="2"/>
        <v>8.7200531556016869E-2</v>
      </c>
      <c r="R12" s="90">
        <v>1148</v>
      </c>
      <c r="S12" s="216">
        <f t="shared" si="3"/>
        <v>8.0720209997873882E-2</v>
      </c>
      <c r="T12" s="84">
        <v>1386</v>
      </c>
      <c r="U12" s="217">
        <f t="shared" si="4"/>
        <v>5.9241463512295034E-2</v>
      </c>
      <c r="W12" s="18" t="s">
        <v>21</v>
      </c>
      <c r="X12" s="18" t="s">
        <v>22</v>
      </c>
      <c r="Z12" s="43"/>
      <c r="AA12" s="43"/>
      <c r="AB12" s="41"/>
      <c r="AC12" s="42"/>
      <c r="AD12" s="43"/>
      <c r="AE12" s="43"/>
      <c r="AF12" s="43"/>
      <c r="AG12" s="43"/>
      <c r="AH12" s="37"/>
      <c r="AI12" s="37"/>
    </row>
    <row r="13" spans="1:35" x14ac:dyDescent="0.25">
      <c r="C13" s="23">
        <v>1652</v>
      </c>
      <c r="D13" s="24">
        <v>5.0071565085281291</v>
      </c>
      <c r="E13" s="23">
        <v>1696</v>
      </c>
      <c r="F13" s="24">
        <v>17.00360324371681</v>
      </c>
      <c r="G13" s="5">
        <v>1225</v>
      </c>
      <c r="H13" s="6">
        <v>4.0186557371074105</v>
      </c>
      <c r="I13" s="23">
        <v>1442</v>
      </c>
      <c r="J13" s="24">
        <v>16.002979735303441</v>
      </c>
      <c r="N13" s="75">
        <v>1652</v>
      </c>
      <c r="O13" s="218">
        <f t="shared" si="1"/>
        <v>3.4532113851918129E-2</v>
      </c>
      <c r="P13" s="75">
        <v>1696</v>
      </c>
      <c r="Q13" s="226">
        <f t="shared" si="2"/>
        <v>8.7197965352393894E-2</v>
      </c>
      <c r="R13" s="90">
        <v>1225</v>
      </c>
      <c r="S13" s="216">
        <f t="shared" si="3"/>
        <v>4.619144525410817E-2</v>
      </c>
      <c r="T13" s="84">
        <v>1442</v>
      </c>
      <c r="U13" s="217">
        <f t="shared" si="4"/>
        <v>0.10528276141647001</v>
      </c>
      <c r="W13" s="19" t="s">
        <v>56</v>
      </c>
      <c r="X13" s="19" t="s">
        <v>23</v>
      </c>
      <c r="Z13" s="40"/>
      <c r="AA13" s="40"/>
      <c r="AB13" s="40"/>
      <c r="AC13" s="40"/>
      <c r="AD13" s="40"/>
      <c r="AE13" s="40"/>
      <c r="AF13" s="40"/>
      <c r="AG13" s="40"/>
    </row>
    <row r="14" spans="1:35" x14ac:dyDescent="0.25">
      <c r="C14" s="23">
        <v>1707</v>
      </c>
      <c r="D14" s="24">
        <v>5.0098871218150096</v>
      </c>
      <c r="E14" s="5">
        <v>1765</v>
      </c>
      <c r="F14" s="6">
        <v>9.0090198453165033</v>
      </c>
      <c r="G14" s="5">
        <v>1277</v>
      </c>
      <c r="H14" s="6">
        <v>3.0120656327900761</v>
      </c>
      <c r="I14" s="23">
        <v>1650</v>
      </c>
      <c r="J14" s="24">
        <v>7.008448076776431</v>
      </c>
      <c r="N14" s="75">
        <v>1707</v>
      </c>
      <c r="O14" s="218">
        <f t="shared" si="1"/>
        <v>3.4550945667689723E-2</v>
      </c>
      <c r="P14" s="75">
        <v>1765</v>
      </c>
      <c r="Q14" s="226">
        <f t="shared" si="2"/>
        <v>4.620010177085386E-2</v>
      </c>
      <c r="R14" s="90">
        <v>1277</v>
      </c>
      <c r="S14" s="216">
        <f t="shared" si="3"/>
        <v>3.4621444055058348E-2</v>
      </c>
      <c r="T14" s="75">
        <v>1650</v>
      </c>
      <c r="U14" s="218">
        <f t="shared" si="4"/>
        <v>4.6108211031423887E-2</v>
      </c>
      <c r="W14" s="20" t="s">
        <v>24</v>
      </c>
      <c r="X14" s="20" t="s">
        <v>25</v>
      </c>
    </row>
    <row r="15" spans="1:35" x14ac:dyDescent="0.25">
      <c r="C15" s="5">
        <v>1876</v>
      </c>
      <c r="D15" s="6">
        <v>7.002846822539043</v>
      </c>
      <c r="E15" s="5">
        <v>1897</v>
      </c>
      <c r="F15" s="6">
        <v>3.0071945497345309</v>
      </c>
      <c r="G15" s="23">
        <v>1350</v>
      </c>
      <c r="H15" s="24">
        <v>3.0095078059046845</v>
      </c>
      <c r="I15" s="5">
        <v>1749</v>
      </c>
      <c r="J15" s="6">
        <v>4.004753738291301</v>
      </c>
      <c r="N15" s="70">
        <v>1876</v>
      </c>
      <c r="O15" s="219">
        <f t="shared" si="1"/>
        <v>4.8295495327855466E-2</v>
      </c>
      <c r="P15" s="70">
        <v>1897</v>
      </c>
      <c r="Q15" s="227">
        <f t="shared" si="2"/>
        <v>1.5421510511459133E-2</v>
      </c>
      <c r="R15" s="84">
        <v>1350</v>
      </c>
      <c r="S15" s="217">
        <f t="shared" si="3"/>
        <v>3.4592043746030858E-2</v>
      </c>
      <c r="T15" s="75">
        <v>1749</v>
      </c>
      <c r="U15" s="218">
        <f t="shared" si="4"/>
        <v>2.6347064067705928E-2</v>
      </c>
      <c r="W15" s="14" t="s">
        <v>13</v>
      </c>
      <c r="X15" s="14" t="s">
        <v>26</v>
      </c>
    </row>
    <row r="16" spans="1:35" x14ac:dyDescent="0.25">
      <c r="C16" s="5">
        <v>2028</v>
      </c>
      <c r="D16" s="6">
        <v>3.0200791016601523</v>
      </c>
      <c r="E16" s="5">
        <v>2645</v>
      </c>
      <c r="F16" s="6">
        <v>3.0293387772303584</v>
      </c>
      <c r="G16" s="23">
        <v>1425</v>
      </c>
      <c r="H16" s="24">
        <v>4.0044503094982833</v>
      </c>
      <c r="I16" s="5">
        <v>1975</v>
      </c>
      <c r="J16" s="6">
        <v>3.0109422082012456</v>
      </c>
      <c r="N16" s="64">
        <v>2028</v>
      </c>
      <c r="O16" s="229">
        <f t="shared" si="1"/>
        <v>2.0828131735587258E-2</v>
      </c>
      <c r="P16" s="72">
        <v>2645</v>
      </c>
      <c r="Q16" s="329">
        <f t="shared" si="2"/>
        <v>1.5535070652463377E-2</v>
      </c>
      <c r="R16" s="84">
        <v>1425</v>
      </c>
      <c r="S16" s="217">
        <f t="shared" si="3"/>
        <v>4.6028164476991762E-2</v>
      </c>
      <c r="T16" s="70">
        <v>1975</v>
      </c>
      <c r="U16" s="219">
        <f t="shared" si="4"/>
        <v>1.9808830317113457E-2</v>
      </c>
    </row>
    <row r="17" spans="1:21" x14ac:dyDescent="0.25">
      <c r="C17" s="5">
        <v>2087</v>
      </c>
      <c r="D17" s="6">
        <v>3.0161313816346098</v>
      </c>
      <c r="E17" s="5">
        <v>2677</v>
      </c>
      <c r="F17" s="6">
        <v>3.0125665173992662</v>
      </c>
      <c r="G17" s="23">
        <v>1470</v>
      </c>
      <c r="H17" s="24">
        <v>3.0049456577833431</v>
      </c>
      <c r="I17" s="5">
        <v>2038</v>
      </c>
      <c r="J17" s="6">
        <v>3.0210074420467401</v>
      </c>
      <c r="N17" s="64">
        <v>2087</v>
      </c>
      <c r="O17" s="229">
        <f t="shared" si="1"/>
        <v>2.0800906080238688E-2</v>
      </c>
      <c r="P17" s="72">
        <v>2677</v>
      </c>
      <c r="Q17" s="329">
        <f t="shared" si="2"/>
        <v>1.544905906358598E-2</v>
      </c>
      <c r="R17" s="84">
        <v>1470</v>
      </c>
      <c r="S17" s="217">
        <f t="shared" si="3"/>
        <v>3.4539605261877507E-2</v>
      </c>
      <c r="T17" s="64">
        <v>2038</v>
      </c>
      <c r="U17" s="229">
        <f t="shared" si="4"/>
        <v>1.9875048960833818E-2</v>
      </c>
    </row>
    <row r="18" spans="1:21" ht="15.75" thickBot="1" x14ac:dyDescent="0.3">
      <c r="C18" s="156">
        <v>2708</v>
      </c>
      <c r="D18" s="157">
        <v>6.018516032292184</v>
      </c>
      <c r="E18" s="156">
        <v>2731</v>
      </c>
      <c r="F18" s="157">
        <v>3.0234926562841919</v>
      </c>
      <c r="G18" s="27">
        <v>1628</v>
      </c>
      <c r="H18" s="28">
        <v>4.0117668647176652</v>
      </c>
      <c r="I18" s="5">
        <v>2700</v>
      </c>
      <c r="J18" s="6">
        <v>5.009293646974962</v>
      </c>
      <c r="N18" s="165">
        <v>2708</v>
      </c>
      <c r="O18" s="220">
        <f t="shared" si="1"/>
        <v>4.1507007119256444E-2</v>
      </c>
      <c r="P18" s="165">
        <v>2731</v>
      </c>
      <c r="Q18" s="228">
        <f t="shared" si="2"/>
        <v>1.5505090545047139E-2</v>
      </c>
      <c r="R18" s="75">
        <v>1628</v>
      </c>
      <c r="S18" s="218">
        <f t="shared" si="3"/>
        <v>4.6112262812846729E-2</v>
      </c>
      <c r="T18" s="72">
        <v>2700</v>
      </c>
      <c r="U18" s="230">
        <f t="shared" si="4"/>
        <v>3.2955879256414224E-2</v>
      </c>
    </row>
    <row r="19" spans="1:21" ht="15.75" thickBot="1" x14ac:dyDescent="0.3">
      <c r="G19" s="27">
        <v>1690</v>
      </c>
      <c r="H19" s="28">
        <v>4.0031526894523353</v>
      </c>
      <c r="I19" s="156">
        <v>2763</v>
      </c>
      <c r="J19" s="157">
        <v>3.0044503094982837</v>
      </c>
      <c r="R19" s="75">
        <v>1690</v>
      </c>
      <c r="S19" s="218">
        <f t="shared" si="3"/>
        <v>4.6013249304049833E-2</v>
      </c>
      <c r="T19" s="165">
        <v>2763</v>
      </c>
      <c r="U19" s="220">
        <f t="shared" si="4"/>
        <v>1.9766120457225551E-2</v>
      </c>
    </row>
    <row r="20" spans="1:21" x14ac:dyDescent="0.25">
      <c r="G20" s="5">
        <v>1888</v>
      </c>
      <c r="H20" s="6">
        <v>3.0187686777068663</v>
      </c>
      <c r="R20" s="70">
        <v>1888</v>
      </c>
      <c r="S20" s="219">
        <f t="shared" si="3"/>
        <v>3.4698490548354784E-2</v>
      </c>
    </row>
    <row r="21" spans="1:21" ht="15.75" thickBot="1" x14ac:dyDescent="0.3">
      <c r="G21" s="156">
        <v>2756</v>
      </c>
      <c r="H21" s="157">
        <v>3.0099818310423831</v>
      </c>
      <c r="R21" s="165">
        <v>2756</v>
      </c>
      <c r="S21" s="220">
        <f t="shared" si="3"/>
        <v>3.4597492310831993E-2</v>
      </c>
    </row>
    <row r="22" spans="1:21" x14ac:dyDescent="0.25">
      <c r="B22" s="29"/>
      <c r="C22" s="29"/>
      <c r="D22" s="29"/>
      <c r="E22" s="29"/>
      <c r="F22" s="29"/>
      <c r="G22" s="29"/>
      <c r="H22" s="29"/>
      <c r="I22" s="29"/>
      <c r="J22" s="29"/>
      <c r="S22" s="89"/>
    </row>
    <row r="23" spans="1:21" x14ac:dyDescent="0.25">
      <c r="B23" s="29">
        <f>SUM(B3:B11)</f>
        <v>60.104510194491233</v>
      </c>
      <c r="D23" s="29">
        <f>SUM(D3:D18)</f>
        <v>145.22971078998</v>
      </c>
      <c r="F23" s="29">
        <f>SUM(F3:F18)</f>
        <v>195.20981419560269</v>
      </c>
      <c r="H23" s="29">
        <f>SUM(H3:H21)</f>
        <v>87.287251677556156</v>
      </c>
      <c r="J23" s="29">
        <f>SUM(J3:J19)</f>
        <v>152.1837507962905</v>
      </c>
    </row>
    <row r="26" spans="1:2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2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2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3"/>
    </row>
    <row r="29" spans="1:2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3"/>
    </row>
    <row r="30" spans="1:21" x14ac:dyDescent="0.25">
      <c r="A30" s="43"/>
      <c r="B30" s="43"/>
      <c r="C30" s="41"/>
      <c r="D30" s="41"/>
      <c r="E30" s="41"/>
      <c r="F30" s="41"/>
      <c r="G30" s="41"/>
      <c r="H30" s="41"/>
      <c r="I30" s="41"/>
      <c r="J30" s="41"/>
      <c r="K30" s="43"/>
    </row>
    <row r="31" spans="1:2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3"/>
    </row>
    <row r="32" spans="1:21" x14ac:dyDescent="0.25">
      <c r="A32" s="43"/>
      <c r="B32" s="63"/>
      <c r="C32" s="63"/>
      <c r="D32" s="63"/>
      <c r="E32" s="63"/>
      <c r="F32" s="63"/>
      <c r="G32" s="63"/>
      <c r="H32" s="63"/>
      <c r="I32" s="63"/>
      <c r="J32" s="63"/>
      <c r="K32" s="43"/>
    </row>
    <row r="33" spans="1:1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3"/>
    </row>
    <row r="34" spans="1:11" x14ac:dyDescent="0.25">
      <c r="A34" s="41"/>
      <c r="B34" s="54"/>
      <c r="C34" s="54"/>
      <c r="D34" s="54"/>
      <c r="E34" s="54"/>
      <c r="F34" s="54"/>
      <c r="G34" s="54"/>
      <c r="H34" s="54"/>
      <c r="I34" s="54"/>
      <c r="J34" s="54"/>
      <c r="K34" s="43"/>
    </row>
    <row r="35" spans="1:11" x14ac:dyDescent="0.25">
      <c r="A35" s="43"/>
      <c r="B35" s="43"/>
      <c r="C35" s="41"/>
      <c r="D35" s="41"/>
      <c r="E35" s="41"/>
      <c r="F35" s="41"/>
      <c r="G35" s="41"/>
      <c r="H35" s="41"/>
      <c r="I35" s="43"/>
      <c r="J35" s="43"/>
      <c r="K35" s="43"/>
    </row>
    <row r="36" spans="1:11" x14ac:dyDescent="0.25">
      <c r="A36" s="41"/>
      <c r="B36" s="41"/>
      <c r="C36" s="43"/>
      <c r="D36" s="43"/>
      <c r="E36" s="43"/>
      <c r="F36" s="43"/>
      <c r="G36" s="43"/>
      <c r="H36" s="43"/>
      <c r="I36" s="41"/>
      <c r="J36" s="41"/>
      <c r="K36" s="43"/>
    </row>
    <row r="37" spans="1:11" x14ac:dyDescent="0.25">
      <c r="A37" s="43"/>
      <c r="B37" s="43"/>
      <c r="C37" s="41"/>
      <c r="D37" s="41"/>
      <c r="E37" s="43"/>
      <c r="F37" s="43"/>
      <c r="G37" s="43"/>
      <c r="H37" s="43"/>
      <c r="I37" s="41"/>
      <c r="J37" s="41"/>
      <c r="K37" s="43"/>
    </row>
    <row r="38" spans="1:11" x14ac:dyDescent="0.25">
      <c r="A38" s="43"/>
      <c r="B38" s="43"/>
      <c r="C38" s="43"/>
      <c r="D38" s="43"/>
      <c r="E38" s="43"/>
      <c r="F38" s="43"/>
      <c r="G38" s="43"/>
      <c r="H38" s="43"/>
      <c r="I38" s="41"/>
      <c r="J38" s="41"/>
      <c r="K38" s="43"/>
    </row>
    <row r="39" spans="1:11" x14ac:dyDescent="0.25">
      <c r="A39" s="43"/>
      <c r="B39" s="43"/>
      <c r="C39" s="43"/>
      <c r="D39" s="43"/>
      <c r="E39" s="41"/>
      <c r="F39" s="41"/>
      <c r="G39" s="41"/>
      <c r="H39" s="41"/>
      <c r="I39" s="41"/>
      <c r="J39" s="41"/>
      <c r="K39" s="43"/>
    </row>
    <row r="40" spans="1:11" x14ac:dyDescent="0.25">
      <c r="A40" s="43"/>
      <c r="B40" s="43"/>
      <c r="C40" s="41"/>
      <c r="D40" s="41"/>
      <c r="E40" s="41"/>
      <c r="F40" s="41"/>
      <c r="G40" s="41"/>
      <c r="H40" s="41"/>
      <c r="I40" s="41"/>
      <c r="J40" s="41"/>
      <c r="K40" s="43"/>
    </row>
    <row r="41" spans="1:11" x14ac:dyDescent="0.25">
      <c r="A41" s="43"/>
      <c r="B41" s="43"/>
      <c r="C41" s="41"/>
      <c r="D41" s="41"/>
      <c r="E41" s="41"/>
      <c r="F41" s="41"/>
      <c r="G41" s="41"/>
      <c r="H41" s="41"/>
      <c r="I41" s="43"/>
      <c r="J41" s="43"/>
      <c r="K41" s="43"/>
    </row>
    <row r="42" spans="1:11" x14ac:dyDescent="0.25">
      <c r="A42" s="43"/>
      <c r="B42" s="43"/>
      <c r="C42" s="41"/>
      <c r="D42" s="41"/>
      <c r="E42" s="41"/>
      <c r="F42" s="41"/>
      <c r="G42" s="41"/>
      <c r="H42" s="41"/>
      <c r="I42" s="43"/>
      <c r="J42" s="43"/>
      <c r="K42" s="43"/>
    </row>
    <row r="43" spans="1:11" x14ac:dyDescent="0.25">
      <c r="A43" s="43"/>
      <c r="B43" s="43"/>
      <c r="C43" s="41"/>
      <c r="D43" s="41"/>
      <c r="E43" s="41"/>
      <c r="F43" s="41"/>
      <c r="G43" s="43"/>
      <c r="H43" s="43"/>
      <c r="I43" s="43"/>
      <c r="J43" s="43"/>
      <c r="K43" s="43"/>
    </row>
    <row r="44" spans="1:1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26"/>
  <sheetViews>
    <sheetView zoomScaleNormal="100" workbookViewId="0">
      <selection activeCell="Z24" sqref="Z24"/>
    </sheetView>
  </sheetViews>
  <sheetFormatPr defaultRowHeight="15" x14ac:dyDescent="0.25"/>
  <cols>
    <col min="13" max="13" width="16.5703125" customWidth="1"/>
    <col min="27" max="27" width="26.7109375" bestFit="1" customWidth="1"/>
    <col min="28" max="28" width="9.7109375" bestFit="1" customWidth="1"/>
    <col min="29" max="29" width="9.140625" style="40"/>
  </cols>
  <sheetData>
    <row r="1" spans="1:39" s="94" customFormat="1" x14ac:dyDescent="0.25">
      <c r="A1" s="94" t="s">
        <v>66</v>
      </c>
      <c r="AC1" s="95"/>
    </row>
    <row r="2" spans="1:39" s="94" customFormat="1" ht="15.75" thickBot="1" x14ac:dyDescent="0.3">
      <c r="A2" s="94" t="s">
        <v>4</v>
      </c>
      <c r="C2" s="94" t="s">
        <v>45</v>
      </c>
      <c r="E2" s="94" t="s">
        <v>46</v>
      </c>
      <c r="G2" s="94" t="s">
        <v>47</v>
      </c>
      <c r="I2" s="94" t="s">
        <v>48</v>
      </c>
      <c r="K2" s="94" t="s">
        <v>33</v>
      </c>
      <c r="N2" s="94" t="s">
        <v>4</v>
      </c>
      <c r="P2" s="94" t="s">
        <v>45</v>
      </c>
      <c r="R2" s="94" t="s">
        <v>46</v>
      </c>
      <c r="T2" s="94" t="s">
        <v>47</v>
      </c>
      <c r="V2" s="94" t="s">
        <v>48</v>
      </c>
      <c r="X2" s="94" t="s">
        <v>33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</row>
    <row r="3" spans="1:39" s="94" customFormat="1" x14ac:dyDescent="0.25">
      <c r="A3" s="266">
        <v>165</v>
      </c>
      <c r="B3" s="336">
        <v>5.0312544305083584</v>
      </c>
      <c r="C3" s="266">
        <v>251</v>
      </c>
      <c r="D3" s="336">
        <v>3.0586775544607168</v>
      </c>
      <c r="E3" s="266">
        <v>236</v>
      </c>
      <c r="F3" s="336">
        <v>3.0133172835163231</v>
      </c>
      <c r="G3" s="266">
        <v>164</v>
      </c>
      <c r="H3" s="336">
        <v>4.0736540280606643</v>
      </c>
      <c r="I3" s="266">
        <v>158</v>
      </c>
      <c r="J3" s="336">
        <v>6.0666449205783604</v>
      </c>
      <c r="K3" s="266">
        <v>161</v>
      </c>
      <c r="L3" s="336">
        <v>3.0966670292007121</v>
      </c>
      <c r="M3" s="149"/>
      <c r="N3" s="376">
        <v>165</v>
      </c>
      <c r="O3" s="377">
        <f>B3/226</f>
        <v>2.2262187745612207E-2</v>
      </c>
      <c r="P3" s="392">
        <v>251</v>
      </c>
      <c r="Q3" s="393">
        <f>D3/217</f>
        <v>1.4095288269404226E-2</v>
      </c>
      <c r="R3" s="394">
        <v>236</v>
      </c>
      <c r="S3" s="395">
        <f>F3/223</f>
        <v>1.3512633558369161E-2</v>
      </c>
      <c r="T3" s="376">
        <v>164</v>
      </c>
      <c r="U3" s="377">
        <f>H3/240</f>
        <v>1.6973558450252769E-2</v>
      </c>
      <c r="V3" s="376">
        <v>158</v>
      </c>
      <c r="W3" s="405">
        <f>J3/268</f>
        <v>2.2636734778277465E-2</v>
      </c>
      <c r="X3" s="376">
        <v>161</v>
      </c>
      <c r="Y3" s="377">
        <f>L3/256</f>
        <v>1.2096355582815282E-2</v>
      </c>
      <c r="AA3" s="9" t="s">
        <v>7</v>
      </c>
      <c r="AB3" s="97" t="s">
        <v>58</v>
      </c>
      <c r="AC3" s="95"/>
      <c r="AD3" s="150"/>
      <c r="AE3" s="98"/>
      <c r="AF3" s="150"/>
      <c r="AG3" s="98"/>
      <c r="AH3" s="150"/>
      <c r="AI3" s="98"/>
      <c r="AJ3" s="150"/>
      <c r="AK3" s="98"/>
      <c r="AL3" s="150"/>
      <c r="AM3" s="96"/>
    </row>
    <row r="4" spans="1:39" s="94" customFormat="1" x14ac:dyDescent="0.25">
      <c r="A4" s="106">
        <v>209</v>
      </c>
      <c r="B4" s="107">
        <v>5.0388372109966424</v>
      </c>
      <c r="C4" s="106">
        <v>307</v>
      </c>
      <c r="D4" s="107">
        <v>5.0129517595665893</v>
      </c>
      <c r="E4" s="106">
        <v>315</v>
      </c>
      <c r="F4" s="107">
        <v>3.0333224602891802</v>
      </c>
      <c r="G4" s="106">
        <v>237</v>
      </c>
      <c r="H4" s="107">
        <v>3.0107846648533139</v>
      </c>
      <c r="I4" s="106">
        <v>343</v>
      </c>
      <c r="J4" s="107">
        <v>7.0049082696830176</v>
      </c>
      <c r="K4" s="106">
        <v>173</v>
      </c>
      <c r="L4" s="107">
        <v>3.0666449205783599</v>
      </c>
      <c r="M4" s="149"/>
      <c r="N4" s="378">
        <v>209</v>
      </c>
      <c r="O4" s="379">
        <f t="shared" ref="O4:O24" si="0">B4/226</f>
        <v>2.229573987166656E-2</v>
      </c>
      <c r="P4" s="106">
        <v>307</v>
      </c>
      <c r="Q4" s="381">
        <f t="shared" ref="Q4:Q19" si="1">D4/217</f>
        <v>2.3101160182334515E-2</v>
      </c>
      <c r="R4" s="106">
        <v>315</v>
      </c>
      <c r="S4" s="396">
        <f t="shared" ref="S4:S16" si="2">F4/223</f>
        <v>1.360234287125193E-2</v>
      </c>
      <c r="T4" s="378">
        <v>237</v>
      </c>
      <c r="U4" s="379">
        <f t="shared" ref="U4:U22" si="3">H4/240</f>
        <v>1.2544936103555475E-2</v>
      </c>
      <c r="V4" s="106">
        <v>343</v>
      </c>
      <c r="W4" s="396">
        <f t="shared" ref="W4:W21" si="4">J4/268</f>
        <v>2.6137717424190365E-2</v>
      </c>
      <c r="X4" s="406">
        <v>173</v>
      </c>
      <c r="Y4" s="407">
        <f t="shared" ref="Y4:Y22" si="5">L4/256</f>
        <v>1.1979081721009218E-2</v>
      </c>
      <c r="AA4" s="104" t="s">
        <v>8</v>
      </c>
      <c r="AB4" s="104" t="s">
        <v>57</v>
      </c>
      <c r="AC4" s="95"/>
      <c r="AD4" s="150"/>
      <c r="AE4" s="98"/>
      <c r="AF4" s="150"/>
      <c r="AG4" s="98"/>
      <c r="AH4" s="150"/>
      <c r="AI4" s="98"/>
      <c r="AJ4" s="150"/>
      <c r="AK4" s="98"/>
      <c r="AL4" s="150"/>
      <c r="AM4" s="96"/>
    </row>
    <row r="5" spans="1:39" s="94" customFormat="1" x14ac:dyDescent="0.25">
      <c r="A5" s="106">
        <v>249</v>
      </c>
      <c r="B5" s="107">
        <v>10.010798193302637</v>
      </c>
      <c r="C5" s="106">
        <v>412</v>
      </c>
      <c r="D5" s="107">
        <v>6.0133172835163231</v>
      </c>
      <c r="E5" s="106">
        <v>417</v>
      </c>
      <c r="F5" s="107">
        <v>22.012319087619911</v>
      </c>
      <c r="G5" s="106">
        <v>284</v>
      </c>
      <c r="H5" s="107">
        <v>5.0131118819948721</v>
      </c>
      <c r="I5" s="106">
        <v>379</v>
      </c>
      <c r="J5" s="107">
        <v>9.0053990966513187</v>
      </c>
      <c r="K5" s="106">
        <v>248</v>
      </c>
      <c r="L5" s="107">
        <v>5.0345672463598774</v>
      </c>
      <c r="M5" s="149"/>
      <c r="N5" s="151">
        <v>249</v>
      </c>
      <c r="O5" s="380">
        <f t="shared" si="0"/>
        <v>4.429556722700282E-2</v>
      </c>
      <c r="P5" s="106">
        <v>412</v>
      </c>
      <c r="Q5" s="381">
        <f t="shared" si="1"/>
        <v>2.7711139555374759E-2</v>
      </c>
      <c r="R5" s="106">
        <v>417</v>
      </c>
      <c r="S5" s="396">
        <f t="shared" si="2"/>
        <v>9.8709951065560145E-2</v>
      </c>
      <c r="T5" s="106">
        <v>284</v>
      </c>
      <c r="U5" s="381">
        <f t="shared" si="3"/>
        <v>2.0887966174978633E-2</v>
      </c>
      <c r="V5" s="106">
        <v>379</v>
      </c>
      <c r="W5" s="396">
        <f t="shared" si="4"/>
        <v>3.3602235435266116E-2</v>
      </c>
      <c r="X5" s="106">
        <v>248</v>
      </c>
      <c r="Y5" s="381">
        <f t="shared" si="5"/>
        <v>1.9666278306093271E-2</v>
      </c>
      <c r="AA5" s="110" t="s">
        <v>54</v>
      </c>
      <c r="AB5" s="110" t="s">
        <v>9</v>
      </c>
      <c r="AC5" s="95"/>
      <c r="AD5" s="150"/>
      <c r="AE5" s="98"/>
      <c r="AF5" s="150"/>
      <c r="AG5" s="98"/>
      <c r="AH5" s="150"/>
      <c r="AI5" s="98"/>
      <c r="AJ5" s="150"/>
      <c r="AK5" s="98"/>
      <c r="AL5" s="150"/>
      <c r="AM5" s="96"/>
    </row>
    <row r="6" spans="1:39" s="94" customFormat="1" x14ac:dyDescent="0.25">
      <c r="A6" s="106">
        <v>361</v>
      </c>
      <c r="B6" s="107">
        <v>9.0069450481622795</v>
      </c>
      <c r="C6" s="106">
        <v>447</v>
      </c>
      <c r="D6" s="107">
        <v>4.006192596963249</v>
      </c>
      <c r="E6" s="106">
        <v>512</v>
      </c>
      <c r="F6" s="107">
        <v>70.007195421981436</v>
      </c>
      <c r="G6" s="106">
        <v>375</v>
      </c>
      <c r="H6" s="107">
        <v>8.0049082696830176</v>
      </c>
      <c r="I6" s="106">
        <v>402</v>
      </c>
      <c r="J6" s="107">
        <v>7.0143130170562582</v>
      </c>
      <c r="K6" s="106">
        <v>344</v>
      </c>
      <c r="L6" s="107">
        <v>4.0327572081038756</v>
      </c>
      <c r="M6" s="149"/>
      <c r="N6" s="106">
        <v>361</v>
      </c>
      <c r="O6" s="381">
        <f t="shared" si="0"/>
        <v>3.9853739151160528E-2</v>
      </c>
      <c r="P6" s="106">
        <v>447</v>
      </c>
      <c r="Q6" s="381">
        <f t="shared" si="1"/>
        <v>1.8461717036696999E-2</v>
      </c>
      <c r="R6" s="129">
        <v>512</v>
      </c>
      <c r="S6" s="397">
        <f t="shared" si="2"/>
        <v>0.3139336117577643</v>
      </c>
      <c r="T6" s="106">
        <v>375</v>
      </c>
      <c r="U6" s="381">
        <f t="shared" si="3"/>
        <v>3.3353784457012571E-2</v>
      </c>
      <c r="V6" s="106">
        <v>402</v>
      </c>
      <c r="W6" s="396">
        <f t="shared" si="4"/>
        <v>2.617280976513529E-2</v>
      </c>
      <c r="X6" s="106">
        <v>344</v>
      </c>
      <c r="Y6" s="381">
        <f t="shared" si="5"/>
        <v>1.5752957844155764E-2</v>
      </c>
      <c r="AA6" s="112" t="s">
        <v>10</v>
      </c>
      <c r="AB6" s="112" t="s">
        <v>11</v>
      </c>
      <c r="AC6" s="95"/>
      <c r="AD6" s="150"/>
      <c r="AE6" s="98"/>
      <c r="AF6" s="150"/>
      <c r="AG6" s="98"/>
      <c r="AH6" s="150"/>
      <c r="AI6" s="98"/>
      <c r="AJ6" s="150"/>
      <c r="AK6" s="98"/>
      <c r="AL6" s="150"/>
      <c r="AM6" s="96"/>
    </row>
    <row r="7" spans="1:39" s="94" customFormat="1" x14ac:dyDescent="0.25">
      <c r="A7" s="106">
        <v>414</v>
      </c>
      <c r="B7" s="107">
        <v>12.01295175956659</v>
      </c>
      <c r="C7" s="106">
        <v>516</v>
      </c>
      <c r="D7" s="107">
        <v>58.004908269683014</v>
      </c>
      <c r="E7" s="106">
        <v>618</v>
      </c>
      <c r="F7" s="107">
        <v>8.0034881235127848</v>
      </c>
      <c r="G7" s="106">
        <v>422</v>
      </c>
      <c r="H7" s="107">
        <v>15.004908269683018</v>
      </c>
      <c r="I7" s="106">
        <v>455</v>
      </c>
      <c r="J7" s="107">
        <v>8.0069450481622795</v>
      </c>
      <c r="K7" s="106">
        <v>408</v>
      </c>
      <c r="L7" s="107">
        <v>14.012187829523295</v>
      </c>
      <c r="M7" s="149"/>
      <c r="N7" s="106">
        <v>414</v>
      </c>
      <c r="O7" s="381">
        <f t="shared" si="0"/>
        <v>5.3154653803391995E-2</v>
      </c>
      <c r="P7" s="129">
        <v>516</v>
      </c>
      <c r="Q7" s="382">
        <f t="shared" si="1"/>
        <v>0.26730372474508302</v>
      </c>
      <c r="R7" s="152">
        <v>618</v>
      </c>
      <c r="S7" s="398">
        <f t="shared" si="2"/>
        <v>3.5890081271357781E-2</v>
      </c>
      <c r="T7" s="106">
        <v>422</v>
      </c>
      <c r="U7" s="381">
        <f t="shared" si="3"/>
        <v>6.2520451123679238E-2</v>
      </c>
      <c r="V7" s="106">
        <v>455</v>
      </c>
      <c r="W7" s="396">
        <f t="shared" si="4"/>
        <v>2.9876660627471192E-2</v>
      </c>
      <c r="X7" s="106">
        <v>408</v>
      </c>
      <c r="Y7" s="381">
        <f t="shared" si="5"/>
        <v>5.4735108709075372E-2</v>
      </c>
      <c r="AA7" s="117" t="s">
        <v>55</v>
      </c>
      <c r="AB7" s="117" t="s">
        <v>12</v>
      </c>
      <c r="AC7" s="95"/>
      <c r="AD7" s="150"/>
      <c r="AE7" s="150"/>
      <c r="AF7" s="150"/>
      <c r="AG7" s="150"/>
      <c r="AH7" s="150"/>
      <c r="AI7" s="150"/>
      <c r="AJ7" s="150"/>
      <c r="AK7" s="150"/>
      <c r="AL7" s="150"/>
      <c r="AM7" s="96"/>
    </row>
    <row r="8" spans="1:39" s="94" customFormat="1" x14ac:dyDescent="0.25">
      <c r="A8" s="106">
        <v>530</v>
      </c>
      <c r="B8" s="107">
        <v>9.0058626834382665</v>
      </c>
      <c r="C8" s="106">
        <v>588</v>
      </c>
      <c r="D8" s="107">
        <v>14.01192389443297</v>
      </c>
      <c r="E8" s="106">
        <v>1046</v>
      </c>
      <c r="F8" s="107">
        <v>35.00199187194815</v>
      </c>
      <c r="G8" s="106">
        <v>530</v>
      </c>
      <c r="H8" s="107">
        <v>31.006648277024127</v>
      </c>
      <c r="I8" s="106">
        <v>518</v>
      </c>
      <c r="J8" s="107">
        <v>9.0312253933366762</v>
      </c>
      <c r="K8" s="106">
        <v>447</v>
      </c>
      <c r="L8" s="107">
        <v>9.0157712224426554</v>
      </c>
      <c r="M8" s="149"/>
      <c r="N8" s="129">
        <v>530</v>
      </c>
      <c r="O8" s="382">
        <f t="shared" si="0"/>
        <v>3.9848949926717996E-2</v>
      </c>
      <c r="P8" s="152">
        <v>588</v>
      </c>
      <c r="Q8" s="383">
        <f t="shared" si="1"/>
        <v>6.4571077854529813E-2</v>
      </c>
      <c r="R8" s="118">
        <v>1046</v>
      </c>
      <c r="S8" s="399">
        <f t="shared" si="2"/>
        <v>0.15695960480694238</v>
      </c>
      <c r="T8" s="129">
        <v>530</v>
      </c>
      <c r="U8" s="382">
        <f t="shared" si="3"/>
        <v>0.12919436782093385</v>
      </c>
      <c r="V8" s="129">
        <v>518</v>
      </c>
      <c r="W8" s="397">
        <f t="shared" si="4"/>
        <v>3.3698602213942823E-2</v>
      </c>
      <c r="X8" s="106">
        <v>447</v>
      </c>
      <c r="Y8" s="381">
        <f t="shared" si="5"/>
        <v>3.5217856337666623E-2</v>
      </c>
      <c r="Z8" s="94" t="s">
        <v>15</v>
      </c>
      <c r="AA8" s="119" t="s">
        <v>13</v>
      </c>
      <c r="AB8" s="119" t="s">
        <v>14</v>
      </c>
      <c r="AC8" s="95"/>
      <c r="AD8" s="150"/>
      <c r="AE8" s="98"/>
      <c r="AF8" s="150"/>
      <c r="AG8" s="98"/>
      <c r="AH8" s="150"/>
      <c r="AI8" s="98"/>
      <c r="AJ8" s="150"/>
      <c r="AK8" s="98"/>
      <c r="AL8" s="150"/>
      <c r="AM8" s="96"/>
    </row>
    <row r="9" spans="1:39" s="94" customFormat="1" x14ac:dyDescent="0.25">
      <c r="A9" s="106">
        <v>600</v>
      </c>
      <c r="B9" s="107">
        <v>21.003374435407075</v>
      </c>
      <c r="C9" s="106">
        <v>1061</v>
      </c>
      <c r="D9" s="107">
        <v>30.004974006512086</v>
      </c>
      <c r="E9" s="106">
        <v>1322</v>
      </c>
      <c r="F9" s="107">
        <v>11.00752683288222</v>
      </c>
      <c r="G9" s="106">
        <v>609</v>
      </c>
      <c r="H9" s="107">
        <v>12.003175939206658</v>
      </c>
      <c r="I9" s="106">
        <v>596</v>
      </c>
      <c r="J9" s="107">
        <v>15.004563993803467</v>
      </c>
      <c r="K9" s="106">
        <v>605</v>
      </c>
      <c r="L9" s="107">
        <v>17.003856497608083</v>
      </c>
      <c r="N9" s="152">
        <v>600</v>
      </c>
      <c r="O9" s="383">
        <f t="shared" si="0"/>
        <v>9.293528511242069E-2</v>
      </c>
      <c r="P9" s="118">
        <v>1061</v>
      </c>
      <c r="Q9" s="384">
        <f t="shared" si="1"/>
        <v>0.13827176961526308</v>
      </c>
      <c r="R9" s="121">
        <v>1322</v>
      </c>
      <c r="S9" s="400">
        <f t="shared" si="2"/>
        <v>4.9361106873911299E-2</v>
      </c>
      <c r="T9" s="152">
        <v>609</v>
      </c>
      <c r="U9" s="383">
        <f t="shared" si="3"/>
        <v>5.0013233080027739E-2</v>
      </c>
      <c r="V9" s="152">
        <v>596</v>
      </c>
      <c r="W9" s="398">
        <f t="shared" si="4"/>
        <v>5.5987179081356218E-2</v>
      </c>
      <c r="X9" s="152">
        <v>605</v>
      </c>
      <c r="Y9" s="383">
        <f t="shared" si="5"/>
        <v>6.6421314443781576E-2</v>
      </c>
      <c r="AA9" s="120" t="s">
        <v>15</v>
      </c>
      <c r="AB9" s="120" t="s">
        <v>16</v>
      </c>
      <c r="AC9" s="95"/>
      <c r="AD9" s="150"/>
      <c r="AE9" s="98"/>
      <c r="AF9" s="150"/>
      <c r="AG9" s="98"/>
      <c r="AH9" s="150"/>
      <c r="AI9" s="98"/>
      <c r="AJ9" s="150"/>
      <c r="AK9" s="98"/>
      <c r="AL9" s="150"/>
      <c r="AM9" s="96"/>
    </row>
    <row r="10" spans="1:39" s="94" customFormat="1" x14ac:dyDescent="0.25">
      <c r="A10" s="106">
        <v>932</v>
      </c>
      <c r="B10" s="107">
        <v>4.0192158432363883</v>
      </c>
      <c r="C10" s="106">
        <v>1150</v>
      </c>
      <c r="D10" s="107">
        <v>21.004931218855184</v>
      </c>
      <c r="E10" s="106">
        <v>1436</v>
      </c>
      <c r="F10" s="107">
        <v>22.008630107587294</v>
      </c>
      <c r="G10" s="106">
        <v>1041</v>
      </c>
      <c r="H10" s="107">
        <v>52.003315904626426</v>
      </c>
      <c r="I10" s="106">
        <v>1024</v>
      </c>
      <c r="J10" s="107">
        <v>53.002755826024305</v>
      </c>
      <c r="K10" s="106">
        <v>1020</v>
      </c>
      <c r="L10" s="107">
        <v>44.002481912078466</v>
      </c>
      <c r="N10" s="118">
        <v>932</v>
      </c>
      <c r="O10" s="384">
        <f t="shared" si="0"/>
        <v>1.7784140899276053E-2</v>
      </c>
      <c r="P10" s="118">
        <v>1150</v>
      </c>
      <c r="Q10" s="384">
        <f t="shared" si="1"/>
        <v>9.6796918059240483E-2</v>
      </c>
      <c r="R10" s="121">
        <v>1436</v>
      </c>
      <c r="S10" s="400">
        <f t="shared" si="2"/>
        <v>9.869340855420311E-2</v>
      </c>
      <c r="T10" s="118">
        <v>1041</v>
      </c>
      <c r="U10" s="384">
        <f t="shared" si="3"/>
        <v>0.21668048293594344</v>
      </c>
      <c r="V10" s="118">
        <v>1024</v>
      </c>
      <c r="W10" s="399">
        <f t="shared" si="4"/>
        <v>0.19777147696277725</v>
      </c>
      <c r="X10" s="118">
        <v>1020</v>
      </c>
      <c r="Y10" s="384">
        <f t="shared" si="5"/>
        <v>0.17188469496905651</v>
      </c>
      <c r="AA10" s="123" t="s">
        <v>17</v>
      </c>
      <c r="AB10" s="123" t="s">
        <v>18</v>
      </c>
      <c r="AC10" s="95"/>
      <c r="AD10" s="150"/>
      <c r="AE10" s="96"/>
      <c r="AF10" s="96"/>
      <c r="AG10" s="98"/>
      <c r="AH10" s="150"/>
      <c r="AI10" s="98"/>
      <c r="AJ10" s="150"/>
      <c r="AK10" s="98"/>
      <c r="AL10" s="150"/>
      <c r="AM10" s="96"/>
    </row>
    <row r="11" spans="1:39" s="94" customFormat="1" x14ac:dyDescent="0.25">
      <c r="A11" s="106">
        <v>1053</v>
      </c>
      <c r="B11" s="107">
        <v>32.004674138346076</v>
      </c>
      <c r="C11" s="106">
        <v>1253</v>
      </c>
      <c r="D11" s="107">
        <v>3.016327177268435</v>
      </c>
      <c r="E11" s="106">
        <v>1613</v>
      </c>
      <c r="F11" s="107">
        <v>10.011432936234804</v>
      </c>
      <c r="G11" s="106">
        <v>1165</v>
      </c>
      <c r="H11" s="107">
        <v>26.003594888284439</v>
      </c>
      <c r="I11" s="106">
        <v>1062</v>
      </c>
      <c r="J11" s="107">
        <v>49.002994549312717</v>
      </c>
      <c r="K11" s="106">
        <v>1072</v>
      </c>
      <c r="L11" s="107">
        <v>45.002553494716501</v>
      </c>
      <c r="N11" s="118">
        <v>1053</v>
      </c>
      <c r="O11" s="384">
        <f t="shared" si="0"/>
        <v>0.14161360238206228</v>
      </c>
      <c r="P11" s="118">
        <v>1253</v>
      </c>
      <c r="Q11" s="384">
        <f t="shared" si="1"/>
        <v>1.3900125240868364E-2</v>
      </c>
      <c r="R11" s="153">
        <v>1613</v>
      </c>
      <c r="S11" s="401">
        <f t="shared" si="2"/>
        <v>4.489431809970764E-2</v>
      </c>
      <c r="T11" s="118">
        <v>1165</v>
      </c>
      <c r="U11" s="384">
        <f t="shared" si="3"/>
        <v>0.1083483120345185</v>
      </c>
      <c r="V11" s="118">
        <v>1062</v>
      </c>
      <c r="W11" s="399">
        <f t="shared" si="4"/>
        <v>0.18284699458698775</v>
      </c>
      <c r="X11" s="118">
        <v>1072</v>
      </c>
      <c r="Y11" s="384">
        <f t="shared" si="5"/>
        <v>0.17579122458873633</v>
      </c>
      <c r="AA11" s="124" t="s">
        <v>19</v>
      </c>
      <c r="AB11" s="124" t="s">
        <v>20</v>
      </c>
      <c r="AC11" s="95"/>
      <c r="AD11" s="96"/>
      <c r="AE11" s="96"/>
      <c r="AF11" s="96"/>
      <c r="AG11" s="98"/>
      <c r="AH11" s="150"/>
      <c r="AI11" s="98"/>
      <c r="AJ11" s="150"/>
      <c r="AK11" s="98"/>
      <c r="AL11" s="150"/>
      <c r="AM11" s="96"/>
    </row>
    <row r="12" spans="1:39" s="94" customFormat="1" x14ac:dyDescent="0.25">
      <c r="A12" s="106">
        <v>1132</v>
      </c>
      <c r="B12" s="107">
        <v>19.001150185727703</v>
      </c>
      <c r="C12" s="106">
        <v>1444</v>
      </c>
      <c r="D12" s="107">
        <v>12.003990741703163</v>
      </c>
      <c r="E12" s="106">
        <v>1675</v>
      </c>
      <c r="F12" s="107">
        <v>14.004638130203912</v>
      </c>
      <c r="G12" s="106">
        <v>1269</v>
      </c>
      <c r="H12" s="107">
        <v>5.0096078962821515</v>
      </c>
      <c r="I12" s="106">
        <v>1154</v>
      </c>
      <c r="J12" s="107">
        <v>27.002240958418383</v>
      </c>
      <c r="K12" s="106">
        <v>1206</v>
      </c>
      <c r="L12" s="107">
        <v>13.002312628008031</v>
      </c>
      <c r="N12" s="118">
        <v>1132</v>
      </c>
      <c r="O12" s="384">
        <f t="shared" si="0"/>
        <v>8.4075885777556203E-2</v>
      </c>
      <c r="P12" s="121">
        <v>1444</v>
      </c>
      <c r="Q12" s="385">
        <f t="shared" si="1"/>
        <v>5.5317929685268032E-2</v>
      </c>
      <c r="R12" s="153">
        <v>1675</v>
      </c>
      <c r="S12" s="401">
        <f t="shared" si="2"/>
        <v>6.2801067848448036E-2</v>
      </c>
      <c r="T12" s="118">
        <v>1269</v>
      </c>
      <c r="U12" s="384">
        <f t="shared" si="3"/>
        <v>2.0873366234508965E-2</v>
      </c>
      <c r="V12" s="118">
        <v>1154</v>
      </c>
      <c r="W12" s="399">
        <f t="shared" si="4"/>
        <v>0.10075463044185964</v>
      </c>
      <c r="X12" s="118">
        <v>1206</v>
      </c>
      <c r="Y12" s="384">
        <f t="shared" si="5"/>
        <v>5.0790283703156372E-2</v>
      </c>
      <c r="AA12" s="125" t="s">
        <v>21</v>
      </c>
      <c r="AB12" s="125" t="s">
        <v>22</v>
      </c>
      <c r="AC12" s="95"/>
      <c r="AD12" s="96"/>
      <c r="AE12" s="96"/>
      <c r="AF12" s="96"/>
      <c r="AG12" s="98"/>
      <c r="AH12" s="150"/>
      <c r="AI12" s="96"/>
      <c r="AJ12" s="96"/>
      <c r="AK12" s="98"/>
      <c r="AL12" s="150"/>
      <c r="AM12" s="96"/>
    </row>
    <row r="13" spans="1:39" s="94" customFormat="1" x14ac:dyDescent="0.25">
      <c r="A13" s="106">
        <v>1182</v>
      </c>
      <c r="B13" s="107">
        <v>14.004877076239536</v>
      </c>
      <c r="C13" s="106">
        <v>1489</v>
      </c>
      <c r="D13" s="107">
        <v>9.0031526894523353</v>
      </c>
      <c r="E13" s="106">
        <v>1757</v>
      </c>
      <c r="F13" s="107">
        <v>8.004436833387178</v>
      </c>
      <c r="G13" s="106">
        <v>1319</v>
      </c>
      <c r="H13" s="107">
        <v>7.0047558321178665</v>
      </c>
      <c r="I13" s="106">
        <v>1222</v>
      </c>
      <c r="J13" s="107">
        <v>13.004087090175625</v>
      </c>
      <c r="K13" s="106">
        <v>1272</v>
      </c>
      <c r="L13" s="107">
        <v>6.0022496236047163</v>
      </c>
      <c r="N13" s="118">
        <v>1182</v>
      </c>
      <c r="O13" s="384">
        <f t="shared" si="0"/>
        <v>6.1968482638228038E-2</v>
      </c>
      <c r="P13" s="121">
        <v>1489</v>
      </c>
      <c r="Q13" s="385">
        <f t="shared" si="1"/>
        <v>4.1489182900702005E-2</v>
      </c>
      <c r="R13" s="153">
        <v>1757</v>
      </c>
      <c r="S13" s="401">
        <f t="shared" si="2"/>
        <v>3.5894335575727257E-2</v>
      </c>
      <c r="T13" s="121">
        <v>1319</v>
      </c>
      <c r="U13" s="385">
        <f t="shared" si="3"/>
        <v>2.9186482633824444E-2</v>
      </c>
      <c r="V13" s="118">
        <v>1222</v>
      </c>
      <c r="W13" s="399">
        <f t="shared" si="4"/>
        <v>4.8522713023043375E-2</v>
      </c>
      <c r="X13" s="118">
        <v>1272</v>
      </c>
      <c r="Y13" s="384">
        <f t="shared" si="5"/>
        <v>2.3446287592205923E-2</v>
      </c>
      <c r="AA13" s="128" t="s">
        <v>56</v>
      </c>
      <c r="AB13" s="128" t="s">
        <v>23</v>
      </c>
      <c r="AC13" s="95"/>
      <c r="AD13" s="96"/>
      <c r="AE13" s="96"/>
      <c r="AF13" s="96"/>
      <c r="AG13" s="96"/>
      <c r="AH13" s="96"/>
      <c r="AI13" s="96"/>
      <c r="AJ13" s="96"/>
      <c r="AK13" s="98"/>
      <c r="AL13" s="150"/>
    </row>
    <row r="14" spans="1:39" s="94" customFormat="1" x14ac:dyDescent="0.25">
      <c r="A14" s="106">
        <v>1250</v>
      </c>
      <c r="B14" s="107">
        <v>10.001548149240811</v>
      </c>
      <c r="C14" s="106">
        <v>1546</v>
      </c>
      <c r="D14" s="107">
        <v>5.0205100605343986</v>
      </c>
      <c r="E14" s="106">
        <v>1834</v>
      </c>
      <c r="F14" s="107">
        <v>10.002526262457408</v>
      </c>
      <c r="G14" s="106">
        <v>1427</v>
      </c>
      <c r="H14" s="107">
        <v>17.005115516770239</v>
      </c>
      <c r="I14" s="106">
        <v>1337</v>
      </c>
      <c r="J14" s="107">
        <v>10.006971528322268</v>
      </c>
      <c r="K14" s="106">
        <v>1369</v>
      </c>
      <c r="L14" s="107">
        <v>9.0044390945054413</v>
      </c>
      <c r="N14" s="118">
        <v>1250</v>
      </c>
      <c r="O14" s="384">
        <f t="shared" si="0"/>
        <v>4.4254637828499165E-2</v>
      </c>
      <c r="P14" s="153">
        <v>1546</v>
      </c>
      <c r="Q14" s="386">
        <f t="shared" si="1"/>
        <v>2.3135991062370499E-2</v>
      </c>
      <c r="R14" s="140">
        <v>1834</v>
      </c>
      <c r="S14" s="402">
        <f t="shared" si="2"/>
        <v>4.4854377858553403E-2</v>
      </c>
      <c r="T14" s="121">
        <v>1427</v>
      </c>
      <c r="U14" s="385">
        <f t="shared" si="3"/>
        <v>7.085464798654266E-2</v>
      </c>
      <c r="V14" s="121">
        <v>1337</v>
      </c>
      <c r="W14" s="400">
        <f t="shared" si="4"/>
        <v>3.7339446001202495E-2</v>
      </c>
      <c r="X14" s="121">
        <v>1369</v>
      </c>
      <c r="Y14" s="385">
        <f t="shared" si="5"/>
        <v>3.517359021291188E-2</v>
      </c>
      <c r="AA14" s="131" t="s">
        <v>24</v>
      </c>
      <c r="AB14" s="131" t="s">
        <v>25</v>
      </c>
      <c r="AC14" s="95"/>
      <c r="AD14" s="96"/>
      <c r="AE14" s="96"/>
      <c r="AF14" s="96"/>
      <c r="AG14" s="96"/>
      <c r="AH14" s="96"/>
      <c r="AI14" s="96"/>
      <c r="AJ14" s="96"/>
      <c r="AK14" s="98"/>
      <c r="AL14" s="150"/>
    </row>
    <row r="15" spans="1:39" s="94" customFormat="1" x14ac:dyDescent="0.25">
      <c r="A15" s="106">
        <v>1327</v>
      </c>
      <c r="B15" s="107">
        <v>9.0049456577833435</v>
      </c>
      <c r="C15" s="106">
        <v>1707</v>
      </c>
      <c r="D15" s="107">
        <v>21.003358695994702</v>
      </c>
      <c r="E15" s="106">
        <v>2449</v>
      </c>
      <c r="F15" s="107">
        <v>4.0163539344460286</v>
      </c>
      <c r="G15" s="106">
        <v>1691</v>
      </c>
      <c r="H15" s="107">
        <v>15.003594888284438</v>
      </c>
      <c r="I15" s="106">
        <v>1480</v>
      </c>
      <c r="J15" s="107">
        <v>13.002999498139621</v>
      </c>
      <c r="K15" s="106">
        <v>1465</v>
      </c>
      <c r="L15" s="107">
        <v>29.006234395510049</v>
      </c>
      <c r="N15" s="121">
        <v>1327</v>
      </c>
      <c r="O15" s="385">
        <f t="shared" si="0"/>
        <v>3.9844892291076739E-2</v>
      </c>
      <c r="P15" s="153">
        <v>1707</v>
      </c>
      <c r="Q15" s="386">
        <f t="shared" si="1"/>
        <v>9.6789671410113839E-2</v>
      </c>
      <c r="R15" s="154">
        <v>2449</v>
      </c>
      <c r="S15" s="403">
        <f t="shared" si="2"/>
        <v>1.8010555759847661E-2</v>
      </c>
      <c r="T15" s="153">
        <v>1691</v>
      </c>
      <c r="U15" s="386">
        <f t="shared" si="3"/>
        <v>6.251497870118515E-2</v>
      </c>
      <c r="V15" s="121">
        <v>1480</v>
      </c>
      <c r="W15" s="400">
        <f t="shared" si="4"/>
        <v>4.8518654843804555E-2</v>
      </c>
      <c r="X15" s="121">
        <v>1465</v>
      </c>
      <c r="Y15" s="385">
        <f t="shared" si="5"/>
        <v>0.11330560310746113</v>
      </c>
      <c r="AA15" s="119" t="s">
        <v>13</v>
      </c>
      <c r="AB15" s="119" t="s">
        <v>26</v>
      </c>
      <c r="AC15" s="95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9" s="94" customFormat="1" ht="15.75" thickBot="1" x14ac:dyDescent="0.3">
      <c r="A16" s="106">
        <v>1366</v>
      </c>
      <c r="B16" s="107">
        <v>8.0050300015714306</v>
      </c>
      <c r="C16" s="106">
        <v>1846</v>
      </c>
      <c r="D16" s="107">
        <v>7.0042345189536244</v>
      </c>
      <c r="E16" s="262">
        <v>2649</v>
      </c>
      <c r="F16" s="263">
        <v>3.0047558321178665</v>
      </c>
      <c r="G16" s="106">
        <v>1803</v>
      </c>
      <c r="H16" s="107">
        <v>8.0105370740323814</v>
      </c>
      <c r="I16" s="106">
        <v>1622</v>
      </c>
      <c r="J16" s="107">
        <v>12.006000450034849</v>
      </c>
      <c r="K16" s="106">
        <v>1613</v>
      </c>
      <c r="L16" s="107">
        <v>12.004702453868845</v>
      </c>
      <c r="N16" s="121">
        <v>1366</v>
      </c>
      <c r="O16" s="385">
        <f t="shared" si="0"/>
        <v>3.5420486732616947E-2</v>
      </c>
      <c r="P16" s="140">
        <v>1846</v>
      </c>
      <c r="Q16" s="387">
        <f t="shared" si="1"/>
        <v>3.2277578428357719E-2</v>
      </c>
      <c r="R16" s="390">
        <v>2649</v>
      </c>
      <c r="S16" s="404">
        <f t="shared" si="2"/>
        <v>1.3474241399631689E-2</v>
      </c>
      <c r="T16" s="140">
        <v>1803</v>
      </c>
      <c r="U16" s="387">
        <f t="shared" si="3"/>
        <v>3.3377237808468255E-2</v>
      </c>
      <c r="V16" s="153">
        <v>1622</v>
      </c>
      <c r="W16" s="401">
        <f t="shared" si="4"/>
        <v>4.4798509141921079E-2</v>
      </c>
      <c r="X16" s="153">
        <v>1613</v>
      </c>
      <c r="Y16" s="386">
        <f t="shared" si="5"/>
        <v>4.6893368960425175E-2</v>
      </c>
      <c r="AC16" s="95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38" s="94" customFormat="1" x14ac:dyDescent="0.25">
      <c r="A17" s="106">
        <v>1455</v>
      </c>
      <c r="B17" s="107">
        <v>12.010157711386142</v>
      </c>
      <c r="C17" s="106">
        <v>2100</v>
      </c>
      <c r="D17" s="107">
        <v>5.0114941070342116</v>
      </c>
      <c r="G17" s="106">
        <v>1876</v>
      </c>
      <c r="H17" s="107">
        <v>9.0123190876199111</v>
      </c>
      <c r="I17" s="106">
        <v>1807</v>
      </c>
      <c r="J17" s="107">
        <v>11.017200385274204</v>
      </c>
      <c r="K17" s="106">
        <v>1644</v>
      </c>
      <c r="L17" s="107">
        <v>14.003863453708396</v>
      </c>
      <c r="N17" s="121">
        <v>1455</v>
      </c>
      <c r="O17" s="385">
        <f t="shared" si="0"/>
        <v>5.3142290758345763E-2</v>
      </c>
      <c r="P17" s="155">
        <v>2100</v>
      </c>
      <c r="Q17" s="388">
        <f t="shared" si="1"/>
        <v>2.3094442889558579E-2</v>
      </c>
      <c r="T17" s="140">
        <v>1876</v>
      </c>
      <c r="U17" s="387">
        <f t="shared" si="3"/>
        <v>3.7551329531749632E-2</v>
      </c>
      <c r="V17" s="153">
        <v>1807</v>
      </c>
      <c r="W17" s="401">
        <f t="shared" si="4"/>
        <v>4.1108956661470915E-2</v>
      </c>
      <c r="X17" s="153">
        <v>1644</v>
      </c>
      <c r="Y17" s="386">
        <f t="shared" si="5"/>
        <v>5.4702591616048422E-2</v>
      </c>
      <c r="AC17" s="95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38" s="94" customFormat="1" x14ac:dyDescent="0.25">
      <c r="A18" s="106">
        <v>1639</v>
      </c>
      <c r="B18" s="107">
        <v>15.00663180925285</v>
      </c>
      <c r="C18" s="106">
        <v>2663</v>
      </c>
      <c r="D18" s="107">
        <v>7.0049456577833435</v>
      </c>
      <c r="G18" s="106">
        <v>1953</v>
      </c>
      <c r="H18" s="107">
        <v>5.0035662704460577</v>
      </c>
      <c r="I18" s="106">
        <v>1991</v>
      </c>
      <c r="J18" s="107">
        <v>8.0144845776380738</v>
      </c>
      <c r="K18" s="106">
        <v>1804</v>
      </c>
      <c r="L18" s="107">
        <v>13.004726291802383</v>
      </c>
      <c r="N18" s="153">
        <v>1639</v>
      </c>
      <c r="O18" s="386">
        <f t="shared" si="0"/>
        <v>6.6401025704658626E-2</v>
      </c>
      <c r="P18" s="154">
        <v>2663</v>
      </c>
      <c r="Q18" s="389">
        <f t="shared" si="1"/>
        <v>3.2280855565821859E-2</v>
      </c>
      <c r="T18" s="140">
        <v>1953</v>
      </c>
      <c r="U18" s="387">
        <f t="shared" si="3"/>
        <v>2.084819279352524E-2</v>
      </c>
      <c r="V18" s="140">
        <v>1991</v>
      </c>
      <c r="W18" s="402">
        <f t="shared" si="4"/>
        <v>2.9904793200142065E-2</v>
      </c>
      <c r="X18" s="140">
        <v>1804</v>
      </c>
      <c r="Y18" s="387">
        <f t="shared" si="5"/>
        <v>5.0799712077353058E-2</v>
      </c>
      <c r="AC18" s="95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38" s="94" customFormat="1" ht="15.75" thickBot="1" x14ac:dyDescent="0.3">
      <c r="A19" s="106">
        <v>1767</v>
      </c>
      <c r="B19" s="107">
        <v>13.005921230739373</v>
      </c>
      <c r="C19" s="262">
        <v>2699</v>
      </c>
      <c r="D19" s="263">
        <v>7.0125665173992662</v>
      </c>
      <c r="G19" s="106">
        <v>2060</v>
      </c>
      <c r="H19" s="107">
        <v>3.0193334058401424</v>
      </c>
      <c r="I19" s="106">
        <v>2612</v>
      </c>
      <c r="J19" s="107">
        <v>4.018994016342563</v>
      </c>
      <c r="K19" s="106">
        <v>1981</v>
      </c>
      <c r="L19" s="107">
        <v>4.0193334058401424</v>
      </c>
      <c r="N19" s="153">
        <v>1767</v>
      </c>
      <c r="O19" s="386">
        <f t="shared" si="0"/>
        <v>5.7548324029820234E-2</v>
      </c>
      <c r="P19" s="390">
        <v>2699</v>
      </c>
      <c r="Q19" s="391">
        <f t="shared" si="1"/>
        <v>3.2315974734558828E-2</v>
      </c>
      <c r="T19" s="155">
        <v>2060</v>
      </c>
      <c r="U19" s="388">
        <f t="shared" si="3"/>
        <v>1.258055585766726E-2</v>
      </c>
      <c r="V19" s="154">
        <v>2612</v>
      </c>
      <c r="W19" s="403">
        <f t="shared" si="4"/>
        <v>1.4996246329636429E-2</v>
      </c>
      <c r="X19" s="140">
        <v>1981</v>
      </c>
      <c r="Y19" s="387">
        <f t="shared" si="5"/>
        <v>1.5700521116563056E-2</v>
      </c>
      <c r="AC19" s="95"/>
    </row>
    <row r="20" spans="1:38" s="94" customFormat="1" x14ac:dyDescent="0.25">
      <c r="A20" s="106">
        <v>1869</v>
      </c>
      <c r="B20" s="107">
        <v>6.0030266557622216</v>
      </c>
      <c r="G20" s="106">
        <v>2670</v>
      </c>
      <c r="H20" s="107">
        <v>6.0179241667229011</v>
      </c>
      <c r="I20" s="106">
        <v>2700</v>
      </c>
      <c r="J20" s="107">
        <v>4.0182920850182775</v>
      </c>
      <c r="K20" s="106">
        <v>2044</v>
      </c>
      <c r="L20" s="107">
        <v>5.0031580063320362</v>
      </c>
      <c r="N20" s="140">
        <v>1869</v>
      </c>
      <c r="O20" s="387">
        <f t="shared" si="0"/>
        <v>2.6562064848505405E-2</v>
      </c>
      <c r="T20" s="154">
        <v>2670</v>
      </c>
      <c r="U20" s="389">
        <f t="shared" si="3"/>
        <v>2.5074684028012089E-2</v>
      </c>
      <c r="V20" s="154">
        <v>2700</v>
      </c>
      <c r="W20" s="403">
        <f t="shared" si="4"/>
        <v>1.4993627182904021E-2</v>
      </c>
      <c r="X20" s="155">
        <v>2044</v>
      </c>
      <c r="Y20" s="388">
        <f t="shared" si="5"/>
        <v>1.9543585962234516E-2</v>
      </c>
      <c r="AC20" s="95"/>
    </row>
    <row r="21" spans="1:38" s="94" customFormat="1" ht="15.75" thickBot="1" x14ac:dyDescent="0.3">
      <c r="A21" s="106">
        <v>1983</v>
      </c>
      <c r="B21" s="107">
        <v>4.0163786040519378</v>
      </c>
      <c r="G21" s="106">
        <v>2735</v>
      </c>
      <c r="H21" s="107">
        <v>6.0212854746449889</v>
      </c>
      <c r="I21" s="262">
        <v>2818</v>
      </c>
      <c r="J21" s="263">
        <v>3.0031759392066579</v>
      </c>
      <c r="K21" s="106">
        <v>2119</v>
      </c>
      <c r="L21" s="107">
        <v>4.0224738139403184</v>
      </c>
      <c r="N21" s="140">
        <v>1983</v>
      </c>
      <c r="O21" s="387">
        <f t="shared" si="0"/>
        <v>1.7771586743592645E-2</v>
      </c>
      <c r="T21" s="154">
        <v>2735</v>
      </c>
      <c r="U21" s="389">
        <f t="shared" si="3"/>
        <v>2.5088689477687453E-2</v>
      </c>
      <c r="V21" s="390">
        <v>2818</v>
      </c>
      <c r="W21" s="404">
        <f t="shared" si="4"/>
        <v>1.1205880370174096E-2</v>
      </c>
      <c r="X21" s="155">
        <v>2119</v>
      </c>
      <c r="Y21" s="388">
        <f t="shared" si="5"/>
        <v>1.5712788335704369E-2</v>
      </c>
      <c r="AC21" s="95"/>
    </row>
    <row r="22" spans="1:38" s="94" customFormat="1" ht="15.75" thickBot="1" x14ac:dyDescent="0.3">
      <c r="A22" s="106">
        <v>2079</v>
      </c>
      <c r="B22" s="107">
        <v>3.022004082922769</v>
      </c>
      <c r="G22" s="262">
        <v>2857</v>
      </c>
      <c r="H22" s="263">
        <v>3.0214533159385351</v>
      </c>
      <c r="K22" s="262">
        <v>2688</v>
      </c>
      <c r="L22" s="263">
        <v>3.0055267527145739</v>
      </c>
      <c r="N22" s="155">
        <v>2079</v>
      </c>
      <c r="O22" s="388">
        <f t="shared" si="0"/>
        <v>1.3371699481959156E-2</v>
      </c>
      <c r="T22" s="390">
        <v>2857</v>
      </c>
      <c r="U22" s="391">
        <f t="shared" si="3"/>
        <v>1.2589388816410562E-2</v>
      </c>
      <c r="X22" s="390">
        <v>2688</v>
      </c>
      <c r="Y22" s="391">
        <f t="shared" si="5"/>
        <v>1.1740338877791304E-2</v>
      </c>
      <c r="AC22" s="95"/>
    </row>
    <row r="23" spans="1:38" s="94" customFormat="1" x14ac:dyDescent="0.25">
      <c r="A23" s="106">
        <v>2608</v>
      </c>
      <c r="B23" s="107">
        <v>3.0086630218864534</v>
      </c>
      <c r="N23" s="154">
        <v>2608</v>
      </c>
      <c r="O23" s="389">
        <f t="shared" si="0"/>
        <v>1.3312668238435634E-2</v>
      </c>
      <c r="AC23" s="95"/>
    </row>
    <row r="24" spans="1:38" s="94" customFormat="1" ht="15.75" thickBot="1" x14ac:dyDescent="0.3">
      <c r="A24" s="262">
        <v>2679</v>
      </c>
      <c r="B24" s="263">
        <v>3.0231762202340904</v>
      </c>
      <c r="N24" s="390">
        <v>2679</v>
      </c>
      <c r="O24" s="391">
        <f t="shared" si="0"/>
        <v>1.3376885930239339E-2</v>
      </c>
      <c r="AC24" s="95"/>
    </row>
    <row r="25" spans="1:38" s="94" customFormat="1" x14ac:dyDescent="0.25">
      <c r="B25" s="148">
        <f>SUM(B3:B24)</f>
        <v>226.24742414976299</v>
      </c>
      <c r="C25" s="148"/>
      <c r="D25" s="148">
        <f t="shared" ref="D25:L25" si="6">SUM(D3:D24)</f>
        <v>217.19845675011365</v>
      </c>
      <c r="E25" s="148"/>
      <c r="F25" s="148">
        <f t="shared" si="6"/>
        <v>223.13193511818446</v>
      </c>
      <c r="G25" s="148"/>
      <c r="H25" s="148">
        <f t="shared" si="6"/>
        <v>240.2535950521162</v>
      </c>
      <c r="I25" s="148"/>
      <c r="J25" s="148">
        <f t="shared" si="6"/>
        <v>268.23419664317896</v>
      </c>
      <c r="K25" s="148"/>
      <c r="L25" s="148">
        <f t="shared" si="6"/>
        <v>256.34650728044676</v>
      </c>
      <c r="AC25" s="95"/>
    </row>
    <row r="26" spans="1:38" s="94" customFormat="1" x14ac:dyDescent="0.25">
      <c r="AC26" s="95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AB28"/>
  <sheetViews>
    <sheetView zoomScaleNormal="100" workbookViewId="0">
      <selection activeCell="N26" sqref="N26"/>
    </sheetView>
  </sheetViews>
  <sheetFormatPr defaultRowHeight="15" x14ac:dyDescent="0.25"/>
  <cols>
    <col min="5" max="5" width="11.7109375" bestFit="1" customWidth="1"/>
    <col min="6" max="6" width="10.85546875" bestFit="1" customWidth="1"/>
    <col min="14" max="14" width="26.7109375" bestFit="1" customWidth="1"/>
    <col min="20" max="20" width="9.140625" style="161"/>
    <col min="21" max="21" width="11.7109375" bestFit="1" customWidth="1"/>
    <col min="22" max="22" width="13.42578125" style="161" bestFit="1" customWidth="1"/>
    <col min="24" max="24" width="9.140625" style="161"/>
    <col min="26" max="26" width="9.140625" style="161"/>
    <col min="28" max="28" width="9.140625" style="161"/>
  </cols>
  <sheetData>
    <row r="1" spans="1:28" x14ac:dyDescent="0.25">
      <c r="A1" t="s">
        <v>67</v>
      </c>
    </row>
    <row r="2" spans="1:28" ht="15.75" thickBot="1" x14ac:dyDescent="0.3">
      <c r="A2" t="s">
        <v>51</v>
      </c>
      <c r="C2" t="s">
        <v>3</v>
      </c>
      <c r="E2" t="s">
        <v>52</v>
      </c>
      <c r="G2" t="s">
        <v>2</v>
      </c>
      <c r="I2" t="s">
        <v>53</v>
      </c>
      <c r="K2" t="s">
        <v>6</v>
      </c>
      <c r="L2" s="37"/>
      <c r="Q2" t="s">
        <v>51</v>
      </c>
      <c r="S2" t="s">
        <v>3</v>
      </c>
      <c r="U2" t="s">
        <v>52</v>
      </c>
      <c r="W2" t="s">
        <v>2</v>
      </c>
      <c r="Y2" t="s">
        <v>53</v>
      </c>
      <c r="AA2" t="s">
        <v>6</v>
      </c>
    </row>
    <row r="3" spans="1:28" ht="15.75" thickBot="1" x14ac:dyDescent="0.3">
      <c r="E3" s="33" t="s">
        <v>30</v>
      </c>
      <c r="F3" s="34" t="s">
        <v>29</v>
      </c>
      <c r="K3" s="375"/>
      <c r="L3" s="375"/>
      <c r="U3" s="362" t="s">
        <v>30</v>
      </c>
      <c r="V3" s="363" t="s">
        <v>62</v>
      </c>
    </row>
    <row r="4" spans="1:28" x14ac:dyDescent="0.25">
      <c r="A4" s="312">
        <v>220</v>
      </c>
      <c r="B4" s="313">
        <v>4.0628972046154992</v>
      </c>
      <c r="C4" s="312">
        <v>327</v>
      </c>
      <c r="D4" s="313">
        <v>6.0464818867337211</v>
      </c>
      <c r="E4" s="312">
        <v>162</v>
      </c>
      <c r="F4" s="313">
        <v>4.0546700248919976</v>
      </c>
      <c r="G4" s="312">
        <v>242</v>
      </c>
      <c r="H4" s="313">
        <v>5.0376421790193504</v>
      </c>
      <c r="I4" s="312">
        <v>158</v>
      </c>
      <c r="J4" s="313">
        <v>4.0966670292007121</v>
      </c>
      <c r="K4" s="312">
        <v>217</v>
      </c>
      <c r="L4" s="313">
        <v>3.1257944092309975</v>
      </c>
      <c r="N4" s="9" t="s">
        <v>7</v>
      </c>
      <c r="O4" s="10" t="s">
        <v>58</v>
      </c>
      <c r="Q4" s="339">
        <v>220</v>
      </c>
      <c r="R4" s="340">
        <f>B4/264</f>
        <v>1.5389762138695072E-2</v>
      </c>
      <c r="S4" s="351">
        <v>327</v>
      </c>
      <c r="T4" s="352">
        <f>D4/145</f>
        <v>4.1699875080922218E-2</v>
      </c>
      <c r="U4" s="364">
        <v>162</v>
      </c>
      <c r="V4" s="365">
        <f>F4/216</f>
        <v>1.8771620485611099E-2</v>
      </c>
      <c r="W4" s="339">
        <v>242</v>
      </c>
      <c r="X4" s="340">
        <f>H4/228</f>
        <v>2.209492183780417E-2</v>
      </c>
      <c r="Y4" s="316">
        <v>158</v>
      </c>
      <c r="Z4" s="370">
        <f>J4/202</f>
        <v>2.0280529847528279E-2</v>
      </c>
      <c r="AA4" s="339">
        <v>217</v>
      </c>
      <c r="AB4" s="340">
        <f>L4/211</f>
        <v>1.4814191512943116E-2</v>
      </c>
    </row>
    <row r="5" spans="1:28" x14ac:dyDescent="0.25">
      <c r="A5" s="3">
        <v>307</v>
      </c>
      <c r="B5" s="4">
        <v>6.0259510151725824</v>
      </c>
      <c r="C5" s="3">
        <v>379</v>
      </c>
      <c r="D5" s="4">
        <v>10.011053015421417</v>
      </c>
      <c r="E5" s="3">
        <v>174</v>
      </c>
      <c r="F5" s="4">
        <v>3.0323793989164729</v>
      </c>
      <c r="G5" s="3">
        <v>336</v>
      </c>
      <c r="H5" s="4">
        <v>10.00674887081415</v>
      </c>
      <c r="I5" s="3">
        <v>212</v>
      </c>
      <c r="J5" s="4">
        <v>3.0666449205783599</v>
      </c>
      <c r="K5" s="3">
        <v>341</v>
      </c>
      <c r="L5" s="4">
        <v>4.0519909602450692</v>
      </c>
      <c r="N5" s="11" t="s">
        <v>8</v>
      </c>
      <c r="O5" s="11" t="s">
        <v>57</v>
      </c>
      <c r="Q5" s="163">
        <v>307</v>
      </c>
      <c r="R5" s="341">
        <f>B5/264</f>
        <v>2.2825572027168874E-2</v>
      </c>
      <c r="S5" s="163">
        <v>379</v>
      </c>
      <c r="T5" s="353">
        <f t="shared" ref="T5:T16" si="0">D5/145</f>
        <v>6.9041744933940816E-2</v>
      </c>
      <c r="U5" s="170">
        <v>174</v>
      </c>
      <c r="V5" s="366">
        <f t="shared" ref="V5:V25" si="1">F5/216</f>
        <v>1.4038793513502189E-2</v>
      </c>
      <c r="W5" s="163">
        <v>336</v>
      </c>
      <c r="X5" s="341">
        <f t="shared" ref="X5:X24" si="2">H5/228</f>
        <v>4.3889249433395394E-2</v>
      </c>
      <c r="Y5" s="168">
        <v>212</v>
      </c>
      <c r="Z5" s="371">
        <f t="shared" ref="Z5:Z21" si="3">J5/202</f>
        <v>1.5181410497912672E-2</v>
      </c>
      <c r="AA5" s="163">
        <v>341</v>
      </c>
      <c r="AB5" s="341">
        <f t="shared" ref="AB5:AB23" si="4">L5/211</f>
        <v>1.9203748626753881E-2</v>
      </c>
    </row>
    <row r="6" spans="1:28" x14ac:dyDescent="0.25">
      <c r="A6" s="5">
        <v>342</v>
      </c>
      <c r="B6" s="6">
        <v>3.0333224602891802</v>
      </c>
      <c r="C6" s="5">
        <v>411</v>
      </c>
      <c r="D6" s="6">
        <v>13.006555940997437</v>
      </c>
      <c r="E6" s="5">
        <v>185</v>
      </c>
      <c r="F6" s="6">
        <v>3.0880163316910751</v>
      </c>
      <c r="G6" s="5">
        <v>372</v>
      </c>
      <c r="H6" s="6">
        <v>9.0052633438867264</v>
      </c>
      <c r="I6" s="5">
        <v>234</v>
      </c>
      <c r="J6" s="6">
        <v>8.0133172835163222</v>
      </c>
      <c r="K6" s="5">
        <v>422</v>
      </c>
      <c r="L6" s="6">
        <v>30.00674887081415</v>
      </c>
      <c r="N6" s="12" t="s">
        <v>54</v>
      </c>
      <c r="O6" s="12" t="s">
        <v>9</v>
      </c>
      <c r="P6" s="40"/>
      <c r="Q6" s="163">
        <v>342</v>
      </c>
      <c r="R6" s="341">
        <f t="shared" ref="R6:R23" si="5">B6/264</f>
        <v>1.1489857804125682E-2</v>
      </c>
      <c r="S6" s="163">
        <v>411</v>
      </c>
      <c r="T6" s="353">
        <f t="shared" si="0"/>
        <v>8.9700385799982324E-2</v>
      </c>
      <c r="U6" s="168">
        <v>185</v>
      </c>
      <c r="V6" s="367">
        <f t="shared" si="1"/>
        <v>1.42963719059772E-2</v>
      </c>
      <c r="W6" s="163">
        <v>372</v>
      </c>
      <c r="X6" s="341">
        <f t="shared" si="2"/>
        <v>3.9496769052134763E-2</v>
      </c>
      <c r="Y6" s="168">
        <v>234</v>
      </c>
      <c r="Z6" s="371">
        <f t="shared" si="3"/>
        <v>3.9669887542160012E-2</v>
      </c>
      <c r="AA6" s="163">
        <v>422</v>
      </c>
      <c r="AB6" s="341">
        <f t="shared" si="4"/>
        <v>0.14221207995646518</v>
      </c>
    </row>
    <row r="7" spans="1:28" x14ac:dyDescent="0.25">
      <c r="A7" s="5">
        <v>385</v>
      </c>
      <c r="B7" s="6">
        <v>7.0214533159385351</v>
      </c>
      <c r="C7" s="5">
        <v>530</v>
      </c>
      <c r="D7" s="6">
        <v>9.0141791829355498</v>
      </c>
      <c r="E7" s="5">
        <v>247</v>
      </c>
      <c r="F7" s="6">
        <v>3.0736540280606643</v>
      </c>
      <c r="G7" s="5">
        <v>417</v>
      </c>
      <c r="H7" s="6">
        <v>9.0234926562841924</v>
      </c>
      <c r="I7" s="5">
        <v>313</v>
      </c>
      <c r="J7" s="6">
        <v>4.0440081658455371</v>
      </c>
      <c r="K7" s="5">
        <v>471</v>
      </c>
      <c r="L7" s="6">
        <v>8.0182233416306659</v>
      </c>
      <c r="N7" s="13" t="s">
        <v>10</v>
      </c>
      <c r="O7" s="13" t="s">
        <v>11</v>
      </c>
      <c r="Q7" s="163">
        <v>385</v>
      </c>
      <c r="R7" s="341">
        <f t="shared" si="5"/>
        <v>2.6596414075524755E-2</v>
      </c>
      <c r="S7" s="58">
        <v>530</v>
      </c>
      <c r="T7" s="354">
        <f t="shared" si="0"/>
        <v>6.2166752985762415E-2</v>
      </c>
      <c r="U7" s="170">
        <v>247</v>
      </c>
      <c r="V7" s="366">
        <f t="shared" si="1"/>
        <v>1.4229879759540112E-2</v>
      </c>
      <c r="W7" s="163">
        <v>417</v>
      </c>
      <c r="X7" s="341">
        <f t="shared" si="2"/>
        <v>3.9576722176685057E-2</v>
      </c>
      <c r="Y7" s="163">
        <v>313</v>
      </c>
      <c r="Z7" s="353">
        <f t="shared" si="3"/>
        <v>2.0019842405175927E-2</v>
      </c>
      <c r="AA7" s="163">
        <v>471</v>
      </c>
      <c r="AB7" s="341">
        <f t="shared" si="4"/>
        <v>3.8001058491140598E-2</v>
      </c>
    </row>
    <row r="8" spans="1:28" x14ac:dyDescent="0.25">
      <c r="A8" s="5">
        <v>430</v>
      </c>
      <c r="B8" s="6">
        <v>16.013667506223001</v>
      </c>
      <c r="C8" s="5">
        <v>594</v>
      </c>
      <c r="D8" s="6">
        <v>7.0172051883935493</v>
      </c>
      <c r="E8" s="5">
        <v>261</v>
      </c>
      <c r="F8" s="6">
        <v>4.0391042693975461</v>
      </c>
      <c r="G8" s="5">
        <v>527</v>
      </c>
      <c r="H8" s="6">
        <v>9.0117668647176643</v>
      </c>
      <c r="I8" s="5">
        <v>337</v>
      </c>
      <c r="J8" s="6">
        <v>4.0161352144695117</v>
      </c>
      <c r="K8" s="5">
        <v>567</v>
      </c>
      <c r="L8" s="6">
        <v>14.011766864717664</v>
      </c>
      <c r="N8" s="88" t="s">
        <v>55</v>
      </c>
      <c r="O8" s="88" t="s">
        <v>12</v>
      </c>
      <c r="P8" s="164"/>
      <c r="Q8" s="163">
        <v>430</v>
      </c>
      <c r="R8" s="341">
        <f t="shared" si="5"/>
        <v>6.0657831462965911E-2</v>
      </c>
      <c r="S8" s="58">
        <v>594</v>
      </c>
      <c r="T8" s="354">
        <f t="shared" si="0"/>
        <v>4.8394518540645165E-2</v>
      </c>
      <c r="U8" s="170">
        <v>261</v>
      </c>
      <c r="V8" s="366">
        <f t="shared" si="1"/>
        <v>1.8699556802766418E-2</v>
      </c>
      <c r="W8" s="56">
        <v>527</v>
      </c>
      <c r="X8" s="342">
        <f t="shared" si="2"/>
        <v>3.9525293266305543E-2</v>
      </c>
      <c r="Y8" s="163">
        <v>337</v>
      </c>
      <c r="Z8" s="353">
        <f t="shared" si="3"/>
        <v>1.9881857497373822E-2</v>
      </c>
      <c r="AA8" s="78">
        <v>567</v>
      </c>
      <c r="AB8" s="373">
        <f t="shared" si="4"/>
        <v>6.6406478031837274E-2</v>
      </c>
    </row>
    <row r="9" spans="1:28" x14ac:dyDescent="0.25">
      <c r="A9" s="5">
        <v>520</v>
      </c>
      <c r="B9" s="6">
        <v>39.005079788466361</v>
      </c>
      <c r="C9" s="5">
        <v>1038</v>
      </c>
      <c r="D9" s="6">
        <v>40.003081332815235</v>
      </c>
      <c r="E9" s="5">
        <v>371</v>
      </c>
      <c r="F9" s="6">
        <v>16.018039690633007</v>
      </c>
      <c r="G9" s="5">
        <v>596</v>
      </c>
      <c r="H9" s="6">
        <v>20.005785597623763</v>
      </c>
      <c r="I9" s="5">
        <v>375</v>
      </c>
      <c r="J9" s="6">
        <v>14.026885636057683</v>
      </c>
      <c r="K9" s="5">
        <v>616</v>
      </c>
      <c r="L9" s="6">
        <v>14.008323923019788</v>
      </c>
      <c r="N9" s="14" t="s">
        <v>13</v>
      </c>
      <c r="O9" s="14" t="s">
        <v>14</v>
      </c>
      <c r="Q9" s="56">
        <v>520</v>
      </c>
      <c r="R9" s="342">
        <f t="shared" si="5"/>
        <v>0.14774651435025138</v>
      </c>
      <c r="S9" s="90">
        <v>1038</v>
      </c>
      <c r="T9" s="355">
        <f t="shared" si="0"/>
        <v>0.27588331953665679</v>
      </c>
      <c r="U9" s="163">
        <v>371</v>
      </c>
      <c r="V9" s="341">
        <f t="shared" si="1"/>
        <v>7.4157591160337988E-2</v>
      </c>
      <c r="W9" s="58">
        <v>596</v>
      </c>
      <c r="X9" s="343">
        <f t="shared" si="2"/>
        <v>8.7744673673788437E-2</v>
      </c>
      <c r="Y9" s="163">
        <v>375</v>
      </c>
      <c r="Z9" s="353">
        <f t="shared" si="3"/>
        <v>6.9440027901275653E-2</v>
      </c>
      <c r="AA9" s="78">
        <v>616</v>
      </c>
      <c r="AB9" s="373">
        <f t="shared" si="4"/>
        <v>6.6390160772605622E-2</v>
      </c>
    </row>
    <row r="10" spans="1:28" x14ac:dyDescent="0.25">
      <c r="A10" s="5">
        <v>600</v>
      </c>
      <c r="B10" s="6">
        <v>12.004657805071394</v>
      </c>
      <c r="C10" s="5">
        <v>1130</v>
      </c>
      <c r="D10" s="6">
        <v>22.002069698722355</v>
      </c>
      <c r="E10" s="5">
        <v>419</v>
      </c>
      <c r="F10" s="6">
        <v>30.007391048606635</v>
      </c>
      <c r="G10" s="5">
        <v>862</v>
      </c>
      <c r="H10" s="6">
        <v>3.015493962244574</v>
      </c>
      <c r="I10" s="5">
        <v>407</v>
      </c>
      <c r="J10" s="6">
        <v>4.0260695129316968</v>
      </c>
      <c r="K10" s="5">
        <v>733</v>
      </c>
      <c r="L10" s="6">
        <v>4.0222149735261201</v>
      </c>
      <c r="N10" s="15" t="s">
        <v>15</v>
      </c>
      <c r="O10" s="15" t="s">
        <v>16</v>
      </c>
      <c r="P10" s="40"/>
      <c r="Q10" s="58">
        <v>600</v>
      </c>
      <c r="R10" s="343">
        <f t="shared" si="5"/>
        <v>4.547218865557346E-2</v>
      </c>
      <c r="S10" s="90">
        <v>1130</v>
      </c>
      <c r="T10" s="355">
        <f t="shared" si="0"/>
        <v>0.15173841171532659</v>
      </c>
      <c r="U10" s="163">
        <v>419</v>
      </c>
      <c r="V10" s="341">
        <f t="shared" si="1"/>
        <v>0.1389231067065122</v>
      </c>
      <c r="W10" s="169">
        <v>862</v>
      </c>
      <c r="X10" s="369">
        <f t="shared" si="2"/>
        <v>1.3225850711599008E-2</v>
      </c>
      <c r="Y10" s="163">
        <v>407</v>
      </c>
      <c r="Z10" s="353">
        <f t="shared" si="3"/>
        <v>1.9931037192731173E-2</v>
      </c>
      <c r="AA10" s="53">
        <v>733</v>
      </c>
      <c r="AB10" s="374">
        <f t="shared" si="4"/>
        <v>1.9062630206284931E-2</v>
      </c>
    </row>
    <row r="11" spans="1:28" x14ac:dyDescent="0.25">
      <c r="A11" s="5">
        <v>1030</v>
      </c>
      <c r="B11" s="6">
        <v>52.002725742644046</v>
      </c>
      <c r="C11" s="5">
        <v>1432</v>
      </c>
      <c r="D11" s="6">
        <v>10.009291880189735</v>
      </c>
      <c r="E11" s="5">
        <v>567</v>
      </c>
      <c r="F11" s="6">
        <v>14.007189776568875</v>
      </c>
      <c r="G11" s="5">
        <v>1047</v>
      </c>
      <c r="H11" s="6">
        <v>37.002598235689675</v>
      </c>
      <c r="I11" s="5">
        <v>454</v>
      </c>
      <c r="J11" s="6">
        <v>7.0228284918910768</v>
      </c>
      <c r="K11" s="5">
        <v>1041</v>
      </c>
      <c r="L11" s="6">
        <v>42.003482711702461</v>
      </c>
      <c r="N11" s="16" t="s">
        <v>17</v>
      </c>
      <c r="O11" s="16" t="s">
        <v>18</v>
      </c>
      <c r="P11" s="16"/>
      <c r="Q11" s="90">
        <v>1030</v>
      </c>
      <c r="R11" s="344">
        <f t="shared" si="5"/>
        <v>0.19698002175243956</v>
      </c>
      <c r="S11" s="84">
        <v>1432</v>
      </c>
      <c r="T11" s="356">
        <f t="shared" si="0"/>
        <v>6.9029599173722311E-2</v>
      </c>
      <c r="U11" s="58">
        <v>567</v>
      </c>
      <c r="V11" s="343">
        <f t="shared" si="1"/>
        <v>6.4848100817448504E-2</v>
      </c>
      <c r="W11" s="90">
        <v>1047</v>
      </c>
      <c r="X11" s="344">
        <f t="shared" si="2"/>
        <v>0.16229209752495471</v>
      </c>
      <c r="Y11" s="163">
        <v>454</v>
      </c>
      <c r="Z11" s="353">
        <f t="shared" si="3"/>
        <v>3.4766477682629096E-2</v>
      </c>
      <c r="AA11" s="90">
        <v>1041</v>
      </c>
      <c r="AB11" s="344">
        <f t="shared" si="4"/>
        <v>0.19906863844408748</v>
      </c>
    </row>
    <row r="12" spans="1:28" x14ac:dyDescent="0.25">
      <c r="A12" s="5">
        <v>1159</v>
      </c>
      <c r="B12" s="6">
        <v>31.002666983791418</v>
      </c>
      <c r="C12" s="5">
        <v>1628</v>
      </c>
      <c r="D12" s="6">
        <v>10.005095561103264</v>
      </c>
      <c r="E12" s="5">
        <v>606</v>
      </c>
      <c r="F12" s="6">
        <v>22.003599397767545</v>
      </c>
      <c r="G12" s="5">
        <v>1160</v>
      </c>
      <c r="H12" s="6">
        <v>34.005139910036419</v>
      </c>
      <c r="I12" s="5">
        <v>549</v>
      </c>
      <c r="J12" s="6">
        <v>15.004103653423289</v>
      </c>
      <c r="K12" s="5">
        <v>1139</v>
      </c>
      <c r="L12" s="6">
        <v>18.007769278300643</v>
      </c>
      <c r="N12" s="17" t="s">
        <v>19</v>
      </c>
      <c r="O12" s="17" t="s">
        <v>20</v>
      </c>
      <c r="P12" s="40"/>
      <c r="Q12" s="90">
        <v>1159</v>
      </c>
      <c r="R12" s="344">
        <f t="shared" si="5"/>
        <v>0.11743434463557355</v>
      </c>
      <c r="S12" s="75">
        <v>1628</v>
      </c>
      <c r="T12" s="357">
        <f t="shared" si="0"/>
        <v>6.9000659042091475E-2</v>
      </c>
      <c r="U12" s="58">
        <v>606</v>
      </c>
      <c r="V12" s="343">
        <f t="shared" si="1"/>
        <v>0.1018685157304053</v>
      </c>
      <c r="W12" s="90">
        <v>1160</v>
      </c>
      <c r="X12" s="344">
        <f t="shared" si="2"/>
        <v>0.14914535048261587</v>
      </c>
      <c r="Y12" s="58">
        <v>549</v>
      </c>
      <c r="Z12" s="354">
        <f t="shared" si="3"/>
        <v>7.427774085853113E-2</v>
      </c>
      <c r="AA12" s="90">
        <v>1139</v>
      </c>
      <c r="AB12" s="344">
        <f t="shared" si="4"/>
        <v>8.5344878096211579E-2</v>
      </c>
    </row>
    <row r="13" spans="1:28" x14ac:dyDescent="0.25">
      <c r="A13" s="5">
        <v>1245</v>
      </c>
      <c r="B13" s="6">
        <v>17.003316051628744</v>
      </c>
      <c r="C13" s="5">
        <v>1803</v>
      </c>
      <c r="D13" s="6">
        <v>6.0134049535158196</v>
      </c>
      <c r="E13" s="5">
        <v>675</v>
      </c>
      <c r="F13" s="6">
        <v>3.0304810305345002</v>
      </c>
      <c r="G13" s="5">
        <v>1358</v>
      </c>
      <c r="H13" s="6">
        <v>14.010726657969268</v>
      </c>
      <c r="I13" s="5">
        <v>616</v>
      </c>
      <c r="J13" s="6">
        <v>16.011222149197447</v>
      </c>
      <c r="K13" s="5">
        <v>1306</v>
      </c>
      <c r="L13" s="6">
        <v>7.0109422082012456</v>
      </c>
      <c r="N13" s="18" t="s">
        <v>21</v>
      </c>
      <c r="O13" s="18" t="s">
        <v>22</v>
      </c>
      <c r="P13" s="40"/>
      <c r="Q13" s="90">
        <v>1245</v>
      </c>
      <c r="R13" s="344">
        <f t="shared" si="5"/>
        <v>6.4406500195563418E-2</v>
      </c>
      <c r="S13" s="70">
        <v>1803</v>
      </c>
      <c r="T13" s="358">
        <f t="shared" si="0"/>
        <v>4.1471758300109102E-2</v>
      </c>
      <c r="U13" s="58">
        <v>675</v>
      </c>
      <c r="V13" s="343">
        <f t="shared" si="1"/>
        <v>1.4030004770993056E-2</v>
      </c>
      <c r="W13" s="84">
        <v>1358</v>
      </c>
      <c r="X13" s="345">
        <f t="shared" si="2"/>
        <v>6.1450555517409071E-2</v>
      </c>
      <c r="Y13" s="58">
        <v>616</v>
      </c>
      <c r="Z13" s="354">
        <f t="shared" si="3"/>
        <v>7.9263475986125972E-2</v>
      </c>
      <c r="AA13" s="84">
        <v>1306</v>
      </c>
      <c r="AB13" s="345">
        <f t="shared" si="4"/>
        <v>3.3227214256877941E-2</v>
      </c>
    </row>
    <row r="14" spans="1:28" x14ac:dyDescent="0.25">
      <c r="A14" s="5">
        <v>1438</v>
      </c>
      <c r="B14" s="6">
        <v>20.003158006332036</v>
      </c>
      <c r="C14" s="5">
        <v>2120</v>
      </c>
      <c r="D14" s="6">
        <v>4.0205367733638138</v>
      </c>
      <c r="E14" s="5">
        <v>1040</v>
      </c>
      <c r="F14" s="6">
        <v>33.003695463918035</v>
      </c>
      <c r="G14" s="5">
        <v>1420</v>
      </c>
      <c r="H14" s="6">
        <v>10.004931218855186</v>
      </c>
      <c r="I14" s="5">
        <v>1030</v>
      </c>
      <c r="J14" s="6">
        <v>50.002712338601086</v>
      </c>
      <c r="K14" s="5">
        <v>1380</v>
      </c>
      <c r="L14" s="6">
        <v>10.002063956540965</v>
      </c>
      <c r="N14" s="19" t="s">
        <v>56</v>
      </c>
      <c r="O14" s="19" t="s">
        <v>23</v>
      </c>
      <c r="Q14" s="84">
        <v>1438</v>
      </c>
      <c r="R14" s="345">
        <f t="shared" si="5"/>
        <v>7.5769537902772868E-2</v>
      </c>
      <c r="S14" s="64">
        <v>2120</v>
      </c>
      <c r="T14" s="359">
        <f t="shared" si="0"/>
        <v>2.7727839816302165E-2</v>
      </c>
      <c r="U14" s="90">
        <v>1040</v>
      </c>
      <c r="V14" s="344">
        <f t="shared" si="1"/>
        <v>0.15279488640702793</v>
      </c>
      <c r="W14" s="84">
        <v>1420</v>
      </c>
      <c r="X14" s="345">
        <f t="shared" si="2"/>
        <v>4.3881277275680641E-2</v>
      </c>
      <c r="Y14" s="90">
        <v>1030</v>
      </c>
      <c r="Z14" s="355">
        <f t="shared" si="3"/>
        <v>0.24753817989406479</v>
      </c>
      <c r="AA14" s="84">
        <v>1380</v>
      </c>
      <c r="AB14" s="345">
        <f t="shared" si="4"/>
        <v>4.7403146713464288E-2</v>
      </c>
    </row>
    <row r="15" spans="1:28" x14ac:dyDescent="0.25">
      <c r="A15" s="5">
        <v>1553</v>
      </c>
      <c r="B15" s="6">
        <v>4.0160051352291353</v>
      </c>
      <c r="C15" s="5">
        <v>2627</v>
      </c>
      <c r="D15" s="6">
        <v>3.0172003852742035</v>
      </c>
      <c r="E15" s="5">
        <v>1168</v>
      </c>
      <c r="F15" s="6">
        <v>12.001687217703537</v>
      </c>
      <c r="G15" s="5">
        <v>1478</v>
      </c>
      <c r="H15" s="6">
        <v>11.005493466166886</v>
      </c>
      <c r="I15" s="5">
        <v>1193</v>
      </c>
      <c r="J15" s="6">
        <v>16.001799698883772</v>
      </c>
      <c r="K15" s="5">
        <v>1496</v>
      </c>
      <c r="L15" s="6">
        <v>13.009396887225641</v>
      </c>
      <c r="N15" s="20" t="s">
        <v>24</v>
      </c>
      <c r="O15" s="20" t="s">
        <v>25</v>
      </c>
      <c r="Q15" s="75">
        <v>1553</v>
      </c>
      <c r="R15" s="346">
        <f t="shared" si="5"/>
        <v>1.5212140663746725E-2</v>
      </c>
      <c r="S15" s="166">
        <v>2627</v>
      </c>
      <c r="T15" s="360">
        <f t="shared" si="0"/>
        <v>2.0808278519132438E-2</v>
      </c>
      <c r="U15" s="90">
        <v>1168</v>
      </c>
      <c r="V15" s="344">
        <f t="shared" si="1"/>
        <v>5.5563366748627489E-2</v>
      </c>
      <c r="W15" s="84">
        <v>1478</v>
      </c>
      <c r="X15" s="345">
        <f t="shared" si="2"/>
        <v>4.8269708184942479E-2</v>
      </c>
      <c r="Y15" s="90">
        <v>1193</v>
      </c>
      <c r="Z15" s="355">
        <f t="shared" si="3"/>
        <v>7.9216830192493926E-2</v>
      </c>
      <c r="AA15" s="84">
        <v>1496</v>
      </c>
      <c r="AB15" s="345">
        <f t="shared" si="4"/>
        <v>6.1655909418131004E-2</v>
      </c>
    </row>
    <row r="16" spans="1:28" ht="15.75" thickBot="1" x14ac:dyDescent="0.3">
      <c r="A16" s="5">
        <v>1635</v>
      </c>
      <c r="B16" s="6">
        <v>13.012735301290482</v>
      </c>
      <c r="C16" s="156">
        <v>2684</v>
      </c>
      <c r="D16" s="157">
        <v>5.0177471114179086</v>
      </c>
      <c r="E16" s="5">
        <v>1312</v>
      </c>
      <c r="F16" s="6">
        <v>5.010499070076655</v>
      </c>
      <c r="G16" s="5">
        <v>1570</v>
      </c>
      <c r="H16" s="6">
        <v>4.0055741856964389</v>
      </c>
      <c r="I16" s="5">
        <v>1439</v>
      </c>
      <c r="J16" s="6">
        <v>18.005949436895264</v>
      </c>
      <c r="K16" s="5">
        <v>1641</v>
      </c>
      <c r="L16" s="6">
        <v>7.0132422903609815</v>
      </c>
      <c r="N16" s="14" t="s">
        <v>13</v>
      </c>
      <c r="O16" s="14" t="s">
        <v>26</v>
      </c>
      <c r="Q16" s="75">
        <v>1635</v>
      </c>
      <c r="R16" s="346">
        <f t="shared" si="5"/>
        <v>4.9290664020039704E-2</v>
      </c>
      <c r="S16" s="167">
        <v>2684</v>
      </c>
      <c r="T16" s="361">
        <f t="shared" si="0"/>
        <v>3.4605152492537303E-2</v>
      </c>
      <c r="U16" s="84">
        <v>1312</v>
      </c>
      <c r="V16" s="345">
        <f t="shared" si="1"/>
        <v>2.3196754954058589E-2</v>
      </c>
      <c r="W16" s="75">
        <v>1570</v>
      </c>
      <c r="X16" s="346">
        <f t="shared" si="2"/>
        <v>1.7568307832001924E-2</v>
      </c>
      <c r="Y16" s="84">
        <v>1439</v>
      </c>
      <c r="Z16" s="356">
        <f t="shared" si="3"/>
        <v>8.9138363548986452E-2</v>
      </c>
      <c r="AA16" s="75">
        <v>1641</v>
      </c>
      <c r="AB16" s="346">
        <f t="shared" si="4"/>
        <v>3.3238115120194228E-2</v>
      </c>
    </row>
    <row r="17" spans="1:28" x14ac:dyDescent="0.25">
      <c r="A17" s="5">
        <v>1767</v>
      </c>
      <c r="B17" s="6">
        <v>11.004023451486695</v>
      </c>
      <c r="C17" s="41"/>
      <c r="D17" s="158"/>
      <c r="E17" s="61">
        <v>1463</v>
      </c>
      <c r="F17" s="6">
        <v>13.004079762415515</v>
      </c>
      <c r="G17" s="5">
        <v>1649</v>
      </c>
      <c r="H17" s="6">
        <v>12.010501956010627</v>
      </c>
      <c r="I17" s="5">
        <v>1634</v>
      </c>
      <c r="J17" s="6">
        <v>16.002699548325658</v>
      </c>
      <c r="K17" s="5">
        <v>1671</v>
      </c>
      <c r="L17" s="6">
        <v>7.0092512568332781</v>
      </c>
      <c r="Q17" s="75">
        <v>1767</v>
      </c>
      <c r="R17" s="346">
        <f t="shared" si="5"/>
        <v>4.1681907013207176E-2</v>
      </c>
      <c r="S17" s="41"/>
      <c r="T17" s="162"/>
      <c r="U17" s="84">
        <v>1463</v>
      </c>
      <c r="V17" s="345">
        <f t="shared" si="1"/>
        <v>6.02040729741459E-2</v>
      </c>
      <c r="W17" s="75">
        <v>1649</v>
      </c>
      <c r="X17" s="346">
        <f t="shared" si="2"/>
        <v>5.2677640157941345E-2</v>
      </c>
      <c r="Y17" s="75">
        <v>1634</v>
      </c>
      <c r="Z17" s="357">
        <f t="shared" si="3"/>
        <v>7.9221284892701277E-2</v>
      </c>
      <c r="AA17" s="75">
        <v>1671</v>
      </c>
      <c r="AB17" s="346">
        <f t="shared" si="4"/>
        <v>3.3219200269352031E-2</v>
      </c>
    </row>
    <row r="18" spans="1:28" x14ac:dyDescent="0.25">
      <c r="A18" s="5">
        <v>1877</v>
      </c>
      <c r="B18" s="6">
        <v>9.004408427694699</v>
      </c>
      <c r="C18" s="41"/>
      <c r="D18" s="159"/>
      <c r="E18" s="5">
        <v>1496</v>
      </c>
      <c r="F18" s="6">
        <v>12.00708872285076</v>
      </c>
      <c r="G18" s="5">
        <v>1718</v>
      </c>
      <c r="H18" s="6">
        <v>13.006833753111501</v>
      </c>
      <c r="I18" s="5">
        <v>1766</v>
      </c>
      <c r="J18" s="6">
        <v>7.0089061399500707</v>
      </c>
      <c r="K18" s="5">
        <v>1741</v>
      </c>
      <c r="L18" s="6">
        <v>6.0082088348017235</v>
      </c>
      <c r="Q18" s="70">
        <v>1877</v>
      </c>
      <c r="R18" s="347">
        <f t="shared" si="5"/>
        <v>3.410760768066174E-2</v>
      </c>
      <c r="S18" s="41"/>
      <c r="T18" s="162"/>
      <c r="U18" s="84">
        <v>1496</v>
      </c>
      <c r="V18" s="345">
        <f t="shared" si="1"/>
        <v>5.5588373716901666E-2</v>
      </c>
      <c r="W18" s="75">
        <v>1718</v>
      </c>
      <c r="X18" s="346">
        <f t="shared" si="2"/>
        <v>5.704751646101535E-2</v>
      </c>
      <c r="Y18" s="75">
        <v>1766</v>
      </c>
      <c r="Z18" s="357">
        <f t="shared" si="3"/>
        <v>3.4697555148267674E-2</v>
      </c>
      <c r="AA18" s="75">
        <v>1741</v>
      </c>
      <c r="AB18" s="346">
        <f t="shared" si="4"/>
        <v>2.8474923387685893E-2</v>
      </c>
    </row>
    <row r="19" spans="1:28" x14ac:dyDescent="0.25">
      <c r="A19" s="5">
        <v>2084</v>
      </c>
      <c r="B19" s="6">
        <v>4.0093528165011429</v>
      </c>
      <c r="C19" s="41"/>
      <c r="D19" s="159"/>
      <c r="E19" s="60">
        <v>1543</v>
      </c>
      <c r="F19" s="6">
        <v>5.0033468275231137</v>
      </c>
      <c r="G19" s="5">
        <v>1901</v>
      </c>
      <c r="H19" s="6">
        <v>6.0119238944329698</v>
      </c>
      <c r="I19" s="5">
        <v>1874</v>
      </c>
      <c r="J19" s="6">
        <v>7.0039475079150444</v>
      </c>
      <c r="K19" s="5">
        <v>1802</v>
      </c>
      <c r="L19" s="6">
        <v>4.0260695129316968</v>
      </c>
      <c r="Q19" s="64">
        <v>2084</v>
      </c>
      <c r="R19" s="348">
        <f t="shared" si="5"/>
        <v>1.5186942486746754E-2</v>
      </c>
      <c r="S19" s="41"/>
      <c r="T19" s="162"/>
      <c r="U19" s="368">
        <v>1543</v>
      </c>
      <c r="V19" s="366">
        <f t="shared" si="1"/>
        <v>2.3163642720014414E-2</v>
      </c>
      <c r="W19" s="70">
        <v>1901</v>
      </c>
      <c r="X19" s="347">
        <f t="shared" si="2"/>
        <v>2.6368087256284957E-2</v>
      </c>
      <c r="Y19" s="70">
        <v>1874</v>
      </c>
      <c r="Z19" s="358">
        <f t="shared" si="3"/>
        <v>3.4673007464925965E-2</v>
      </c>
      <c r="AA19" s="70">
        <v>1802</v>
      </c>
      <c r="AB19" s="347">
        <f t="shared" si="4"/>
        <v>1.9080898165553067E-2</v>
      </c>
    </row>
    <row r="20" spans="1:28" x14ac:dyDescent="0.25">
      <c r="A20" s="5">
        <v>2493</v>
      </c>
      <c r="B20" s="6">
        <v>4.0114941070342116</v>
      </c>
      <c r="C20" s="41"/>
      <c r="D20" s="159"/>
      <c r="E20" s="61">
        <v>1615</v>
      </c>
      <c r="F20" s="6">
        <v>11.013442818028842</v>
      </c>
      <c r="G20" s="5">
        <v>2010</v>
      </c>
      <c r="H20" s="6">
        <v>5.016067119209171</v>
      </c>
      <c r="I20" s="5">
        <v>2097</v>
      </c>
      <c r="J20" s="6">
        <v>6.0050300015714306</v>
      </c>
      <c r="K20" s="5">
        <v>1867</v>
      </c>
      <c r="L20" s="6">
        <v>7.014728834888607</v>
      </c>
      <c r="Q20" s="72">
        <v>2493</v>
      </c>
      <c r="R20" s="349">
        <f t="shared" si="5"/>
        <v>1.5195053435735651E-2</v>
      </c>
      <c r="S20" s="41"/>
      <c r="T20" s="162"/>
      <c r="U20" s="75">
        <v>1615</v>
      </c>
      <c r="V20" s="346">
        <f t="shared" si="1"/>
        <v>5.0988161194577976E-2</v>
      </c>
      <c r="W20" s="64">
        <v>2010</v>
      </c>
      <c r="X20" s="348">
        <f t="shared" si="2"/>
        <v>2.2000294382496365E-2</v>
      </c>
      <c r="Y20" s="64">
        <v>2097</v>
      </c>
      <c r="Z20" s="359">
        <f t="shared" si="3"/>
        <v>2.9727871294908073E-2</v>
      </c>
      <c r="AA20" s="70">
        <v>1867</v>
      </c>
      <c r="AB20" s="347">
        <f t="shared" si="4"/>
        <v>3.324516035492231E-2</v>
      </c>
    </row>
    <row r="21" spans="1:28" ht="15.75" thickBot="1" x14ac:dyDescent="0.3">
      <c r="A21" s="5">
        <v>2656</v>
      </c>
      <c r="B21" s="6">
        <v>4.0113995564016944</v>
      </c>
      <c r="E21" s="5">
        <v>1677</v>
      </c>
      <c r="F21" s="6">
        <v>5.0057393515599973</v>
      </c>
      <c r="G21" s="5">
        <v>2065</v>
      </c>
      <c r="H21" s="6">
        <v>6.0096078962821515</v>
      </c>
      <c r="I21" s="156">
        <v>2717</v>
      </c>
      <c r="J21" s="157">
        <v>3.0066098994680042</v>
      </c>
      <c r="K21" s="5">
        <v>1987</v>
      </c>
      <c r="L21" s="6">
        <v>4.0203255284640349</v>
      </c>
      <c r="Q21" s="72">
        <v>2656</v>
      </c>
      <c r="R21" s="349">
        <f t="shared" si="5"/>
        <v>1.5194695289400357E-2</v>
      </c>
      <c r="U21" s="75">
        <v>1677</v>
      </c>
      <c r="V21" s="346">
        <f t="shared" si="1"/>
        <v>2.3174719220185172E-2</v>
      </c>
      <c r="W21" s="64">
        <v>2065</v>
      </c>
      <c r="X21" s="348">
        <f t="shared" si="2"/>
        <v>2.6357929369658559E-2</v>
      </c>
      <c r="Y21" s="165">
        <v>2717</v>
      </c>
      <c r="Z21" s="372">
        <f t="shared" si="3"/>
        <v>1.4884207423108932E-2</v>
      </c>
      <c r="AA21" s="70">
        <v>1987</v>
      </c>
      <c r="AB21" s="347">
        <f t="shared" si="4"/>
        <v>1.9053675490350877E-2</v>
      </c>
    </row>
    <row r="22" spans="1:28" x14ac:dyDescent="0.25">
      <c r="A22" s="5">
        <v>2738</v>
      </c>
      <c r="B22" s="6">
        <v>5.0114329362348053</v>
      </c>
      <c r="E22" s="5">
        <v>1764</v>
      </c>
      <c r="F22" s="6">
        <v>7.0193127701840989</v>
      </c>
      <c r="G22" s="5">
        <v>2519</v>
      </c>
      <c r="H22" s="6">
        <v>4.0047370066091785</v>
      </c>
      <c r="I22" s="41"/>
      <c r="J22" s="158"/>
      <c r="K22" s="61">
        <v>2084</v>
      </c>
      <c r="L22" s="6">
        <v>4.0197353703953214</v>
      </c>
      <c r="Q22" s="72">
        <v>2738</v>
      </c>
      <c r="R22" s="349">
        <f t="shared" si="5"/>
        <v>1.898270051604093E-2</v>
      </c>
      <c r="U22" s="75">
        <v>1764</v>
      </c>
      <c r="V22" s="346">
        <f t="shared" si="1"/>
        <v>3.2496818380481941E-2</v>
      </c>
      <c r="W22" s="72">
        <v>2519</v>
      </c>
      <c r="X22" s="349">
        <f t="shared" si="2"/>
        <v>1.7564635993899905E-2</v>
      </c>
      <c r="Y22" s="41"/>
      <c r="Z22" s="162"/>
      <c r="AA22" s="64">
        <v>2084</v>
      </c>
      <c r="AB22" s="348">
        <f t="shared" si="4"/>
        <v>1.9050878532679248E-2</v>
      </c>
    </row>
    <row r="23" spans="1:28" ht="15.75" thickBot="1" x14ac:dyDescent="0.3">
      <c r="A23" s="156">
        <v>2818</v>
      </c>
      <c r="B23" s="157">
        <v>3.0047558321178665</v>
      </c>
      <c r="E23" s="5">
        <v>1944</v>
      </c>
      <c r="F23" s="6">
        <v>3.0210074420467401</v>
      </c>
      <c r="G23" s="5">
        <v>2641</v>
      </c>
      <c r="H23" s="6">
        <v>3.0238522286111982</v>
      </c>
      <c r="K23" s="156">
        <v>2686</v>
      </c>
      <c r="L23" s="157">
        <v>5.0175177711240559</v>
      </c>
      <c r="Q23" s="165">
        <v>2818</v>
      </c>
      <c r="R23" s="350">
        <f t="shared" si="5"/>
        <v>1.1381650879234343E-2</v>
      </c>
      <c r="U23" s="70">
        <v>1944</v>
      </c>
      <c r="V23" s="347">
        <f t="shared" si="1"/>
        <v>1.3986145565031204E-2</v>
      </c>
      <c r="W23" s="72">
        <v>2641</v>
      </c>
      <c r="X23" s="349">
        <f t="shared" si="2"/>
        <v>1.3262509774610519E-2</v>
      </c>
      <c r="AA23" s="165">
        <v>2686</v>
      </c>
      <c r="AB23" s="350">
        <f t="shared" si="4"/>
        <v>2.3779705076417326E-2</v>
      </c>
    </row>
    <row r="24" spans="1:28" ht="15.75" thickBot="1" x14ac:dyDescent="0.3">
      <c r="A24" s="41"/>
      <c r="B24" s="41"/>
      <c r="E24" s="5">
        <v>2123</v>
      </c>
      <c r="F24" s="6">
        <v>4.0066482770241265</v>
      </c>
      <c r="G24" s="156">
        <v>2691</v>
      </c>
      <c r="H24" s="157">
        <v>4.0051132462281984</v>
      </c>
      <c r="K24" s="160"/>
      <c r="L24" s="160"/>
      <c r="Q24" s="41"/>
      <c r="R24" s="41"/>
      <c r="U24" s="64">
        <v>2123</v>
      </c>
      <c r="V24" s="348">
        <f t="shared" si="1"/>
        <v>1.8549297578815401E-2</v>
      </c>
      <c r="W24" s="165">
        <v>2691</v>
      </c>
      <c r="X24" s="350">
        <f t="shared" si="2"/>
        <v>1.7566286167667537E-2</v>
      </c>
      <c r="AA24" s="41"/>
      <c r="AB24" s="162"/>
    </row>
    <row r="25" spans="1:28" ht="15.75" thickBot="1" x14ac:dyDescent="0.3">
      <c r="A25" s="41"/>
      <c r="B25" s="41"/>
      <c r="E25" s="156">
        <v>2720</v>
      </c>
      <c r="F25" s="157">
        <v>4.0242034239826276</v>
      </c>
      <c r="G25" s="41"/>
      <c r="H25" s="41"/>
      <c r="K25" s="41"/>
      <c r="L25" s="41"/>
      <c r="Q25" s="41"/>
      <c r="R25" s="41"/>
      <c r="U25" s="165">
        <v>2720</v>
      </c>
      <c r="V25" s="350">
        <f t="shared" si="1"/>
        <v>1.863057140732698E-2</v>
      </c>
      <c r="W25" s="41"/>
      <c r="X25" s="162"/>
      <c r="AA25" s="41"/>
      <c r="AB25" s="162"/>
    </row>
    <row r="26" spans="1:28" x14ac:dyDescent="0.25">
      <c r="G26" s="41"/>
      <c r="H26" s="41"/>
      <c r="W26" s="41"/>
      <c r="X26" s="162"/>
    </row>
    <row r="27" spans="1:28" x14ac:dyDescent="0.25">
      <c r="H27" s="37"/>
    </row>
    <row r="28" spans="1:28" x14ac:dyDescent="0.25">
      <c r="B28" s="29">
        <f>SUM(B4:B23)</f>
        <v>264.26450344416361</v>
      </c>
      <c r="D28" s="29">
        <f>SUM(D4:D16)</f>
        <v>145.183902910884</v>
      </c>
      <c r="F28" s="29">
        <f>SUM(F4:F25)</f>
        <v>216.47527614438238</v>
      </c>
      <c r="H28" s="29">
        <f>SUM(H4:H24)</f>
        <v>228.22929424949928</v>
      </c>
      <c r="J28" s="29">
        <f>SUM(J4:J21)</f>
        <v>202.365536628722</v>
      </c>
      <c r="L28" s="29">
        <f>SUM(L4:L23)</f>
        <v>211.40779778495511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O45"/>
  <sheetViews>
    <sheetView topLeftCell="A16" zoomScaleNormal="100" workbookViewId="0">
      <selection activeCell="A2" sqref="A2"/>
    </sheetView>
  </sheetViews>
  <sheetFormatPr defaultRowHeight="15" x14ac:dyDescent="0.25"/>
  <cols>
    <col min="3" max="3" width="9.85546875" customWidth="1"/>
    <col min="4" max="5" width="12.5703125" customWidth="1"/>
    <col min="20" max="20" width="9.140625" customWidth="1"/>
    <col min="21" max="21" width="10" customWidth="1"/>
    <col min="25" max="25" width="7.140625" customWidth="1"/>
    <col min="26" max="26" width="11.7109375" bestFit="1" customWidth="1"/>
    <col min="27" max="27" width="10.85546875" bestFit="1" customWidth="1"/>
    <col min="33" max="33" width="8.28515625" customWidth="1"/>
  </cols>
  <sheetData>
    <row r="1" spans="1:41" ht="15.75" x14ac:dyDescent="0.25">
      <c r="A1" t="s">
        <v>68</v>
      </c>
      <c r="D1" s="206" t="s">
        <v>63</v>
      </c>
      <c r="M1" t="s">
        <v>50</v>
      </c>
    </row>
    <row r="2" spans="1:41" ht="15.75" thickBot="1" x14ac:dyDescent="0.3">
      <c r="A2" t="s">
        <v>31</v>
      </c>
      <c r="D2" t="s">
        <v>36</v>
      </c>
      <c r="F2" s="40"/>
      <c r="G2" t="s">
        <v>3</v>
      </c>
      <c r="I2" s="40"/>
      <c r="J2" t="s">
        <v>32</v>
      </c>
      <c r="L2" s="40"/>
      <c r="M2" t="s">
        <v>33</v>
      </c>
      <c r="P2" t="s">
        <v>34</v>
      </c>
      <c r="S2" t="s">
        <v>35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41" ht="15.75" thickBot="1" x14ac:dyDescent="0.3">
      <c r="C3" s="181"/>
      <c r="D3" s="33" t="s">
        <v>30</v>
      </c>
      <c r="E3" s="34" t="s">
        <v>29</v>
      </c>
      <c r="F3" s="208"/>
      <c r="I3" s="43"/>
      <c r="L3" s="43"/>
      <c r="O3" s="37"/>
      <c r="R3" s="37"/>
      <c r="W3" s="43"/>
      <c r="X3" t="s">
        <v>31</v>
      </c>
      <c r="Z3" t="s">
        <v>36</v>
      </c>
      <c r="AB3" t="s">
        <v>3</v>
      </c>
      <c r="AD3" t="s">
        <v>32</v>
      </c>
      <c r="AF3" t="s">
        <v>33</v>
      </c>
      <c r="AH3" t="s">
        <v>34</v>
      </c>
      <c r="AJ3" t="s">
        <v>35</v>
      </c>
    </row>
    <row r="4" spans="1:41" ht="15.75" thickBot="1" x14ac:dyDescent="0.3">
      <c r="A4" s="1">
        <v>165</v>
      </c>
      <c r="B4" s="2">
        <v>3.0259954801225346</v>
      </c>
      <c r="C4" s="211"/>
      <c r="D4" s="1">
        <v>386</v>
      </c>
      <c r="E4" s="2">
        <v>3.0403284540865236</v>
      </c>
      <c r="F4" s="207"/>
      <c r="G4" s="35">
        <v>527</v>
      </c>
      <c r="H4" s="36">
        <v>75.018281207350881</v>
      </c>
      <c r="I4" s="207"/>
      <c r="J4" s="1">
        <v>419</v>
      </c>
      <c r="K4" s="2">
        <v>4.026885636057683</v>
      </c>
      <c r="L4" s="207"/>
      <c r="M4" s="1">
        <v>426</v>
      </c>
      <c r="N4" s="2">
        <v>5.016833223796171</v>
      </c>
      <c r="O4" s="207"/>
      <c r="P4" s="1">
        <v>299</v>
      </c>
      <c r="Q4" s="2">
        <v>3.1257944092309975</v>
      </c>
      <c r="R4" s="207"/>
      <c r="S4" s="1">
        <v>167</v>
      </c>
      <c r="T4" s="2">
        <v>6.0259510151725824</v>
      </c>
      <c r="U4" t="s">
        <v>39</v>
      </c>
      <c r="W4" s="41"/>
      <c r="Y4" s="182"/>
      <c r="Z4" s="33" t="s">
        <v>30</v>
      </c>
      <c r="AA4" s="34" t="s">
        <v>29</v>
      </c>
    </row>
    <row r="5" spans="1:41" ht="15.75" thickBot="1" x14ac:dyDescent="0.3">
      <c r="A5" s="3">
        <v>443</v>
      </c>
      <c r="B5" s="4">
        <v>4.0401582033203045</v>
      </c>
      <c r="C5" s="211"/>
      <c r="D5" s="3">
        <v>408</v>
      </c>
      <c r="E5" s="4">
        <v>3.0464818867337211</v>
      </c>
      <c r="F5" s="171"/>
      <c r="G5" s="45">
        <v>1099</v>
      </c>
      <c r="H5" s="46">
        <v>4.007217881772438</v>
      </c>
      <c r="I5" s="171"/>
      <c r="J5" s="21">
        <v>523</v>
      </c>
      <c r="K5" s="22">
        <v>59.014728834888608</v>
      </c>
      <c r="L5" s="171"/>
      <c r="M5" s="21">
        <v>523</v>
      </c>
      <c r="N5" s="22">
        <v>13.009680242591585</v>
      </c>
      <c r="O5" s="171"/>
      <c r="P5" s="3">
        <v>304</v>
      </c>
      <c r="Q5" s="4">
        <v>4.0179969888377292</v>
      </c>
      <c r="R5" s="171"/>
      <c r="S5" s="3">
        <v>176</v>
      </c>
      <c r="T5" s="4">
        <v>7.009507476582602</v>
      </c>
      <c r="U5" t="s">
        <v>40</v>
      </c>
      <c r="W5" s="159"/>
      <c r="X5" s="83">
        <v>165</v>
      </c>
      <c r="Y5" s="50">
        <v>3.1520786251276404E-2</v>
      </c>
      <c r="Z5" s="73">
        <v>386</v>
      </c>
      <c r="AA5" s="30">
        <v>2.6669547842864242E-2</v>
      </c>
      <c r="AB5" s="203">
        <v>527</v>
      </c>
      <c r="AC5" s="185">
        <v>0.65233288006392076</v>
      </c>
      <c r="AD5" s="193">
        <v>419</v>
      </c>
      <c r="AE5" s="184">
        <v>3.7285978111645211E-2</v>
      </c>
      <c r="AF5" s="193">
        <v>426</v>
      </c>
      <c r="AG5" s="184">
        <v>4.3248562274104924E-2</v>
      </c>
      <c r="AH5" s="73">
        <v>299</v>
      </c>
      <c r="AI5" s="30">
        <v>2.9769470564104738E-2</v>
      </c>
      <c r="AJ5" s="74">
        <v>167</v>
      </c>
      <c r="AK5" s="50">
        <v>4.5651144054337747E-2</v>
      </c>
      <c r="AM5" s="9"/>
      <c r="AN5" s="10" t="s">
        <v>58</v>
      </c>
      <c r="AO5" s="40"/>
    </row>
    <row r="6" spans="1:41" ht="15.75" thickBot="1" x14ac:dyDescent="0.3">
      <c r="A6" s="5">
        <v>465</v>
      </c>
      <c r="B6" s="6">
        <v>5.0312253933366762</v>
      </c>
      <c r="C6" s="211"/>
      <c r="D6" s="5">
        <v>418</v>
      </c>
      <c r="E6" s="6">
        <v>3.0133172835163231</v>
      </c>
      <c r="F6" s="172"/>
      <c r="G6" s="25">
        <v>1157</v>
      </c>
      <c r="H6" s="26">
        <v>3.0036279104131434</v>
      </c>
      <c r="I6" s="172"/>
      <c r="J6" s="5">
        <v>569</v>
      </c>
      <c r="K6" s="6">
        <v>3.0070338972119064</v>
      </c>
      <c r="L6" s="172"/>
      <c r="M6" s="5">
        <v>637</v>
      </c>
      <c r="N6" s="6">
        <v>4.0065559409974361</v>
      </c>
      <c r="O6" s="172"/>
      <c r="P6" s="5">
        <v>369</v>
      </c>
      <c r="Q6" s="6">
        <v>6.0110530154214166</v>
      </c>
      <c r="R6" s="172"/>
      <c r="S6" s="5">
        <v>238</v>
      </c>
      <c r="T6" s="6">
        <v>3.1329807601338109</v>
      </c>
      <c r="U6" t="s">
        <v>41</v>
      </c>
      <c r="W6" s="159"/>
      <c r="X6" s="60">
        <v>443</v>
      </c>
      <c r="Y6" s="30">
        <v>4.2084981284586508E-2</v>
      </c>
      <c r="Z6" s="3">
        <v>408</v>
      </c>
      <c r="AA6" s="30">
        <v>2.6723525322225623E-2</v>
      </c>
      <c r="AB6" s="204">
        <v>1099</v>
      </c>
      <c r="AC6" s="187">
        <v>3.4845372884977723E-2</v>
      </c>
      <c r="AD6" s="194">
        <v>523</v>
      </c>
      <c r="AE6" s="185">
        <v>0.54643267439711674</v>
      </c>
      <c r="AF6" s="194">
        <v>523</v>
      </c>
      <c r="AG6" s="185">
        <v>0.11215241588441022</v>
      </c>
      <c r="AH6" s="3">
        <v>304</v>
      </c>
      <c r="AI6" s="30">
        <v>3.8266637988930756E-2</v>
      </c>
      <c r="AJ6" s="3">
        <v>176</v>
      </c>
      <c r="AK6" s="30">
        <v>5.3102329368050018E-2</v>
      </c>
      <c r="AM6" s="11"/>
      <c r="AN6" s="11" t="s">
        <v>57</v>
      </c>
      <c r="AO6" s="40"/>
    </row>
    <row r="7" spans="1:41" ht="15.75" thickBot="1" x14ac:dyDescent="0.3">
      <c r="A7" s="5">
        <v>541</v>
      </c>
      <c r="B7" s="6">
        <v>5.01060174158986</v>
      </c>
      <c r="C7" s="211"/>
      <c r="D7" s="5">
        <v>456</v>
      </c>
      <c r="E7" s="6">
        <v>4.0091279876069343</v>
      </c>
      <c r="F7" s="172"/>
      <c r="G7" s="5">
        <v>1435</v>
      </c>
      <c r="H7" s="6">
        <v>12.009184803427249</v>
      </c>
      <c r="I7" s="172"/>
      <c r="J7" s="5">
        <v>1008</v>
      </c>
      <c r="K7" s="6">
        <v>3.0056522641398633</v>
      </c>
      <c r="L7" s="172"/>
      <c r="M7" s="5">
        <v>946</v>
      </c>
      <c r="N7" s="6">
        <v>10.044054139861677</v>
      </c>
      <c r="O7" s="172"/>
      <c r="P7" s="5">
        <v>414</v>
      </c>
      <c r="Q7" s="6">
        <v>8.0063899417149464</v>
      </c>
      <c r="R7" s="172"/>
      <c r="S7" s="5">
        <v>331</v>
      </c>
      <c r="T7" s="6">
        <v>4.0194186054983216</v>
      </c>
      <c r="U7" t="s">
        <v>42</v>
      </c>
      <c r="W7" s="159"/>
      <c r="X7" s="61">
        <v>465</v>
      </c>
      <c r="Y7" s="30">
        <v>5.2408597847257044E-2</v>
      </c>
      <c r="Z7" s="5">
        <v>418</v>
      </c>
      <c r="AA7" s="30">
        <v>2.6432607750143184E-2</v>
      </c>
      <c r="AB7" s="197">
        <v>1157</v>
      </c>
      <c r="AC7" s="187">
        <v>2.6118503568809941E-2</v>
      </c>
      <c r="AD7" s="195">
        <v>569</v>
      </c>
      <c r="AE7" s="186">
        <v>2.7842906455665801E-2</v>
      </c>
      <c r="AF7" s="195">
        <v>637</v>
      </c>
      <c r="AG7" s="186">
        <v>3.4539275353426171E-2</v>
      </c>
      <c r="AH7" s="5">
        <v>369</v>
      </c>
      <c r="AI7" s="30">
        <v>5.7248123956394441E-2</v>
      </c>
      <c r="AJ7" s="5">
        <v>238</v>
      </c>
      <c r="AK7" s="30">
        <v>2.3734702728286445E-2</v>
      </c>
      <c r="AM7" s="12"/>
      <c r="AN7" s="12" t="s">
        <v>9</v>
      </c>
      <c r="AO7" s="40"/>
    </row>
    <row r="8" spans="1:41" ht="15.75" thickBot="1" x14ac:dyDescent="0.3">
      <c r="A8" s="5">
        <v>577</v>
      </c>
      <c r="B8" s="6">
        <v>4.0469853125683839</v>
      </c>
      <c r="C8" s="211"/>
      <c r="D8" s="5">
        <v>479</v>
      </c>
      <c r="E8" s="6">
        <v>4.0569917543430618</v>
      </c>
      <c r="F8" s="172"/>
      <c r="G8" s="5">
        <v>1498</v>
      </c>
      <c r="H8" s="6">
        <v>7.0028698153201292</v>
      </c>
      <c r="I8" s="172"/>
      <c r="J8" s="25">
        <v>1098</v>
      </c>
      <c r="K8" s="26">
        <v>4.0020963955450828</v>
      </c>
      <c r="L8" s="172"/>
      <c r="M8" s="25">
        <v>1034</v>
      </c>
      <c r="N8" s="26">
        <v>23.003037699540194</v>
      </c>
      <c r="O8" s="172"/>
      <c r="P8" s="5">
        <v>435</v>
      </c>
      <c r="Q8" s="6">
        <v>5.0058164780388559</v>
      </c>
      <c r="R8" s="172"/>
      <c r="S8" s="5">
        <v>374</v>
      </c>
      <c r="T8" s="6">
        <v>5.0302463405648927</v>
      </c>
      <c r="U8">
        <v>1.06</v>
      </c>
      <c r="W8" s="159"/>
      <c r="X8" s="79">
        <v>541</v>
      </c>
      <c r="Y8" s="69">
        <v>5.2193768141561042E-2</v>
      </c>
      <c r="Z8" s="5">
        <v>456</v>
      </c>
      <c r="AA8" s="30">
        <v>3.5167789364973105E-2</v>
      </c>
      <c r="AB8" s="199">
        <v>1435</v>
      </c>
      <c r="AC8" s="189">
        <v>0.10442769394284565</v>
      </c>
      <c r="AD8" s="198">
        <v>1008</v>
      </c>
      <c r="AE8" s="188">
        <v>2.7830113556850587E-2</v>
      </c>
      <c r="AF8" s="196">
        <v>946</v>
      </c>
      <c r="AG8" s="184">
        <v>8.658667361949722E-2</v>
      </c>
      <c r="AH8" s="5">
        <v>414</v>
      </c>
      <c r="AI8" s="30">
        <v>7.625133277823759E-2</v>
      </c>
      <c r="AJ8" s="5">
        <v>331</v>
      </c>
      <c r="AK8" s="30">
        <v>3.0450140950744862E-2</v>
      </c>
      <c r="AM8" s="13"/>
      <c r="AN8" s="13" t="s">
        <v>11</v>
      </c>
      <c r="AO8" s="40"/>
    </row>
    <row r="9" spans="1:41" ht="15.75" thickBot="1" x14ac:dyDescent="0.3">
      <c r="A9" s="5">
        <v>997</v>
      </c>
      <c r="B9" s="6">
        <v>18.003530334181548</v>
      </c>
      <c r="C9" s="211"/>
      <c r="D9" s="23">
        <v>519</v>
      </c>
      <c r="E9" s="24">
        <v>20.053241334253727</v>
      </c>
      <c r="F9" s="172"/>
      <c r="G9" s="23">
        <v>1667</v>
      </c>
      <c r="H9" s="24">
        <v>6.0419314697436661</v>
      </c>
      <c r="I9" s="172"/>
      <c r="J9" s="25">
        <v>1160</v>
      </c>
      <c r="K9" s="26">
        <v>4.0016335212010121</v>
      </c>
      <c r="L9" s="172"/>
      <c r="M9" s="25">
        <v>1134</v>
      </c>
      <c r="N9" s="26">
        <v>12.000774074620406</v>
      </c>
      <c r="O9" s="172"/>
      <c r="P9" s="5">
        <v>471</v>
      </c>
      <c r="Q9" s="6">
        <v>4.0564131628471802</v>
      </c>
      <c r="R9" s="172"/>
      <c r="S9" s="5">
        <v>413</v>
      </c>
      <c r="T9" s="6">
        <v>9.0028246899784765</v>
      </c>
      <c r="U9" t="s">
        <v>28</v>
      </c>
      <c r="W9" s="159"/>
      <c r="X9" s="79">
        <v>577</v>
      </c>
      <c r="Y9" s="69">
        <v>4.2156097005920663E-2</v>
      </c>
      <c r="Z9" s="5">
        <v>479</v>
      </c>
      <c r="AA9" s="30">
        <v>3.5587646967921598E-2</v>
      </c>
      <c r="AB9" s="199">
        <v>1498</v>
      </c>
      <c r="AC9" s="189">
        <v>6.0894520133218513E-2</v>
      </c>
      <c r="AD9" s="198">
        <v>1098</v>
      </c>
      <c r="AE9" s="188">
        <v>3.7056448106898912E-2</v>
      </c>
      <c r="AF9" s="197">
        <v>1034</v>
      </c>
      <c r="AG9" s="187">
        <v>0.19830204913396718</v>
      </c>
      <c r="AH9" s="5">
        <v>435</v>
      </c>
      <c r="AI9" s="30">
        <v>4.7674442647989104E-2</v>
      </c>
      <c r="AJ9" s="5">
        <v>374</v>
      </c>
      <c r="AK9" s="30">
        <v>3.8107926822461308E-2</v>
      </c>
      <c r="AM9" s="88"/>
      <c r="AN9" s="88" t="s">
        <v>12</v>
      </c>
      <c r="AO9" s="40"/>
    </row>
    <row r="10" spans="1:41" ht="15.75" thickBot="1" x14ac:dyDescent="0.3">
      <c r="A10" s="25">
        <v>1047</v>
      </c>
      <c r="B10" s="26">
        <v>25.002149366728339</v>
      </c>
      <c r="C10" s="211"/>
      <c r="D10" s="5">
        <v>562</v>
      </c>
      <c r="E10" s="6">
        <v>6.0047262918023829</v>
      </c>
      <c r="F10" s="172"/>
      <c r="G10" s="5">
        <v>1698</v>
      </c>
      <c r="H10" s="6">
        <v>5.0053556425901782</v>
      </c>
      <c r="I10" s="172"/>
      <c r="J10" s="5">
        <v>1225</v>
      </c>
      <c r="K10" s="6">
        <v>4.0349434622233868</v>
      </c>
      <c r="L10" s="172"/>
      <c r="M10" s="5">
        <v>1171</v>
      </c>
      <c r="N10" s="6">
        <v>7.0012171913025085</v>
      </c>
      <c r="O10" s="172"/>
      <c r="P10" s="23">
        <v>548</v>
      </c>
      <c r="Q10" s="24">
        <v>3.0314486023077496</v>
      </c>
      <c r="R10" s="172"/>
      <c r="S10" s="5">
        <v>459</v>
      </c>
      <c r="T10" s="6">
        <v>5.0096882665911435</v>
      </c>
      <c r="W10" s="159"/>
      <c r="X10" s="80">
        <v>997</v>
      </c>
      <c r="Y10" s="52">
        <v>0.18753677431439111</v>
      </c>
      <c r="Z10" s="56">
        <v>519</v>
      </c>
      <c r="AA10" s="57">
        <v>0.17590562573906779</v>
      </c>
      <c r="AB10" s="200">
        <v>1667</v>
      </c>
      <c r="AC10" s="190">
        <v>5.2538534519510141E-2</v>
      </c>
      <c r="AD10" s="197">
        <v>1160</v>
      </c>
      <c r="AE10" s="187">
        <v>3.7052162233342706E-2</v>
      </c>
      <c r="AF10" s="197">
        <v>1134</v>
      </c>
      <c r="AG10" s="187">
        <v>0.10345494891914143</v>
      </c>
      <c r="AH10" s="5">
        <v>471</v>
      </c>
      <c r="AI10" s="30">
        <v>3.8632506312830286E-2</v>
      </c>
      <c r="AJ10" s="5">
        <v>413</v>
      </c>
      <c r="AK10" s="30">
        <v>6.8203217348321798E-2</v>
      </c>
      <c r="AM10" s="14"/>
      <c r="AN10" s="14" t="s">
        <v>14</v>
      </c>
      <c r="AO10" s="40"/>
    </row>
    <row r="11" spans="1:41" ht="15.75" thickBot="1" x14ac:dyDescent="0.3">
      <c r="A11" s="25">
        <v>1234</v>
      </c>
      <c r="B11" s="26">
        <v>12.000818269851056</v>
      </c>
      <c r="C11" s="211"/>
      <c r="D11" s="5">
        <v>599</v>
      </c>
      <c r="E11" s="6">
        <v>4.0033950582109439</v>
      </c>
      <c r="F11" s="172"/>
      <c r="G11" s="156">
        <v>1801</v>
      </c>
      <c r="H11" s="157">
        <v>3.0009800742176478</v>
      </c>
      <c r="I11" s="172"/>
      <c r="J11" s="5">
        <v>1251</v>
      </c>
      <c r="K11" s="6">
        <v>4.0284232762499066</v>
      </c>
      <c r="L11" s="172"/>
      <c r="M11" s="5">
        <v>1242</v>
      </c>
      <c r="N11" s="6">
        <v>7.0009937956911603</v>
      </c>
      <c r="O11" s="172"/>
      <c r="P11" s="5">
        <v>599</v>
      </c>
      <c r="Q11" s="6">
        <v>5.0049082696830176</v>
      </c>
      <c r="R11" s="172"/>
      <c r="S11" s="5">
        <v>567</v>
      </c>
      <c r="T11" s="6">
        <v>5.0074863732817869</v>
      </c>
      <c r="W11" s="177"/>
      <c r="X11" s="62">
        <v>1047</v>
      </c>
      <c r="Y11" s="47">
        <v>0.2604390559034202</v>
      </c>
      <c r="Z11" s="68">
        <v>562</v>
      </c>
      <c r="AA11" s="69">
        <v>5.2673037647389322E-2</v>
      </c>
      <c r="AB11" s="201">
        <v>1698</v>
      </c>
      <c r="AC11" s="191">
        <v>4.3524831674697201E-2</v>
      </c>
      <c r="AD11" s="198">
        <v>1225</v>
      </c>
      <c r="AE11" s="188">
        <v>3.7360587613179508E-2</v>
      </c>
      <c r="AF11" s="198">
        <v>1171</v>
      </c>
      <c r="AG11" s="188">
        <v>6.03553206146768E-2</v>
      </c>
      <c r="AH11" s="68">
        <v>548</v>
      </c>
      <c r="AI11" s="69">
        <v>2.8870939069597614E-2</v>
      </c>
      <c r="AJ11" s="5">
        <v>459</v>
      </c>
      <c r="AK11" s="30">
        <v>3.7952183837811695E-2</v>
      </c>
      <c r="AM11" s="15"/>
      <c r="AN11" s="15" t="s">
        <v>16</v>
      </c>
      <c r="AO11" s="40"/>
    </row>
    <row r="12" spans="1:41" ht="15.75" thickBot="1" x14ac:dyDescent="0.3">
      <c r="A12" s="5">
        <v>1389</v>
      </c>
      <c r="B12" s="6">
        <v>3.0028364313289133</v>
      </c>
      <c r="C12" s="211"/>
      <c r="D12" s="5">
        <v>672</v>
      </c>
      <c r="E12" s="6">
        <v>3.0059989962792431</v>
      </c>
      <c r="F12" s="41"/>
      <c r="I12" s="40"/>
      <c r="J12" s="5">
        <v>1433</v>
      </c>
      <c r="K12" s="6">
        <v>6.0050773909509205</v>
      </c>
      <c r="L12" s="172"/>
      <c r="M12" s="5">
        <v>1338</v>
      </c>
      <c r="N12" s="6">
        <v>8.0024431848068716</v>
      </c>
      <c r="O12" s="172"/>
      <c r="P12" s="25">
        <v>1058</v>
      </c>
      <c r="Q12" s="26">
        <v>20.003055001425047</v>
      </c>
      <c r="R12" s="172"/>
      <c r="S12" s="5">
        <v>593</v>
      </c>
      <c r="T12" s="6">
        <v>7.0092648770201134</v>
      </c>
      <c r="W12" s="177"/>
      <c r="X12" s="62">
        <v>1234</v>
      </c>
      <c r="Y12" s="47">
        <v>0.12500852364428183</v>
      </c>
      <c r="Z12" s="68">
        <v>599</v>
      </c>
      <c r="AA12" s="69">
        <v>3.5117500510622318E-2</v>
      </c>
      <c r="AB12" s="205">
        <v>1801</v>
      </c>
      <c r="AC12" s="191">
        <v>2.6095478906240414E-2</v>
      </c>
      <c r="AD12" s="198">
        <v>1251</v>
      </c>
      <c r="AE12" s="188">
        <v>3.7300215520832465E-2</v>
      </c>
      <c r="AF12" s="198">
        <v>1242</v>
      </c>
      <c r="AG12" s="188">
        <v>6.0353394790441037E-2</v>
      </c>
      <c r="AH12" s="68">
        <v>599</v>
      </c>
      <c r="AI12" s="69">
        <v>4.7665793044600169E-2</v>
      </c>
      <c r="AJ12" s="68">
        <v>567</v>
      </c>
      <c r="AK12" s="69">
        <v>3.7935502827892327E-2</v>
      </c>
      <c r="AM12" s="16"/>
      <c r="AN12" s="16" t="s">
        <v>18</v>
      </c>
      <c r="AO12" s="40"/>
    </row>
    <row r="13" spans="1:41" ht="15.75" thickBot="1" x14ac:dyDescent="0.3">
      <c r="A13" s="5">
        <v>1594</v>
      </c>
      <c r="B13" s="6">
        <v>3.0050300015714306</v>
      </c>
      <c r="C13" s="211"/>
      <c r="D13" s="5">
        <v>982</v>
      </c>
      <c r="E13" s="6">
        <v>4.0172798625923347</v>
      </c>
      <c r="F13" s="41"/>
      <c r="I13" s="40"/>
      <c r="J13" s="5">
        <v>1516</v>
      </c>
      <c r="K13" s="6">
        <v>3.0017199999775874</v>
      </c>
      <c r="L13" s="172"/>
      <c r="M13" s="23">
        <v>1447</v>
      </c>
      <c r="N13" s="24">
        <v>9.003512358010795</v>
      </c>
      <c r="O13" s="172"/>
      <c r="P13" s="25">
        <v>1166</v>
      </c>
      <c r="Q13" s="26">
        <v>14.000902576701632</v>
      </c>
      <c r="R13" s="172"/>
      <c r="S13" s="5">
        <v>622</v>
      </c>
      <c r="T13" s="6">
        <v>7.0047277370001604</v>
      </c>
      <c r="W13" s="177"/>
      <c r="X13" s="81">
        <v>1389</v>
      </c>
      <c r="Y13" s="82">
        <v>3.127954615967618E-2</v>
      </c>
      <c r="Z13" s="68">
        <v>672</v>
      </c>
      <c r="AA13" s="179">
        <v>2.6368412248063536E-2</v>
      </c>
      <c r="AD13" s="199">
        <v>1433</v>
      </c>
      <c r="AE13" s="189">
        <v>5.5602568434730743E-2</v>
      </c>
      <c r="AF13" s="199">
        <v>1338</v>
      </c>
      <c r="AG13" s="189">
        <v>6.8986579179369581E-2</v>
      </c>
      <c r="AH13" s="25">
        <v>1058</v>
      </c>
      <c r="AI13" s="47">
        <v>0.19050528572785758</v>
      </c>
      <c r="AJ13" s="68">
        <v>593</v>
      </c>
      <c r="AK13" s="69">
        <v>5.3100491492576618E-2</v>
      </c>
      <c r="AM13" s="17"/>
      <c r="AN13" s="17" t="s">
        <v>20</v>
      </c>
      <c r="AO13" s="40"/>
    </row>
    <row r="14" spans="1:41" ht="15.75" thickBot="1" x14ac:dyDescent="0.3">
      <c r="A14" s="5">
        <v>1692</v>
      </c>
      <c r="B14" s="6">
        <v>6.0031349692458962</v>
      </c>
      <c r="C14" s="211"/>
      <c r="D14" s="5">
        <v>1013</v>
      </c>
      <c r="E14" s="6">
        <v>6.0061967314201592</v>
      </c>
      <c r="F14" s="41"/>
      <c r="I14" s="40"/>
      <c r="J14" s="5">
        <v>1687</v>
      </c>
      <c r="K14" s="6">
        <v>4.0024147790246083</v>
      </c>
      <c r="L14" s="172"/>
      <c r="M14" s="23">
        <v>1691</v>
      </c>
      <c r="N14" s="24">
        <v>5.0047894095600522</v>
      </c>
      <c r="O14" s="172"/>
      <c r="P14" s="5">
        <v>1270</v>
      </c>
      <c r="Q14" s="6">
        <v>6.0024009156940572</v>
      </c>
      <c r="R14" s="172"/>
      <c r="S14" s="5">
        <v>1001</v>
      </c>
      <c r="T14" s="6">
        <v>12.004761336216589</v>
      </c>
      <c r="W14" s="43"/>
      <c r="X14" s="76">
        <v>1594</v>
      </c>
      <c r="Y14" s="77">
        <v>3.1302395849702402E-2</v>
      </c>
      <c r="Z14" s="51">
        <v>982</v>
      </c>
      <c r="AA14" s="52">
        <v>3.523929704028364E-2</v>
      </c>
      <c r="AD14" s="199">
        <v>1516</v>
      </c>
      <c r="AE14" s="189">
        <v>2.7793703703496181E-2</v>
      </c>
      <c r="AF14" s="200">
        <v>1447</v>
      </c>
      <c r="AG14" s="190">
        <v>7.7616485844920646E-2</v>
      </c>
      <c r="AH14" s="25">
        <v>1166</v>
      </c>
      <c r="AI14" s="47">
        <v>0.13334192930192032</v>
      </c>
      <c r="AJ14" s="68">
        <v>622</v>
      </c>
      <c r="AK14" s="69">
        <v>5.3066119219698185E-2</v>
      </c>
      <c r="AM14" s="18"/>
      <c r="AN14" s="18" t="s">
        <v>22</v>
      </c>
      <c r="AO14" s="40"/>
    </row>
    <row r="15" spans="1:41" ht="15.75" thickBot="1" x14ac:dyDescent="0.3">
      <c r="A15" s="5">
        <v>1735</v>
      </c>
      <c r="B15" s="6">
        <v>5.0033744354070739</v>
      </c>
      <c r="C15" s="211"/>
      <c r="D15" s="25">
        <v>1072</v>
      </c>
      <c r="E15" s="26">
        <v>14.002651246758914</v>
      </c>
      <c r="F15" s="41"/>
      <c r="I15" s="40"/>
      <c r="J15" s="5">
        <v>1744</v>
      </c>
      <c r="K15" s="6">
        <v>3.0071167860152688</v>
      </c>
      <c r="L15" s="172"/>
      <c r="M15" s="5">
        <v>1752</v>
      </c>
      <c r="N15" s="6">
        <v>4.001189190688252</v>
      </c>
      <c r="O15" s="172"/>
      <c r="P15" s="5">
        <v>1340</v>
      </c>
      <c r="Q15" s="6">
        <v>4.0012162131886262</v>
      </c>
      <c r="R15" s="172"/>
      <c r="S15" s="25">
        <v>1052</v>
      </c>
      <c r="T15" s="26">
        <v>13.002285886535168</v>
      </c>
      <c r="W15" s="43"/>
      <c r="X15" s="76">
        <v>1692</v>
      </c>
      <c r="Y15" s="77">
        <v>6.2532655929644756E-2</v>
      </c>
      <c r="Z15" s="51">
        <v>1013</v>
      </c>
      <c r="AA15" s="52">
        <v>5.2685936240527712E-2</v>
      </c>
      <c r="AD15" s="201">
        <v>1687</v>
      </c>
      <c r="AE15" s="191">
        <v>3.7059396102079707E-2</v>
      </c>
      <c r="AF15" s="200">
        <v>1691</v>
      </c>
      <c r="AG15" s="190">
        <v>4.3144736289310794E-2</v>
      </c>
      <c r="AH15" s="51">
        <v>1270</v>
      </c>
      <c r="AI15" s="52">
        <v>5.7165723006610068E-2</v>
      </c>
      <c r="AJ15" s="51">
        <v>1001</v>
      </c>
      <c r="AK15" s="52">
        <v>9.0945161638004465E-2</v>
      </c>
      <c r="AM15" s="19"/>
      <c r="AN15" s="19" t="s">
        <v>23</v>
      </c>
      <c r="AO15" s="40"/>
    </row>
    <row r="16" spans="1:41" ht="15.75" thickBot="1" x14ac:dyDescent="0.3">
      <c r="A16" s="156">
        <v>2066</v>
      </c>
      <c r="B16" s="157">
        <v>3.0278490883762359</v>
      </c>
      <c r="C16" s="211"/>
      <c r="D16" s="25">
        <v>1157</v>
      </c>
      <c r="E16" s="26">
        <v>13.004436552975163</v>
      </c>
      <c r="F16" s="41"/>
      <c r="I16" s="40"/>
      <c r="J16" s="5">
        <v>1809</v>
      </c>
      <c r="K16" s="6">
        <v>3.0040714237020025</v>
      </c>
      <c r="L16" s="172"/>
      <c r="M16" s="5">
        <v>1801</v>
      </c>
      <c r="N16" s="6">
        <v>5.0148306827225149</v>
      </c>
      <c r="O16" s="172"/>
      <c r="P16" s="23">
        <v>1460</v>
      </c>
      <c r="Q16" s="24">
        <v>5.0038881424218671</v>
      </c>
      <c r="R16" s="172"/>
      <c r="S16" s="25">
        <v>1142</v>
      </c>
      <c r="T16" s="26">
        <v>12.001747246117006</v>
      </c>
      <c r="W16" s="43"/>
      <c r="X16" s="76">
        <v>1735</v>
      </c>
      <c r="Y16" s="77">
        <v>5.211848370215702E-2</v>
      </c>
      <c r="Z16" s="25">
        <v>1072</v>
      </c>
      <c r="AA16" s="47">
        <v>0.12283027409437644</v>
      </c>
      <c r="AD16" s="201">
        <v>1744</v>
      </c>
      <c r="AE16" s="191">
        <v>2.7843673944585822E-2</v>
      </c>
      <c r="AF16" s="201">
        <v>1752</v>
      </c>
      <c r="AG16" s="191">
        <v>3.4493010264553897E-2</v>
      </c>
      <c r="AH16" s="78">
        <v>1340</v>
      </c>
      <c r="AI16" s="82">
        <v>3.8106821077986915E-2</v>
      </c>
      <c r="AJ16" s="51">
        <v>1052</v>
      </c>
      <c r="AK16" s="52">
        <v>9.8502165807084596E-2</v>
      </c>
      <c r="AM16" s="20"/>
      <c r="AN16" s="20" t="s">
        <v>25</v>
      </c>
      <c r="AO16" s="40"/>
    </row>
    <row r="17" spans="1:41" ht="15.75" thickBot="1" x14ac:dyDescent="0.3">
      <c r="D17" s="23">
        <v>1360</v>
      </c>
      <c r="E17" s="24">
        <v>6.0013365277278492</v>
      </c>
      <c r="F17" s="41"/>
      <c r="I17" s="40"/>
      <c r="J17" s="156">
        <v>1834</v>
      </c>
      <c r="K17" s="157">
        <v>4.0035275098134688</v>
      </c>
      <c r="L17" s="172"/>
      <c r="M17" s="156">
        <v>1829</v>
      </c>
      <c r="N17" s="157">
        <v>4.0121878295232944</v>
      </c>
      <c r="O17" s="172"/>
      <c r="P17" s="5">
        <v>1490</v>
      </c>
      <c r="Q17" s="6">
        <v>5.0022878865483182</v>
      </c>
      <c r="R17" s="172"/>
      <c r="S17" s="5">
        <v>1254</v>
      </c>
      <c r="T17" s="6">
        <v>5.0007549785637195</v>
      </c>
      <c r="W17" s="43"/>
      <c r="X17" s="178">
        <v>2066</v>
      </c>
      <c r="Y17" s="65">
        <v>3.1540094670585793E-2</v>
      </c>
      <c r="Z17" s="25">
        <v>1157</v>
      </c>
      <c r="AA17" s="47">
        <v>0.11407400485065933</v>
      </c>
      <c r="AD17" s="201">
        <v>1809</v>
      </c>
      <c r="AE17" s="191">
        <v>2.7815476145388911E-2</v>
      </c>
      <c r="AF17" s="201">
        <v>1801</v>
      </c>
      <c r="AG17" s="191">
        <v>4.3231298988987199E-2</v>
      </c>
      <c r="AH17" s="66">
        <v>1460</v>
      </c>
      <c r="AI17" s="67">
        <v>4.7656077546874925E-2</v>
      </c>
      <c r="AJ17" s="51">
        <v>1142</v>
      </c>
      <c r="AK17" s="52">
        <v>9.0922327622098523E-2</v>
      </c>
      <c r="AM17" s="14"/>
      <c r="AN17" s="14" t="s">
        <v>26</v>
      </c>
      <c r="AO17" s="40"/>
    </row>
    <row r="18" spans="1:41" ht="15.75" thickBot="1" x14ac:dyDescent="0.3">
      <c r="D18" s="23">
        <v>1444</v>
      </c>
      <c r="E18" s="24">
        <v>6.0016360898943386</v>
      </c>
      <c r="F18" s="41"/>
      <c r="I18" s="40"/>
      <c r="L18" s="40"/>
      <c r="P18" s="5">
        <v>1706</v>
      </c>
      <c r="Q18" s="6">
        <v>4.0026223763989748</v>
      </c>
      <c r="R18" s="172"/>
      <c r="S18" s="23">
        <v>1359</v>
      </c>
      <c r="T18" s="24">
        <v>4.0027914975159939</v>
      </c>
      <c r="W18" s="43"/>
      <c r="Z18" s="66">
        <v>1360</v>
      </c>
      <c r="AA18" s="67">
        <v>5.2643302874805696E-2</v>
      </c>
      <c r="AD18" s="202">
        <v>1834</v>
      </c>
      <c r="AE18" s="192">
        <v>3.7069699164939525E-2</v>
      </c>
      <c r="AF18" s="202">
        <v>1829</v>
      </c>
      <c r="AG18" s="192">
        <v>3.4587826116580123E-2</v>
      </c>
      <c r="AH18" s="78">
        <v>1490</v>
      </c>
      <c r="AI18" s="82">
        <v>4.764083701474589E-2</v>
      </c>
      <c r="AJ18" s="51">
        <v>1254</v>
      </c>
      <c r="AK18" s="52">
        <v>3.788450741336151E-2</v>
      </c>
    </row>
    <row r="19" spans="1:41" ht="15.75" thickBot="1" x14ac:dyDescent="0.3">
      <c r="D19" s="5">
        <v>1554</v>
      </c>
      <c r="E19" s="6">
        <v>4.0012914773416925</v>
      </c>
      <c r="F19" s="41"/>
      <c r="I19" s="40"/>
      <c r="L19" s="40"/>
      <c r="P19" s="5">
        <v>1747</v>
      </c>
      <c r="Q19" s="6">
        <v>3.0015968882054369</v>
      </c>
      <c r="R19" s="172"/>
      <c r="S19" s="5">
        <v>1419</v>
      </c>
      <c r="T19" s="6">
        <v>6.0024541348415088</v>
      </c>
      <c r="Z19" s="66">
        <v>1444</v>
      </c>
      <c r="AA19" s="67">
        <v>5.2645930613108231E-2</v>
      </c>
      <c r="AH19" s="76">
        <v>1706</v>
      </c>
      <c r="AI19" s="77">
        <v>3.8120213108561667E-2</v>
      </c>
      <c r="AJ19" s="66">
        <v>1359</v>
      </c>
      <c r="AK19" s="67">
        <v>3.0324178011484803E-2</v>
      </c>
    </row>
    <row r="20" spans="1:41" ht="15.75" thickBot="1" x14ac:dyDescent="0.3">
      <c r="D20" s="23">
        <v>1663</v>
      </c>
      <c r="E20" s="24">
        <v>4.0045715823622254</v>
      </c>
      <c r="F20" s="41"/>
      <c r="I20" s="40"/>
      <c r="L20" s="40"/>
      <c r="P20" s="5">
        <v>1798</v>
      </c>
      <c r="Q20" s="6">
        <v>3.0038255004910646</v>
      </c>
      <c r="R20" s="172"/>
      <c r="S20" s="23">
        <v>1457</v>
      </c>
      <c r="T20" s="24">
        <v>5.0087588855620275</v>
      </c>
      <c r="Z20" s="76">
        <v>1554</v>
      </c>
      <c r="AA20" s="77">
        <v>3.509904804685695E-2</v>
      </c>
      <c r="AH20" s="76">
        <v>1747</v>
      </c>
      <c r="AI20" s="77">
        <v>2.8586637030527971E-2</v>
      </c>
      <c r="AJ20" s="78">
        <v>1419</v>
      </c>
      <c r="AK20" s="82">
        <v>4.5473137385162947E-2</v>
      </c>
    </row>
    <row r="21" spans="1:41" ht="15.75" thickBot="1" x14ac:dyDescent="0.3">
      <c r="D21" s="5">
        <v>1691</v>
      </c>
      <c r="E21" s="6">
        <v>4.029269034384158</v>
      </c>
      <c r="F21" s="41"/>
      <c r="I21" s="40"/>
      <c r="L21" s="40"/>
      <c r="P21" s="156">
        <v>1885</v>
      </c>
      <c r="Q21" s="157">
        <v>3.0391042693975456</v>
      </c>
      <c r="R21" s="172"/>
      <c r="S21" s="23">
        <v>1476</v>
      </c>
      <c r="T21" s="24">
        <v>6.0048870613369765</v>
      </c>
      <c r="Z21" s="66">
        <v>1663</v>
      </c>
      <c r="AA21" s="67">
        <v>3.5127820897914261E-2</v>
      </c>
      <c r="AH21" s="76">
        <v>1798</v>
      </c>
      <c r="AI21" s="77">
        <v>2.860786190943871E-2</v>
      </c>
      <c r="AJ21" s="66">
        <v>1457</v>
      </c>
      <c r="AK21" s="67">
        <v>3.7945143072439604E-2</v>
      </c>
    </row>
    <row r="22" spans="1:41" ht="15.75" thickBot="1" x14ac:dyDescent="0.3">
      <c r="D22" s="156">
        <v>1746</v>
      </c>
      <c r="E22" s="157">
        <v>3.0068991742356488</v>
      </c>
      <c r="F22" s="41"/>
      <c r="I22" s="40"/>
      <c r="L22" s="40"/>
      <c r="S22" s="5">
        <v>1563</v>
      </c>
      <c r="T22" s="6">
        <v>4.0048311329851298</v>
      </c>
      <c r="Z22" s="76">
        <v>1691</v>
      </c>
      <c r="AA22" s="77">
        <v>3.5344465213896122E-2</v>
      </c>
      <c r="AH22" s="183">
        <v>1885</v>
      </c>
      <c r="AI22" s="71">
        <v>2.894385018473853E-2</v>
      </c>
      <c r="AJ22" s="66">
        <v>1476</v>
      </c>
      <c r="AK22" s="67">
        <v>4.5491568646492245E-2</v>
      </c>
    </row>
    <row r="23" spans="1:41" ht="15.75" thickBot="1" x14ac:dyDescent="0.3">
      <c r="F23" s="40"/>
      <c r="I23" s="40"/>
      <c r="L23" s="40"/>
      <c r="S23" s="5">
        <v>1635</v>
      </c>
      <c r="T23" s="6">
        <v>4.029269034384158</v>
      </c>
      <c r="Z23" s="180">
        <v>1746</v>
      </c>
      <c r="AA23" s="77">
        <v>2.6376308545926742E-2</v>
      </c>
      <c r="AJ23" s="76">
        <v>1563</v>
      </c>
      <c r="AK23" s="77">
        <v>3.0339629795341893E-2</v>
      </c>
    </row>
    <row r="24" spans="1:41" ht="15.75" thickBot="1" x14ac:dyDescent="0.3">
      <c r="F24" s="40"/>
      <c r="I24" s="40"/>
      <c r="L24" s="40"/>
      <c r="S24" s="156">
        <v>1683</v>
      </c>
      <c r="T24" s="157">
        <v>3.0044254723232879</v>
      </c>
      <c r="AJ24" s="76">
        <v>1635</v>
      </c>
      <c r="AK24" s="77">
        <v>3.0524765412001196E-2</v>
      </c>
    </row>
    <row r="25" spans="1:41" ht="15.75" thickBot="1" x14ac:dyDescent="0.3">
      <c r="B25" s="29">
        <f>SUM(B4:B16)</f>
        <v>96.203689027628229</v>
      </c>
      <c r="C25" s="29"/>
      <c r="E25" s="29">
        <f>SUM(E4:E24)</f>
        <v>114.30917732652534</v>
      </c>
      <c r="F25" s="173"/>
      <c r="H25" s="29">
        <f>SUM(H4:H24)</f>
        <v>115.08944880483531</v>
      </c>
      <c r="I25" s="173"/>
      <c r="K25" s="29">
        <f>SUM(K4:K24)</f>
        <v>108.1453251770013</v>
      </c>
      <c r="L25" s="173"/>
      <c r="N25" s="29">
        <f>SUM(N4:N24)</f>
        <v>116.12209896371292</v>
      </c>
      <c r="O25" s="29"/>
      <c r="Q25" s="29">
        <f>SUM(Q4:Q24)</f>
        <v>105.32072063855445</v>
      </c>
      <c r="R25" s="29"/>
      <c r="T25" s="29">
        <f>SUM(T4:T24)</f>
        <v>132.31906280820544</v>
      </c>
      <c r="AJ25" s="180">
        <v>1683</v>
      </c>
      <c r="AK25" s="77">
        <v>2.2760799032752181E-2</v>
      </c>
    </row>
    <row r="26" spans="1:41" x14ac:dyDescent="0.25">
      <c r="B26" s="29"/>
      <c r="C26" s="29"/>
      <c r="E26" s="29"/>
      <c r="F26" s="173"/>
      <c r="H26" s="29"/>
      <c r="I26" s="173"/>
      <c r="K26" s="29"/>
      <c r="L26" s="173"/>
      <c r="N26" s="29"/>
      <c r="O26" s="29"/>
      <c r="Q26" s="29"/>
      <c r="R26" s="29"/>
      <c r="T26" s="29"/>
      <c r="AJ26" s="209"/>
      <c r="AK26" s="210"/>
    </row>
    <row r="27" spans="1:41" x14ac:dyDescent="0.25">
      <c r="I27" s="40"/>
    </row>
    <row r="29" spans="1:41" x14ac:dyDescent="0.25">
      <c r="A29" t="s">
        <v>31</v>
      </c>
      <c r="D29" t="s">
        <v>36</v>
      </c>
      <c r="G29" t="s">
        <v>3</v>
      </c>
      <c r="J29" t="s">
        <v>32</v>
      </c>
      <c r="M29" t="s">
        <v>33</v>
      </c>
      <c r="P29" t="s">
        <v>34</v>
      </c>
      <c r="S29" t="s">
        <v>35</v>
      </c>
    </row>
    <row r="30" spans="1:41" x14ac:dyDescent="0.25">
      <c r="A30" s="174" t="s">
        <v>60</v>
      </c>
      <c r="B30" s="174" t="s">
        <v>61</v>
      </c>
      <c r="C30" s="174" t="s">
        <v>29</v>
      </c>
      <c r="D30" t="s">
        <v>60</v>
      </c>
      <c r="E30" t="s">
        <v>61</v>
      </c>
      <c r="F30" t="s">
        <v>29</v>
      </c>
      <c r="G30" s="174" t="s">
        <v>60</v>
      </c>
      <c r="H30" s="174" t="s">
        <v>61</v>
      </c>
      <c r="I30" s="174" t="s">
        <v>29</v>
      </c>
      <c r="J30" t="s">
        <v>60</v>
      </c>
      <c r="K30" t="s">
        <v>61</v>
      </c>
      <c r="L30" t="s">
        <v>29</v>
      </c>
      <c r="M30" s="174" t="s">
        <v>60</v>
      </c>
      <c r="N30" s="174" t="s">
        <v>61</v>
      </c>
      <c r="O30" s="174" t="s">
        <v>29</v>
      </c>
      <c r="P30" t="s">
        <v>60</v>
      </c>
      <c r="Q30" t="s">
        <v>61</v>
      </c>
      <c r="R30" t="s">
        <v>29</v>
      </c>
      <c r="S30" s="174" t="s">
        <v>60</v>
      </c>
      <c r="T30" s="174" t="s">
        <v>61</v>
      </c>
      <c r="U30" s="174" t="s">
        <v>29</v>
      </c>
    </row>
    <row r="31" spans="1:41" x14ac:dyDescent="0.25">
      <c r="A31">
        <v>153</v>
      </c>
      <c r="B31">
        <v>177</v>
      </c>
      <c r="C31">
        <v>3</v>
      </c>
      <c r="D31">
        <v>379</v>
      </c>
      <c r="E31">
        <v>400</v>
      </c>
      <c r="F31">
        <v>3</v>
      </c>
      <c r="G31">
        <v>480</v>
      </c>
      <c r="H31">
        <v>564</v>
      </c>
      <c r="I31">
        <v>76</v>
      </c>
      <c r="J31">
        <v>409</v>
      </c>
      <c r="K31">
        <v>429</v>
      </c>
      <c r="L31">
        <v>3</v>
      </c>
      <c r="M31">
        <v>410</v>
      </c>
      <c r="N31">
        <v>446</v>
      </c>
      <c r="O31">
        <v>5</v>
      </c>
      <c r="P31">
        <v>299</v>
      </c>
      <c r="Q31">
        <v>311</v>
      </c>
      <c r="R31">
        <v>2</v>
      </c>
      <c r="S31">
        <v>159</v>
      </c>
      <c r="T31">
        <v>183</v>
      </c>
      <c r="U31">
        <v>7</v>
      </c>
    </row>
    <row r="32" spans="1:41" x14ac:dyDescent="0.25">
      <c r="A32">
        <v>278</v>
      </c>
      <c r="B32">
        <v>286</v>
      </c>
      <c r="C32">
        <v>0</v>
      </c>
      <c r="D32">
        <v>407</v>
      </c>
      <c r="E32">
        <v>427</v>
      </c>
      <c r="F32">
        <v>3</v>
      </c>
      <c r="G32">
        <v>1020</v>
      </c>
      <c r="H32">
        <v>1187</v>
      </c>
      <c r="I32">
        <v>4</v>
      </c>
      <c r="J32">
        <v>470</v>
      </c>
      <c r="K32">
        <v>580</v>
      </c>
      <c r="L32">
        <v>62</v>
      </c>
      <c r="M32">
        <v>482</v>
      </c>
      <c r="N32">
        <v>574</v>
      </c>
      <c r="O32">
        <v>13</v>
      </c>
      <c r="P32">
        <v>341</v>
      </c>
      <c r="Q32">
        <v>346</v>
      </c>
      <c r="R32">
        <v>0</v>
      </c>
      <c r="S32">
        <v>219</v>
      </c>
      <c r="T32">
        <v>244</v>
      </c>
      <c r="U32">
        <v>2</v>
      </c>
    </row>
    <row r="33" spans="1:21" x14ac:dyDescent="0.25">
      <c r="A33">
        <v>324</v>
      </c>
      <c r="B33">
        <v>330</v>
      </c>
      <c r="C33">
        <v>1</v>
      </c>
      <c r="D33">
        <v>443</v>
      </c>
      <c r="E33">
        <v>614</v>
      </c>
      <c r="F33">
        <v>28</v>
      </c>
      <c r="G33">
        <v>1356</v>
      </c>
      <c r="H33">
        <v>1524</v>
      </c>
      <c r="I33">
        <v>13</v>
      </c>
      <c r="J33">
        <v>941</v>
      </c>
      <c r="K33">
        <v>1352</v>
      </c>
      <c r="L33">
        <v>12</v>
      </c>
      <c r="M33">
        <v>588</v>
      </c>
      <c r="N33">
        <v>605</v>
      </c>
      <c r="O33">
        <v>0</v>
      </c>
      <c r="P33">
        <v>353</v>
      </c>
      <c r="Q33">
        <v>486</v>
      </c>
      <c r="R33">
        <v>19</v>
      </c>
      <c r="S33">
        <v>326</v>
      </c>
      <c r="T33">
        <v>489</v>
      </c>
      <c r="U33">
        <v>20</v>
      </c>
    </row>
    <row r="34" spans="1:21" x14ac:dyDescent="0.25">
      <c r="A34">
        <v>438</v>
      </c>
      <c r="B34">
        <v>492</v>
      </c>
      <c r="C34">
        <v>7</v>
      </c>
      <c r="D34">
        <v>651</v>
      </c>
      <c r="E34">
        <v>672</v>
      </c>
      <c r="F34">
        <v>1</v>
      </c>
      <c r="G34">
        <v>1618</v>
      </c>
      <c r="H34">
        <v>1809</v>
      </c>
      <c r="I34">
        <v>8</v>
      </c>
      <c r="J34">
        <v>1394</v>
      </c>
      <c r="K34">
        <v>1529</v>
      </c>
      <c r="L34">
        <v>7</v>
      </c>
      <c r="M34">
        <v>617</v>
      </c>
      <c r="N34">
        <v>652</v>
      </c>
      <c r="O34">
        <v>3</v>
      </c>
      <c r="P34">
        <v>533</v>
      </c>
      <c r="Q34">
        <v>568</v>
      </c>
      <c r="R34">
        <v>3</v>
      </c>
      <c r="S34">
        <v>548</v>
      </c>
      <c r="T34">
        <v>656</v>
      </c>
      <c r="U34">
        <v>9</v>
      </c>
    </row>
    <row r="35" spans="1:21" x14ac:dyDescent="0.25">
      <c r="A35">
        <v>497</v>
      </c>
      <c r="B35">
        <v>556</v>
      </c>
      <c r="C35">
        <v>5</v>
      </c>
      <c r="D35">
        <v>949</v>
      </c>
      <c r="E35">
        <v>1597</v>
      </c>
      <c r="F35">
        <v>38</v>
      </c>
      <c r="J35">
        <v>1629</v>
      </c>
      <c r="K35">
        <v>1754</v>
      </c>
      <c r="L35">
        <v>4</v>
      </c>
      <c r="M35">
        <v>854</v>
      </c>
      <c r="N35">
        <v>1605</v>
      </c>
      <c r="O35">
        <v>51</v>
      </c>
      <c r="P35">
        <v>572</v>
      </c>
      <c r="Q35">
        <v>622</v>
      </c>
      <c r="R35">
        <v>6</v>
      </c>
      <c r="S35">
        <v>852</v>
      </c>
      <c r="T35">
        <v>1317</v>
      </c>
      <c r="U35">
        <v>24</v>
      </c>
    </row>
    <row r="36" spans="1:21" x14ac:dyDescent="0.25">
      <c r="A36">
        <v>565</v>
      </c>
      <c r="B36">
        <v>601</v>
      </c>
      <c r="C36">
        <v>4</v>
      </c>
      <c r="D36">
        <v>1640</v>
      </c>
      <c r="E36">
        <v>1714</v>
      </c>
      <c r="F36">
        <v>4</v>
      </c>
      <c r="I36" s="175">
        <f>SUM(I31:I35)</f>
        <v>101</v>
      </c>
      <c r="J36">
        <v>1787</v>
      </c>
      <c r="K36">
        <v>1861</v>
      </c>
      <c r="L36">
        <v>4</v>
      </c>
      <c r="M36">
        <v>1638</v>
      </c>
      <c r="N36">
        <v>1644</v>
      </c>
      <c r="O36">
        <v>1</v>
      </c>
      <c r="P36">
        <v>870</v>
      </c>
      <c r="Q36">
        <v>1530</v>
      </c>
      <c r="R36">
        <v>37</v>
      </c>
      <c r="S36">
        <v>1322</v>
      </c>
      <c r="T36">
        <v>1588</v>
      </c>
      <c r="U36">
        <v>12</v>
      </c>
    </row>
    <row r="37" spans="1:21" x14ac:dyDescent="0.25">
      <c r="A37">
        <v>797</v>
      </c>
      <c r="B37">
        <v>1340</v>
      </c>
      <c r="C37">
        <v>37</v>
      </c>
      <c r="D37">
        <v>1736</v>
      </c>
      <c r="E37">
        <v>1756</v>
      </c>
      <c r="F37">
        <v>1</v>
      </c>
      <c r="M37">
        <v>1651</v>
      </c>
      <c r="N37">
        <v>1764</v>
      </c>
      <c r="O37">
        <v>5</v>
      </c>
      <c r="P37">
        <v>1577</v>
      </c>
      <c r="Q37">
        <v>1584</v>
      </c>
      <c r="R37">
        <v>0</v>
      </c>
      <c r="S37">
        <v>1590</v>
      </c>
      <c r="T37">
        <v>1694</v>
      </c>
      <c r="U37">
        <v>5</v>
      </c>
    </row>
    <row r="38" spans="1:21" x14ac:dyDescent="0.25">
      <c r="A38">
        <v>1351</v>
      </c>
      <c r="B38">
        <v>1422</v>
      </c>
      <c r="C38">
        <v>1</v>
      </c>
      <c r="L38" s="175">
        <f>SUM(L31:L37)</f>
        <v>92</v>
      </c>
      <c r="M38">
        <v>1788</v>
      </c>
      <c r="N38">
        <v>1840</v>
      </c>
      <c r="O38">
        <v>5</v>
      </c>
      <c r="P38">
        <v>1635</v>
      </c>
      <c r="Q38">
        <v>1753</v>
      </c>
      <c r="R38">
        <v>5</v>
      </c>
      <c r="U38" s="176"/>
    </row>
    <row r="39" spans="1:21" x14ac:dyDescent="0.25">
      <c r="A39">
        <v>1479</v>
      </c>
      <c r="B39">
        <v>1511</v>
      </c>
      <c r="C39">
        <v>1</v>
      </c>
      <c r="F39" s="175">
        <f>SUM(F31:F38)</f>
        <v>78</v>
      </c>
      <c r="P39">
        <v>1787</v>
      </c>
      <c r="Q39">
        <v>1839</v>
      </c>
      <c r="R39">
        <v>3</v>
      </c>
      <c r="U39" s="175">
        <f>SUM(U31:U38)</f>
        <v>79</v>
      </c>
    </row>
    <row r="40" spans="1:21" x14ac:dyDescent="0.25">
      <c r="A40">
        <v>1527</v>
      </c>
      <c r="B40">
        <v>1539</v>
      </c>
      <c r="C40">
        <v>1</v>
      </c>
      <c r="O40" s="175">
        <f>SUM(O31:O39)</f>
        <v>83</v>
      </c>
      <c r="P40">
        <v>1864</v>
      </c>
      <c r="Q40">
        <v>1902</v>
      </c>
      <c r="R40">
        <v>3</v>
      </c>
    </row>
    <row r="41" spans="1:21" x14ac:dyDescent="0.25">
      <c r="A41">
        <v>1581</v>
      </c>
      <c r="B41">
        <v>1599</v>
      </c>
      <c r="C41">
        <v>1</v>
      </c>
      <c r="P41">
        <v>2758</v>
      </c>
      <c r="Q41">
        <v>2763</v>
      </c>
      <c r="R41">
        <v>0</v>
      </c>
    </row>
    <row r="42" spans="1:21" x14ac:dyDescent="0.25">
      <c r="A42">
        <v>1669</v>
      </c>
      <c r="B42">
        <v>1772</v>
      </c>
      <c r="C42">
        <v>8</v>
      </c>
    </row>
    <row r="43" spans="1:21" x14ac:dyDescent="0.25">
      <c r="A43">
        <v>2052</v>
      </c>
      <c r="B43">
        <v>2084</v>
      </c>
      <c r="C43">
        <v>3</v>
      </c>
      <c r="R43" s="175">
        <f>SUM(R31:R42)</f>
        <v>78</v>
      </c>
    </row>
    <row r="45" spans="1:21" x14ac:dyDescent="0.25">
      <c r="C45" s="175">
        <f>SUM(C31:C44)</f>
        <v>72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H38"/>
  <sheetViews>
    <sheetView zoomScaleNormal="100" workbookViewId="0">
      <selection activeCell="J23" sqref="J23"/>
    </sheetView>
  </sheetViews>
  <sheetFormatPr defaultRowHeight="15" x14ac:dyDescent="0.25"/>
  <cols>
    <col min="10" max="10" width="26.7109375" bestFit="1" customWidth="1"/>
    <col min="12" max="12" width="9.140625" style="40"/>
  </cols>
  <sheetData>
    <row r="1" spans="1:34" s="94" customFormat="1" x14ac:dyDescent="0.25">
      <c r="A1" s="94" t="s">
        <v>69</v>
      </c>
      <c r="L1" s="95"/>
    </row>
    <row r="2" spans="1:34" s="94" customFormat="1" ht="15.75" thickBot="1" x14ac:dyDescent="0.3">
      <c r="A2" s="94" t="s">
        <v>38</v>
      </c>
      <c r="C2" s="94" t="s">
        <v>37</v>
      </c>
      <c r="E2" s="94" t="s">
        <v>43</v>
      </c>
      <c r="G2" s="94" t="s">
        <v>44</v>
      </c>
      <c r="L2" s="95"/>
      <c r="M2" s="94" t="s">
        <v>38</v>
      </c>
      <c r="O2" s="94" t="s">
        <v>37</v>
      </c>
      <c r="Q2" s="94" t="s">
        <v>43</v>
      </c>
      <c r="S2" s="94" t="s">
        <v>44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s="94" customFormat="1" x14ac:dyDescent="0.25">
      <c r="A3" s="266">
        <v>355</v>
      </c>
      <c r="B3" s="336">
        <v>3.1257944092309975</v>
      </c>
      <c r="C3" s="266">
        <v>168</v>
      </c>
      <c r="D3" s="336">
        <v>3.1760326633821498</v>
      </c>
      <c r="E3" s="337">
        <v>243</v>
      </c>
      <c r="F3" s="338">
        <v>3.1257944092309975</v>
      </c>
      <c r="G3" s="337">
        <v>156</v>
      </c>
      <c r="H3" s="338">
        <v>9.0647587978329458</v>
      </c>
      <c r="J3" s="9" t="s">
        <v>7</v>
      </c>
      <c r="K3" s="97" t="s">
        <v>58</v>
      </c>
      <c r="L3" s="95"/>
      <c r="M3" s="266">
        <v>355</v>
      </c>
      <c r="N3" s="232">
        <f>B3/193</f>
        <v>1.6195825954564754E-2</v>
      </c>
      <c r="O3" s="267">
        <v>168</v>
      </c>
      <c r="P3" s="268">
        <f>D3/274</f>
        <v>1.1591360085336313E-2</v>
      </c>
      <c r="Q3" s="269">
        <v>243</v>
      </c>
      <c r="R3" s="270">
        <f>F3/223</f>
        <v>1.4017015288031379E-2</v>
      </c>
      <c r="S3" s="272">
        <v>156</v>
      </c>
      <c r="T3" s="273">
        <f>H3/280</f>
        <v>3.2374138563689092E-2</v>
      </c>
      <c r="V3" s="96"/>
      <c r="W3" s="98"/>
      <c r="X3" s="99"/>
      <c r="Y3" s="98"/>
      <c r="Z3" s="99"/>
      <c r="AA3" s="100"/>
      <c r="AB3" s="101"/>
      <c r="AC3" s="100"/>
      <c r="AD3" s="101"/>
      <c r="AE3" s="96"/>
      <c r="AF3" s="96"/>
      <c r="AG3" s="96"/>
      <c r="AH3" s="96"/>
    </row>
    <row r="4" spans="1:34" s="94" customFormat="1" x14ac:dyDescent="0.25">
      <c r="A4" s="106">
        <v>426</v>
      </c>
      <c r="B4" s="107">
        <v>5.0388372109966424</v>
      </c>
      <c r="C4" s="106">
        <v>251</v>
      </c>
      <c r="D4" s="107">
        <v>3.0331590462642497</v>
      </c>
      <c r="E4" s="108">
        <v>276</v>
      </c>
      <c r="F4" s="109">
        <v>3.0966670292007121</v>
      </c>
      <c r="G4" s="108">
        <v>223</v>
      </c>
      <c r="H4" s="109">
        <v>5.0179969888377292</v>
      </c>
      <c r="J4" s="104" t="s">
        <v>8</v>
      </c>
      <c r="K4" s="104" t="s">
        <v>57</v>
      </c>
      <c r="L4" s="95"/>
      <c r="M4" s="102">
        <v>426</v>
      </c>
      <c r="N4" s="264">
        <f t="shared" ref="N4:N10" si="0">B4/193</f>
        <v>2.61079648238168E-2</v>
      </c>
      <c r="O4" s="102">
        <v>251</v>
      </c>
      <c r="P4" s="264">
        <f t="shared" ref="P4:P28" si="1">D4/274</f>
        <v>1.1069923526511861E-2</v>
      </c>
      <c r="Q4" s="103">
        <v>276</v>
      </c>
      <c r="R4" s="271">
        <f t="shared" ref="R4:R24" si="2">F4/223</f>
        <v>1.3886399234083911E-2</v>
      </c>
      <c r="S4" s="105">
        <v>223</v>
      </c>
      <c r="T4" s="265">
        <f t="shared" ref="T4:T35" si="3">H4/280</f>
        <v>1.7921417817277605E-2</v>
      </c>
      <c r="V4" s="96"/>
      <c r="W4" s="98"/>
      <c r="X4" s="99"/>
      <c r="Y4" s="98"/>
      <c r="Z4" s="99"/>
      <c r="AA4" s="100"/>
      <c r="AB4" s="101"/>
      <c r="AC4" s="100"/>
      <c r="AD4" s="101"/>
      <c r="AE4" s="96"/>
      <c r="AF4" s="96"/>
      <c r="AG4" s="96"/>
      <c r="AH4" s="96"/>
    </row>
    <row r="5" spans="1:34" s="94" customFormat="1" x14ac:dyDescent="0.25">
      <c r="A5" s="106">
        <v>453</v>
      </c>
      <c r="B5" s="107">
        <v>10.02218416693589</v>
      </c>
      <c r="C5" s="106">
        <v>261</v>
      </c>
      <c r="D5" s="107">
        <v>5.0456622713472559</v>
      </c>
      <c r="E5" s="108">
        <v>309</v>
      </c>
      <c r="F5" s="109">
        <v>4.0752843580387008</v>
      </c>
      <c r="G5" s="108">
        <v>254</v>
      </c>
      <c r="H5" s="109">
        <v>3.0966670292007121</v>
      </c>
      <c r="J5" s="110" t="s">
        <v>54</v>
      </c>
      <c r="K5" s="110" t="s">
        <v>9</v>
      </c>
      <c r="L5" s="95"/>
      <c r="M5" s="106">
        <v>453</v>
      </c>
      <c r="N5" s="233">
        <f t="shared" si="0"/>
        <v>5.1928415372724822E-2</v>
      </c>
      <c r="O5" s="106">
        <v>261</v>
      </c>
      <c r="P5" s="233">
        <f t="shared" si="1"/>
        <v>1.84148258078367E-2</v>
      </c>
      <c r="Q5" s="108">
        <v>309</v>
      </c>
      <c r="R5" s="245">
        <f t="shared" si="2"/>
        <v>1.8274817749052472E-2</v>
      </c>
      <c r="S5" s="108">
        <v>254</v>
      </c>
      <c r="T5" s="245">
        <f t="shared" si="3"/>
        <v>1.1059525104288257E-2</v>
      </c>
      <c r="V5" s="96"/>
      <c r="W5" s="98"/>
      <c r="X5" s="99"/>
      <c r="Y5" s="96"/>
      <c r="Z5" s="96"/>
      <c r="AA5" s="100"/>
      <c r="AB5" s="101"/>
      <c r="AC5" s="111"/>
      <c r="AD5" s="101"/>
      <c r="AE5" s="96"/>
      <c r="AF5" s="96"/>
      <c r="AG5" s="96"/>
      <c r="AH5" s="96"/>
    </row>
    <row r="6" spans="1:34" s="94" customFormat="1" x14ac:dyDescent="0.25">
      <c r="A6" s="106">
        <v>803</v>
      </c>
      <c r="B6" s="107">
        <v>3.0352065326764297</v>
      </c>
      <c r="C6" s="106">
        <v>332</v>
      </c>
      <c r="D6" s="107">
        <v>4.1257944092309975</v>
      </c>
      <c r="E6" s="108">
        <v>328</v>
      </c>
      <c r="F6" s="109">
        <v>4.0666449205783604</v>
      </c>
      <c r="G6" s="108">
        <v>273</v>
      </c>
      <c r="H6" s="109">
        <v>4.0456622713472559</v>
      </c>
      <c r="J6" s="112" t="s">
        <v>10</v>
      </c>
      <c r="K6" s="112" t="s">
        <v>11</v>
      </c>
      <c r="L6" s="95"/>
      <c r="M6" s="113">
        <v>803</v>
      </c>
      <c r="N6" s="234">
        <f t="shared" si="0"/>
        <v>1.5726458718530723E-2</v>
      </c>
      <c r="O6" s="106">
        <v>332</v>
      </c>
      <c r="P6" s="233">
        <f t="shared" si="1"/>
        <v>1.505764382931021E-2</v>
      </c>
      <c r="Q6" s="108">
        <v>328</v>
      </c>
      <c r="R6" s="245">
        <f t="shared" si="2"/>
        <v>1.8236075877033006E-2</v>
      </c>
      <c r="S6" s="108">
        <v>273</v>
      </c>
      <c r="T6" s="245">
        <f t="shared" si="3"/>
        <v>1.4448793826240199E-2</v>
      </c>
      <c r="V6" s="96"/>
      <c r="W6" s="96"/>
      <c r="X6" s="114"/>
      <c r="Y6" s="98"/>
      <c r="Z6" s="99"/>
      <c r="AA6" s="100"/>
      <c r="AB6" s="101"/>
      <c r="AC6" s="111"/>
      <c r="AD6" s="101"/>
      <c r="AE6" s="96"/>
      <c r="AF6" s="96"/>
      <c r="AG6" s="96"/>
      <c r="AH6" s="96"/>
    </row>
    <row r="7" spans="1:34" s="94" customFormat="1" x14ac:dyDescent="0.25">
      <c r="A7" s="115">
        <v>1053</v>
      </c>
      <c r="B7" s="116">
        <v>81.003277970498715</v>
      </c>
      <c r="C7" s="106">
        <v>375</v>
      </c>
      <c r="D7" s="107">
        <v>4.0752843580387008</v>
      </c>
      <c r="E7" s="108">
        <v>354</v>
      </c>
      <c r="F7" s="109">
        <v>5.0806569081730473</v>
      </c>
      <c r="G7" s="108">
        <v>293</v>
      </c>
      <c r="H7" s="109">
        <v>3.0880163316910751</v>
      </c>
      <c r="J7" s="117" t="s">
        <v>55</v>
      </c>
      <c r="K7" s="117" t="s">
        <v>12</v>
      </c>
      <c r="L7" s="95"/>
      <c r="M7" s="118">
        <v>1053</v>
      </c>
      <c r="N7" s="235">
        <f t="shared" si="0"/>
        <v>0.4197061034740866</v>
      </c>
      <c r="O7" s="106">
        <v>375</v>
      </c>
      <c r="P7" s="233">
        <f t="shared" si="1"/>
        <v>1.487330057678358E-2</v>
      </c>
      <c r="Q7" s="108">
        <v>354</v>
      </c>
      <c r="R7" s="245">
        <f t="shared" si="2"/>
        <v>2.2783214834856715E-2</v>
      </c>
      <c r="S7" s="108">
        <v>293</v>
      </c>
      <c r="T7" s="245">
        <f t="shared" si="3"/>
        <v>1.1028629756039554E-2</v>
      </c>
      <c r="V7" s="96"/>
      <c r="W7" s="96"/>
      <c r="X7" s="114"/>
      <c r="Y7" s="98"/>
      <c r="Z7" s="99"/>
      <c r="AA7" s="100"/>
      <c r="AB7" s="101"/>
      <c r="AC7" s="111"/>
      <c r="AD7" s="101"/>
      <c r="AE7" s="96"/>
      <c r="AF7" s="96"/>
      <c r="AG7" s="96"/>
      <c r="AH7" s="96"/>
    </row>
    <row r="8" spans="1:34" s="94" customFormat="1" x14ac:dyDescent="0.25">
      <c r="A8" s="106">
        <v>1160</v>
      </c>
      <c r="B8" s="107">
        <v>67.002662857754999</v>
      </c>
      <c r="C8" s="106">
        <v>404</v>
      </c>
      <c r="D8" s="107">
        <v>8.032379398916472</v>
      </c>
      <c r="E8" s="108">
        <v>377</v>
      </c>
      <c r="F8" s="109">
        <v>6.0579383105522968</v>
      </c>
      <c r="G8" s="108">
        <v>310</v>
      </c>
      <c r="H8" s="109">
        <v>6.0165795231321244</v>
      </c>
      <c r="J8" s="119" t="s">
        <v>13</v>
      </c>
      <c r="K8" s="119" t="s">
        <v>14</v>
      </c>
      <c r="L8" s="95"/>
      <c r="M8" s="118">
        <v>1160</v>
      </c>
      <c r="N8" s="235">
        <f t="shared" si="0"/>
        <v>0.34716405625779789</v>
      </c>
      <c r="O8" s="106">
        <v>404</v>
      </c>
      <c r="P8" s="233">
        <f t="shared" si="1"/>
        <v>2.931525328071705E-2</v>
      </c>
      <c r="Q8" s="108">
        <v>377</v>
      </c>
      <c r="R8" s="245">
        <f t="shared" si="2"/>
        <v>2.7165642648216578E-2</v>
      </c>
      <c r="S8" s="108">
        <v>310</v>
      </c>
      <c r="T8" s="245">
        <f t="shared" si="3"/>
        <v>2.1487784011186159E-2</v>
      </c>
      <c r="V8" s="96"/>
      <c r="W8" s="96"/>
      <c r="X8" s="96"/>
      <c r="Y8" s="98"/>
      <c r="Z8" s="99"/>
      <c r="AA8" s="100"/>
      <c r="AB8" s="101"/>
      <c r="AC8" s="111"/>
      <c r="AD8" s="101"/>
      <c r="AE8" s="96"/>
      <c r="AF8" s="96"/>
      <c r="AG8" s="96"/>
      <c r="AH8" s="96"/>
    </row>
    <row r="9" spans="1:34" s="94" customFormat="1" x14ac:dyDescent="0.25">
      <c r="A9" s="106">
        <v>1316</v>
      </c>
      <c r="B9" s="107">
        <v>17.002725742644042</v>
      </c>
      <c r="C9" s="106">
        <v>417</v>
      </c>
      <c r="D9" s="107">
        <v>6.0483941449038285</v>
      </c>
      <c r="E9" s="108">
        <v>398</v>
      </c>
      <c r="F9" s="109">
        <v>4.0736540280606643</v>
      </c>
      <c r="G9" s="108">
        <v>319</v>
      </c>
      <c r="H9" s="109">
        <v>4.0299454931271494</v>
      </c>
      <c r="I9" s="95"/>
      <c r="J9" s="120" t="s">
        <v>15</v>
      </c>
      <c r="K9" s="120" t="s">
        <v>16</v>
      </c>
      <c r="L9" s="95"/>
      <c r="M9" s="121">
        <v>1316</v>
      </c>
      <c r="N9" s="236">
        <f t="shared" si="0"/>
        <v>8.8097024573285193E-2</v>
      </c>
      <c r="O9" s="106">
        <v>417</v>
      </c>
      <c r="P9" s="233">
        <f t="shared" si="1"/>
        <v>2.2074431185780397E-2</v>
      </c>
      <c r="Q9" s="108">
        <v>398</v>
      </c>
      <c r="R9" s="245">
        <f t="shared" si="2"/>
        <v>1.8267506852289974E-2</v>
      </c>
      <c r="S9" s="108">
        <v>319</v>
      </c>
      <c r="T9" s="245">
        <f t="shared" si="3"/>
        <v>1.4392662475454105E-2</v>
      </c>
      <c r="V9" s="96"/>
      <c r="W9" s="96"/>
      <c r="X9" s="96"/>
      <c r="Y9" s="122"/>
      <c r="Z9" s="99"/>
      <c r="AA9" s="100"/>
      <c r="AB9" s="101"/>
      <c r="AC9" s="111"/>
      <c r="AD9" s="101"/>
      <c r="AE9" s="96"/>
      <c r="AF9" s="96"/>
      <c r="AG9" s="96"/>
      <c r="AH9" s="96"/>
    </row>
    <row r="10" spans="1:34" s="94" customFormat="1" ht="15.75" thickBot="1" x14ac:dyDescent="0.3">
      <c r="A10" s="115">
        <v>1480</v>
      </c>
      <c r="B10" s="116">
        <v>7.0153750092847806</v>
      </c>
      <c r="C10" s="106">
        <v>428</v>
      </c>
      <c r="D10" s="107">
        <v>8.008998494418865</v>
      </c>
      <c r="E10" s="108">
        <v>416</v>
      </c>
      <c r="F10" s="109">
        <v>6.0077129952161696</v>
      </c>
      <c r="G10" s="108">
        <v>347</v>
      </c>
      <c r="H10" s="109">
        <v>3.0484068479652553</v>
      </c>
      <c r="J10" s="123" t="s">
        <v>17</v>
      </c>
      <c r="K10" s="123" t="s">
        <v>18</v>
      </c>
      <c r="L10" s="95"/>
      <c r="M10" s="237">
        <v>1480</v>
      </c>
      <c r="N10" s="238">
        <f t="shared" si="0"/>
        <v>3.6349093312356376E-2</v>
      </c>
      <c r="O10" s="106">
        <v>428</v>
      </c>
      <c r="P10" s="233">
        <f t="shared" si="1"/>
        <v>2.9229921512477608E-2</v>
      </c>
      <c r="Q10" s="108">
        <v>416</v>
      </c>
      <c r="R10" s="245">
        <f t="shared" si="2"/>
        <v>2.6940417018906589E-2</v>
      </c>
      <c r="S10" s="108">
        <v>347</v>
      </c>
      <c r="T10" s="245">
        <f t="shared" si="3"/>
        <v>1.0887167314161625E-2</v>
      </c>
      <c r="V10" s="96"/>
      <c r="W10" s="96"/>
      <c r="X10" s="96"/>
      <c r="Y10" s="96"/>
      <c r="Z10" s="96"/>
      <c r="AA10" s="100"/>
      <c r="AB10" s="101"/>
      <c r="AC10" s="100"/>
      <c r="AD10" s="101"/>
      <c r="AE10" s="96"/>
      <c r="AF10" s="96"/>
      <c r="AG10" s="96"/>
      <c r="AH10" s="96"/>
    </row>
    <row r="11" spans="1:34" s="94" customFormat="1" ht="15.75" thickBot="1" x14ac:dyDescent="0.3">
      <c r="A11" s="262"/>
      <c r="B11" s="263"/>
      <c r="C11" s="106">
        <v>457</v>
      </c>
      <c r="D11" s="107">
        <v>9.0123851939264981</v>
      </c>
      <c r="E11" s="108">
        <v>435</v>
      </c>
      <c r="F11" s="109">
        <v>6.0273350124459988</v>
      </c>
      <c r="G11" s="108">
        <v>377</v>
      </c>
      <c r="H11" s="109">
        <v>5.0666449205783604</v>
      </c>
      <c r="J11" s="124" t="s">
        <v>19</v>
      </c>
      <c r="K11" s="124" t="s">
        <v>20</v>
      </c>
      <c r="L11" s="95"/>
      <c r="M11" s="98"/>
      <c r="N11" s="98"/>
      <c r="O11" s="106">
        <v>457</v>
      </c>
      <c r="P11" s="233">
        <f t="shared" si="1"/>
        <v>3.2891916766155105E-2</v>
      </c>
      <c r="Q11" s="108">
        <v>435</v>
      </c>
      <c r="R11" s="245">
        <f t="shared" si="2"/>
        <v>2.7028408127560532E-2</v>
      </c>
      <c r="S11" s="108">
        <v>377</v>
      </c>
      <c r="T11" s="245">
        <f t="shared" si="3"/>
        <v>1.8095160430637001E-2</v>
      </c>
      <c r="W11" s="98"/>
      <c r="X11" s="98"/>
      <c r="Y11" s="96"/>
      <c r="Z11" s="96"/>
      <c r="AA11" s="100"/>
      <c r="AB11" s="101"/>
      <c r="AC11" s="100"/>
      <c r="AD11" s="101"/>
    </row>
    <row r="12" spans="1:34" s="94" customFormat="1" x14ac:dyDescent="0.25">
      <c r="C12" s="106">
        <v>482</v>
      </c>
      <c r="D12" s="107">
        <v>3.0782085387950913</v>
      </c>
      <c r="E12" s="108">
        <v>461</v>
      </c>
      <c r="F12" s="109">
        <v>5.0782085387950913</v>
      </c>
      <c r="G12" s="108">
        <v>402</v>
      </c>
      <c r="H12" s="109">
        <v>16.007445736235383</v>
      </c>
      <c r="J12" s="125" t="s">
        <v>21</v>
      </c>
      <c r="K12" s="125" t="s">
        <v>22</v>
      </c>
      <c r="L12" s="95"/>
      <c r="O12" s="106">
        <v>482</v>
      </c>
      <c r="P12" s="233">
        <f t="shared" si="1"/>
        <v>1.12343377328288E-2</v>
      </c>
      <c r="Q12" s="108">
        <v>461</v>
      </c>
      <c r="R12" s="245">
        <f t="shared" si="2"/>
        <v>2.2772235599977989E-2</v>
      </c>
      <c r="S12" s="108">
        <v>402</v>
      </c>
      <c r="T12" s="245">
        <f t="shared" si="3"/>
        <v>5.7169449057983511E-2</v>
      </c>
      <c r="W12" s="96"/>
      <c r="X12" s="96"/>
      <c r="Y12" s="96"/>
      <c r="Z12" s="96"/>
      <c r="AA12" s="100"/>
      <c r="AB12" s="101"/>
      <c r="AC12" s="100"/>
      <c r="AD12" s="101"/>
    </row>
    <row r="13" spans="1:34" s="94" customFormat="1" x14ac:dyDescent="0.25">
      <c r="C13" s="115">
        <v>524</v>
      </c>
      <c r="D13" s="116">
        <v>13.007712995216171</v>
      </c>
      <c r="E13" s="126">
        <v>519</v>
      </c>
      <c r="F13" s="127">
        <v>49.021997338592648</v>
      </c>
      <c r="G13" s="108">
        <v>420</v>
      </c>
      <c r="H13" s="109">
        <v>10.012385193926498</v>
      </c>
      <c r="J13" s="128" t="s">
        <v>56</v>
      </c>
      <c r="K13" s="128" t="s">
        <v>23</v>
      </c>
      <c r="L13" s="95"/>
      <c r="O13" s="129">
        <v>524</v>
      </c>
      <c r="P13" s="240">
        <f t="shared" si="1"/>
        <v>4.7473405092029818E-2</v>
      </c>
      <c r="Q13" s="130">
        <v>519</v>
      </c>
      <c r="R13" s="246">
        <f t="shared" si="2"/>
        <v>0.21982958447799394</v>
      </c>
      <c r="S13" s="108">
        <v>420</v>
      </c>
      <c r="T13" s="245">
        <f t="shared" si="3"/>
        <v>3.5758518549737495E-2</v>
      </c>
      <c r="W13" s="96"/>
      <c r="X13" s="96"/>
      <c r="Y13" s="96"/>
      <c r="Z13" s="96"/>
      <c r="AA13" s="100"/>
      <c r="AB13" s="101"/>
      <c r="AC13" s="100"/>
      <c r="AD13" s="101"/>
    </row>
    <row r="14" spans="1:34" s="94" customFormat="1" x14ac:dyDescent="0.25">
      <c r="C14" s="106">
        <v>549</v>
      </c>
      <c r="D14" s="107">
        <v>5.0249375820402005</v>
      </c>
      <c r="E14" s="108">
        <v>551</v>
      </c>
      <c r="F14" s="109">
        <v>4.0131118819948721</v>
      </c>
      <c r="G14" s="108">
        <v>441</v>
      </c>
      <c r="H14" s="109">
        <v>7.0067488708141488</v>
      </c>
      <c r="J14" s="131" t="s">
        <v>24</v>
      </c>
      <c r="K14" s="131" t="s">
        <v>25</v>
      </c>
      <c r="L14" s="95"/>
      <c r="O14" s="132">
        <v>549</v>
      </c>
      <c r="P14" s="241">
        <f t="shared" si="1"/>
        <v>1.8339188255621169E-2</v>
      </c>
      <c r="Q14" s="133">
        <v>551</v>
      </c>
      <c r="R14" s="247">
        <f t="shared" si="2"/>
        <v>1.7996017408048754E-2</v>
      </c>
      <c r="S14" s="108">
        <v>441</v>
      </c>
      <c r="T14" s="245">
        <f t="shared" si="3"/>
        <v>2.502410311005053E-2</v>
      </c>
      <c r="W14" s="96"/>
      <c r="X14" s="96"/>
      <c r="Y14" s="96"/>
      <c r="Z14" s="96"/>
      <c r="AA14" s="100"/>
      <c r="AB14" s="101"/>
      <c r="AC14" s="100"/>
      <c r="AD14" s="101"/>
    </row>
    <row r="15" spans="1:34" s="94" customFormat="1" x14ac:dyDescent="0.25">
      <c r="C15" s="106">
        <v>573</v>
      </c>
      <c r="D15" s="107">
        <v>4.0666449205783604</v>
      </c>
      <c r="E15" s="108">
        <v>578</v>
      </c>
      <c r="F15" s="109">
        <v>8.0133172835163222</v>
      </c>
      <c r="G15" s="108">
        <v>458</v>
      </c>
      <c r="H15" s="109">
        <v>4.0215862659443156</v>
      </c>
      <c r="J15" s="119" t="s">
        <v>13</v>
      </c>
      <c r="K15" s="119" t="s">
        <v>26</v>
      </c>
      <c r="L15" s="95"/>
      <c r="O15" s="132">
        <v>573</v>
      </c>
      <c r="P15" s="241">
        <f t="shared" si="1"/>
        <v>1.4841769783132702E-2</v>
      </c>
      <c r="Q15" s="133">
        <v>578</v>
      </c>
      <c r="R15" s="247">
        <f t="shared" si="2"/>
        <v>3.5934158222046285E-2</v>
      </c>
      <c r="S15" s="108">
        <v>458</v>
      </c>
      <c r="T15" s="245">
        <f t="shared" si="3"/>
        <v>1.4362808092658269E-2</v>
      </c>
      <c r="W15" s="96"/>
      <c r="X15" s="96"/>
      <c r="Y15" s="96"/>
      <c r="Z15" s="96"/>
      <c r="AA15" s="96"/>
      <c r="AB15" s="96"/>
      <c r="AC15" s="100"/>
      <c r="AD15" s="101"/>
    </row>
    <row r="16" spans="1:34" s="94" customFormat="1" x14ac:dyDescent="0.25">
      <c r="C16" s="106">
        <v>617</v>
      </c>
      <c r="D16" s="107">
        <v>15.009127987606934</v>
      </c>
      <c r="E16" s="108">
        <v>616</v>
      </c>
      <c r="F16" s="109">
        <v>8.0110920834679451</v>
      </c>
      <c r="G16" s="108">
        <v>509</v>
      </c>
      <c r="H16" s="109">
        <v>4.0441593444027237</v>
      </c>
      <c r="L16" s="95"/>
      <c r="O16" s="132">
        <v>617</v>
      </c>
      <c r="P16" s="241">
        <f t="shared" si="1"/>
        <v>5.4777839370828224E-2</v>
      </c>
      <c r="Q16" s="133">
        <v>616</v>
      </c>
      <c r="R16" s="247">
        <f t="shared" si="2"/>
        <v>3.5924179746493028E-2</v>
      </c>
      <c r="S16" s="108">
        <v>509</v>
      </c>
      <c r="T16" s="245">
        <f t="shared" si="3"/>
        <v>1.4443426230009727E-2</v>
      </c>
      <c r="W16" s="96"/>
      <c r="X16" s="96"/>
      <c r="Y16" s="96"/>
      <c r="Z16" s="96"/>
      <c r="AA16" s="96"/>
      <c r="AB16" s="96"/>
      <c r="AC16" s="100"/>
      <c r="AD16" s="101"/>
    </row>
    <row r="17" spans="3:30" s="94" customFormat="1" x14ac:dyDescent="0.25">
      <c r="C17" s="106">
        <v>713</v>
      </c>
      <c r="D17" s="107">
        <v>3.0340068747973179</v>
      </c>
      <c r="E17" s="108">
        <v>635</v>
      </c>
      <c r="F17" s="109">
        <v>8.0156173471290444</v>
      </c>
      <c r="G17" s="108">
        <v>548</v>
      </c>
      <c r="H17" s="109">
        <v>6.0234926562841924</v>
      </c>
      <c r="L17" s="95"/>
      <c r="O17" s="132">
        <v>713</v>
      </c>
      <c r="P17" s="241">
        <f t="shared" si="1"/>
        <v>1.1073017791231087E-2</v>
      </c>
      <c r="Q17" s="133">
        <v>635</v>
      </c>
      <c r="R17" s="247">
        <f t="shared" si="2"/>
        <v>3.5944472408650424E-2</v>
      </c>
      <c r="S17" s="133">
        <v>548</v>
      </c>
      <c r="T17" s="247">
        <f t="shared" si="3"/>
        <v>2.1512473772443544E-2</v>
      </c>
      <c r="W17" s="96"/>
      <c r="X17" s="96"/>
      <c r="Y17" s="96"/>
      <c r="Z17" s="96"/>
      <c r="AA17" s="96"/>
      <c r="AB17" s="96"/>
      <c r="AC17" s="100"/>
      <c r="AD17" s="101"/>
    </row>
    <row r="18" spans="3:30" s="94" customFormat="1" x14ac:dyDescent="0.25">
      <c r="C18" s="115">
        <v>1053</v>
      </c>
      <c r="D18" s="116">
        <v>50.00293042525508</v>
      </c>
      <c r="E18" s="134">
        <v>1015</v>
      </c>
      <c r="F18" s="135">
        <v>26.002496009294063</v>
      </c>
      <c r="G18" s="108">
        <v>563</v>
      </c>
      <c r="H18" s="109">
        <v>6.0077129952161696</v>
      </c>
      <c r="L18" s="95"/>
      <c r="O18" s="118">
        <v>1053</v>
      </c>
      <c r="P18" s="235">
        <f t="shared" si="1"/>
        <v>0.18249244680750029</v>
      </c>
      <c r="Q18" s="136">
        <v>1015</v>
      </c>
      <c r="R18" s="248">
        <f t="shared" si="2"/>
        <v>0.1166031211179106</v>
      </c>
      <c r="S18" s="133">
        <v>563</v>
      </c>
      <c r="T18" s="247">
        <f t="shared" si="3"/>
        <v>2.1456117840057749E-2</v>
      </c>
      <c r="W18" s="96"/>
      <c r="X18" s="96"/>
      <c r="Y18" s="96"/>
      <c r="Z18" s="96"/>
      <c r="AA18" s="96"/>
      <c r="AB18" s="96"/>
      <c r="AC18" s="100"/>
      <c r="AD18" s="101"/>
    </row>
    <row r="19" spans="3:30" s="94" customFormat="1" x14ac:dyDescent="0.25">
      <c r="C19" s="106">
        <v>1154</v>
      </c>
      <c r="D19" s="107">
        <v>37.001420814908244</v>
      </c>
      <c r="E19" s="134">
        <v>1155</v>
      </c>
      <c r="F19" s="135">
        <v>24.003695463918032</v>
      </c>
      <c r="G19" s="108">
        <v>603</v>
      </c>
      <c r="H19" s="109">
        <v>12.009404907737689</v>
      </c>
      <c r="L19" s="95"/>
      <c r="O19" s="118">
        <v>1154</v>
      </c>
      <c r="P19" s="235">
        <f t="shared" si="1"/>
        <v>0.13504168180623446</v>
      </c>
      <c r="Q19" s="136">
        <v>1155</v>
      </c>
      <c r="R19" s="248">
        <f t="shared" si="2"/>
        <v>0.1076398899727266</v>
      </c>
      <c r="S19" s="133">
        <v>603</v>
      </c>
      <c r="T19" s="247">
        <f t="shared" si="3"/>
        <v>4.289073181334889E-2</v>
      </c>
      <c r="W19" s="96"/>
      <c r="X19" s="96"/>
      <c r="Y19" s="96"/>
      <c r="Z19" s="96"/>
      <c r="AA19" s="96"/>
      <c r="AB19" s="96"/>
      <c r="AC19" s="100"/>
      <c r="AD19" s="101"/>
    </row>
    <row r="20" spans="3:30" s="94" customFormat="1" x14ac:dyDescent="0.25">
      <c r="C20" s="106">
        <v>1254</v>
      </c>
      <c r="D20" s="107">
        <v>10.009517323464701</v>
      </c>
      <c r="E20" s="108">
        <v>1333</v>
      </c>
      <c r="F20" s="109">
        <v>5.0140707863545178</v>
      </c>
      <c r="G20" s="108">
        <v>645</v>
      </c>
      <c r="H20" s="109">
        <v>13.004908269683018</v>
      </c>
      <c r="L20" s="95"/>
      <c r="O20" s="118">
        <v>1254</v>
      </c>
      <c r="P20" s="235">
        <f t="shared" si="1"/>
        <v>3.6531085122133947E-2</v>
      </c>
      <c r="Q20" s="137">
        <v>1333</v>
      </c>
      <c r="R20" s="249">
        <f t="shared" si="2"/>
        <v>2.2484622360334161E-2</v>
      </c>
      <c r="S20" s="133">
        <v>645</v>
      </c>
      <c r="T20" s="247">
        <f t="shared" si="3"/>
        <v>4.6446100963153637E-2</v>
      </c>
      <c r="W20" s="96"/>
      <c r="X20" s="96"/>
      <c r="Y20" s="96"/>
      <c r="Z20" s="96"/>
      <c r="AA20" s="96"/>
      <c r="AB20" s="96"/>
      <c r="AC20" s="100"/>
      <c r="AD20" s="101"/>
    </row>
    <row r="21" spans="3:30" s="94" customFormat="1" x14ac:dyDescent="0.25">
      <c r="C21" s="106">
        <v>1340</v>
      </c>
      <c r="D21" s="107">
        <v>16.004370627331625</v>
      </c>
      <c r="E21" s="108">
        <v>1427</v>
      </c>
      <c r="F21" s="109">
        <v>20.003822999008086</v>
      </c>
      <c r="G21" s="108">
        <v>902</v>
      </c>
      <c r="H21" s="109">
        <v>3.0217852177032549</v>
      </c>
      <c r="L21" s="95"/>
      <c r="O21" s="121">
        <v>1340</v>
      </c>
      <c r="P21" s="236">
        <f t="shared" si="1"/>
        <v>5.8410111778582574E-2</v>
      </c>
      <c r="Q21" s="137">
        <v>1427</v>
      </c>
      <c r="R21" s="249">
        <f t="shared" si="2"/>
        <v>8.9703242148018322E-2</v>
      </c>
      <c r="S21" s="136">
        <v>902</v>
      </c>
      <c r="T21" s="248">
        <f t="shared" si="3"/>
        <v>1.079209006322591E-2</v>
      </c>
      <c r="W21" s="96"/>
      <c r="X21" s="96"/>
      <c r="Y21" s="96"/>
      <c r="Z21" s="96"/>
      <c r="AA21" s="96"/>
      <c r="AB21" s="96"/>
      <c r="AC21" s="100"/>
      <c r="AD21" s="101"/>
    </row>
    <row r="22" spans="3:30" s="94" customFormat="1" x14ac:dyDescent="0.25">
      <c r="C22" s="106">
        <v>1432</v>
      </c>
      <c r="D22" s="107">
        <v>27.004014535593477</v>
      </c>
      <c r="E22" s="108">
        <v>1536</v>
      </c>
      <c r="F22" s="109">
        <v>3.0074650794872593</v>
      </c>
      <c r="G22" s="134">
        <v>1036</v>
      </c>
      <c r="H22" s="135">
        <v>23.004406599645336</v>
      </c>
      <c r="L22" s="95"/>
      <c r="O22" s="121">
        <v>1432</v>
      </c>
      <c r="P22" s="236">
        <f t="shared" si="1"/>
        <v>9.855479757515867E-2</v>
      </c>
      <c r="Q22" s="138">
        <v>1536</v>
      </c>
      <c r="R22" s="250">
        <f t="shared" si="2"/>
        <v>1.3486390490974257E-2</v>
      </c>
      <c r="S22" s="136">
        <v>1036</v>
      </c>
      <c r="T22" s="248">
        <f t="shared" si="3"/>
        <v>8.2158594998733347E-2</v>
      </c>
      <c r="W22" s="96"/>
      <c r="X22" s="96"/>
      <c r="Y22" s="96"/>
      <c r="Z22" s="96"/>
      <c r="AA22" s="96"/>
      <c r="AB22" s="96"/>
      <c r="AC22" s="100"/>
      <c r="AD22" s="101"/>
    </row>
    <row r="23" spans="3:30" s="94" customFormat="1" x14ac:dyDescent="0.25">
      <c r="C23" s="106">
        <v>1608</v>
      </c>
      <c r="D23" s="107">
        <v>8.0075906157293364</v>
      </c>
      <c r="E23" s="108">
        <v>1712</v>
      </c>
      <c r="F23" s="109">
        <v>18.004877076239538</v>
      </c>
      <c r="G23" s="134">
        <v>1087</v>
      </c>
      <c r="H23" s="135">
        <v>19.00414506453593</v>
      </c>
      <c r="L23" s="95"/>
      <c r="O23" s="139">
        <v>1608</v>
      </c>
      <c r="P23" s="242">
        <f t="shared" si="1"/>
        <v>2.9224783269085168E-2</v>
      </c>
      <c r="Q23" s="138">
        <v>1712</v>
      </c>
      <c r="R23" s="250">
        <f t="shared" si="2"/>
        <v>8.0739359086275955E-2</v>
      </c>
      <c r="S23" s="136">
        <v>1087</v>
      </c>
      <c r="T23" s="248">
        <f t="shared" si="3"/>
        <v>6.7871946659056895E-2</v>
      </c>
      <c r="W23" s="96"/>
      <c r="X23" s="96"/>
      <c r="Y23" s="96"/>
      <c r="Z23" s="96"/>
      <c r="AA23" s="96"/>
      <c r="AB23" s="96"/>
      <c r="AC23" s="100"/>
      <c r="AD23" s="101"/>
    </row>
    <row r="24" spans="3:30" s="94" customFormat="1" ht="15.75" thickBot="1" x14ac:dyDescent="0.3">
      <c r="C24" s="115">
        <v>1673</v>
      </c>
      <c r="D24" s="116">
        <v>8.0050839840607058</v>
      </c>
      <c r="E24" s="258">
        <v>1862</v>
      </c>
      <c r="F24" s="259">
        <v>3.0230702595451282</v>
      </c>
      <c r="G24" s="108">
        <v>1189</v>
      </c>
      <c r="H24" s="109">
        <v>24.005135637955316</v>
      </c>
      <c r="L24" s="95"/>
      <c r="O24" s="139">
        <v>1673</v>
      </c>
      <c r="P24" s="242">
        <f t="shared" si="1"/>
        <v>2.9215634978323742E-2</v>
      </c>
      <c r="Q24" s="251">
        <v>1862</v>
      </c>
      <c r="R24" s="252">
        <f t="shared" si="2"/>
        <v>1.3556368876883983E-2</v>
      </c>
      <c r="S24" s="136">
        <v>1189</v>
      </c>
      <c r="T24" s="248">
        <f t="shared" si="3"/>
        <v>8.5732627278411841E-2</v>
      </c>
      <c r="W24" s="96"/>
      <c r="X24" s="96"/>
      <c r="Y24" s="96"/>
      <c r="Z24" s="96"/>
      <c r="AA24" s="96"/>
      <c r="AB24" s="96"/>
      <c r="AC24" s="100"/>
      <c r="AD24" s="101"/>
    </row>
    <row r="25" spans="3:30" s="94" customFormat="1" x14ac:dyDescent="0.25">
      <c r="C25" s="106">
        <v>1746</v>
      </c>
      <c r="D25" s="107">
        <v>10.005526507710709</v>
      </c>
      <c r="G25" s="108">
        <v>1314</v>
      </c>
      <c r="H25" s="109">
        <v>9.0126967521234782</v>
      </c>
      <c r="L25" s="95"/>
      <c r="O25" s="139">
        <v>1746</v>
      </c>
      <c r="P25" s="242">
        <f t="shared" si="1"/>
        <v>3.6516520101133973E-2</v>
      </c>
      <c r="S25" s="137">
        <v>1314</v>
      </c>
      <c r="T25" s="249">
        <f t="shared" si="3"/>
        <v>3.2188202686155278E-2</v>
      </c>
      <c r="W25" s="96"/>
      <c r="X25" s="96"/>
      <c r="Y25" s="96"/>
      <c r="Z25" s="96"/>
      <c r="AA25" s="96"/>
      <c r="AB25" s="96"/>
      <c r="AC25" s="100"/>
      <c r="AD25" s="101"/>
    </row>
    <row r="26" spans="3:30" s="94" customFormat="1" x14ac:dyDescent="0.25">
      <c r="C26" s="106">
        <v>1805</v>
      </c>
      <c r="D26" s="107">
        <v>4.0172836231799387</v>
      </c>
      <c r="G26" s="126">
        <v>1365</v>
      </c>
      <c r="H26" s="127">
        <v>10.004970002262908</v>
      </c>
      <c r="L26" s="95"/>
      <c r="O26" s="140">
        <v>1805</v>
      </c>
      <c r="P26" s="243">
        <f t="shared" si="1"/>
        <v>1.4661619062700507E-2</v>
      </c>
      <c r="S26" s="137">
        <v>1365</v>
      </c>
      <c r="T26" s="249">
        <f t="shared" si="3"/>
        <v>3.5732035722367529E-2</v>
      </c>
      <c r="W26" s="96"/>
      <c r="X26" s="96"/>
      <c r="Y26" s="96"/>
      <c r="Z26" s="96"/>
      <c r="AA26" s="96"/>
      <c r="AB26" s="96"/>
      <c r="AC26" s="96"/>
      <c r="AD26" s="96"/>
    </row>
    <row r="27" spans="3:30" s="94" customFormat="1" x14ac:dyDescent="0.25">
      <c r="C27" s="106">
        <v>1854</v>
      </c>
      <c r="D27" s="107">
        <v>7.0212965337014897</v>
      </c>
      <c r="G27" s="126">
        <v>1448</v>
      </c>
      <c r="H27" s="127">
        <v>10.006847517273755</v>
      </c>
      <c r="L27" s="95"/>
      <c r="O27" s="140">
        <v>1854</v>
      </c>
      <c r="P27" s="243">
        <f t="shared" si="1"/>
        <v>2.5625169831027333E-2</v>
      </c>
      <c r="S27" s="137">
        <v>1448</v>
      </c>
      <c r="T27" s="249">
        <f t="shared" si="3"/>
        <v>3.5738741133120554E-2</v>
      </c>
      <c r="W27" s="96"/>
      <c r="X27" s="96"/>
      <c r="Y27" s="96"/>
      <c r="Z27" s="96"/>
      <c r="AA27" s="96"/>
      <c r="AB27" s="96"/>
      <c r="AC27" s="96"/>
      <c r="AD27" s="96"/>
    </row>
    <row r="28" spans="3:30" s="94" customFormat="1" ht="15.75" thickBot="1" x14ac:dyDescent="0.3">
      <c r="C28" s="260">
        <v>2526</v>
      </c>
      <c r="D28" s="261">
        <v>3.0275873825049064</v>
      </c>
      <c r="G28" s="141">
        <v>1510</v>
      </c>
      <c r="H28" s="142">
        <v>10.003947507915044</v>
      </c>
      <c r="L28" s="95"/>
      <c r="O28" s="239">
        <v>2526</v>
      </c>
      <c r="P28" s="244">
        <f t="shared" si="1"/>
        <v>1.1049588987244185E-2</v>
      </c>
      <c r="S28" s="143">
        <v>1510</v>
      </c>
      <c r="T28" s="249">
        <f t="shared" si="3"/>
        <v>3.5728383956839443E-2</v>
      </c>
    </row>
    <row r="29" spans="3:30" s="94" customFormat="1" x14ac:dyDescent="0.25">
      <c r="G29" s="141">
        <v>1626</v>
      </c>
      <c r="H29" s="142">
        <v>14.008568429602391</v>
      </c>
      <c r="L29" s="95"/>
      <c r="S29" s="144">
        <v>1626</v>
      </c>
      <c r="T29" s="250">
        <f t="shared" si="3"/>
        <v>5.0030601534294256E-2</v>
      </c>
    </row>
    <row r="30" spans="3:30" s="94" customFormat="1" x14ac:dyDescent="0.25">
      <c r="G30" s="141">
        <v>1747</v>
      </c>
      <c r="H30" s="142">
        <v>7.0117465770027056</v>
      </c>
      <c r="L30" s="95"/>
      <c r="S30" s="144">
        <v>1747</v>
      </c>
      <c r="T30" s="250">
        <f t="shared" si="3"/>
        <v>2.5041952060723949E-2</v>
      </c>
    </row>
    <row r="31" spans="3:30" s="94" customFormat="1" x14ac:dyDescent="0.25">
      <c r="G31" s="141">
        <v>1884</v>
      </c>
      <c r="H31" s="142">
        <v>12.002684918370573</v>
      </c>
      <c r="L31" s="95"/>
      <c r="S31" s="145">
        <v>1884</v>
      </c>
      <c r="T31" s="253">
        <f t="shared" si="3"/>
        <v>4.2866731851323475E-2</v>
      </c>
    </row>
    <row r="32" spans="3:30" s="94" customFormat="1" x14ac:dyDescent="0.25">
      <c r="G32" s="141">
        <v>1970</v>
      </c>
      <c r="H32" s="142">
        <v>5.0035993977675464</v>
      </c>
      <c r="L32" s="95"/>
      <c r="S32" s="145">
        <v>1970</v>
      </c>
      <c r="T32" s="253">
        <f t="shared" si="3"/>
        <v>1.7869997849169809E-2</v>
      </c>
    </row>
    <row r="33" spans="2:20" s="94" customFormat="1" x14ac:dyDescent="0.25">
      <c r="G33" s="108">
        <v>2104</v>
      </c>
      <c r="H33" s="109">
        <v>7.0114982606950553</v>
      </c>
      <c r="L33" s="95"/>
      <c r="S33" s="146">
        <v>2104</v>
      </c>
      <c r="T33" s="254">
        <f t="shared" si="3"/>
        <v>2.5041065216768056E-2</v>
      </c>
    </row>
    <row r="34" spans="2:20" s="94" customFormat="1" x14ac:dyDescent="0.25">
      <c r="G34" s="108">
        <v>2472</v>
      </c>
      <c r="H34" s="109">
        <v>3.0078856112213281</v>
      </c>
      <c r="L34" s="95"/>
      <c r="S34" s="147">
        <v>2472</v>
      </c>
      <c r="T34" s="255">
        <f t="shared" si="3"/>
        <v>1.0742448611504743E-2</v>
      </c>
    </row>
    <row r="35" spans="2:20" s="94" customFormat="1" ht="15.75" thickBot="1" x14ac:dyDescent="0.3">
      <c r="G35" s="258">
        <v>2729</v>
      </c>
      <c r="H35" s="259">
        <v>3.0263607893923878</v>
      </c>
      <c r="L35" s="95"/>
      <c r="S35" s="256">
        <v>2729</v>
      </c>
      <c r="T35" s="257">
        <f t="shared" si="3"/>
        <v>1.0808431390687099E-2</v>
      </c>
    </row>
    <row r="36" spans="2:20" s="94" customFormat="1" x14ac:dyDescent="0.25">
      <c r="L36" s="95"/>
    </row>
    <row r="37" spans="2:20" s="94" customFormat="1" x14ac:dyDescent="0.25">
      <c r="B37" s="148">
        <f>SUM(B3:B10)</f>
        <v>193.24606390002251</v>
      </c>
      <c r="D37" s="148">
        <f>SUM(D3:D28)</f>
        <v>273.88535125290332</v>
      </c>
      <c r="F37" s="148">
        <f>SUM(F3:F24)</f>
        <v>222.8245301188395</v>
      </c>
      <c r="H37" s="148">
        <f>SUM(H3:H36)</f>
        <v>279.74880072742383</v>
      </c>
      <c r="L37" s="95"/>
      <c r="N37" s="94">
        <v>46</v>
      </c>
      <c r="P37" s="94">
        <v>26</v>
      </c>
      <c r="R37" s="94">
        <v>55</v>
      </c>
      <c r="T37" s="94">
        <v>23</v>
      </c>
    </row>
    <row r="38" spans="2:20" s="94" customFormat="1" x14ac:dyDescent="0.25">
      <c r="L38" s="95"/>
    </row>
  </sheetData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27"/>
  <sheetViews>
    <sheetView zoomScaleNormal="100" workbookViewId="0">
      <selection activeCell="L27" sqref="L27"/>
    </sheetView>
  </sheetViews>
  <sheetFormatPr defaultRowHeight="15" x14ac:dyDescent="0.25"/>
  <cols>
    <col min="12" max="12" width="26.7109375" bestFit="1" customWidth="1"/>
    <col min="14" max="14" width="9.140625" style="40"/>
  </cols>
  <sheetData>
    <row r="1" spans="1:19" x14ac:dyDescent="0.25">
      <c r="A1" t="s">
        <v>70</v>
      </c>
    </row>
    <row r="2" spans="1:19" ht="15.75" thickBot="1" x14ac:dyDescent="0.3">
      <c r="A2" t="s">
        <v>4</v>
      </c>
      <c r="C2" t="s">
        <v>3</v>
      </c>
      <c r="G2" t="s">
        <v>4</v>
      </c>
      <c r="H2" t="s">
        <v>27</v>
      </c>
      <c r="I2" t="s">
        <v>3</v>
      </c>
      <c r="J2" t="s">
        <v>27</v>
      </c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301">
        <v>166</v>
      </c>
      <c r="B3" s="302">
        <v>5.0604926811297855</v>
      </c>
      <c r="C3" s="301">
        <v>161</v>
      </c>
      <c r="D3" s="302">
        <v>4.0880163316910751</v>
      </c>
      <c r="G3" s="283">
        <v>166</v>
      </c>
      <c r="H3" s="284">
        <f>B3/231</f>
        <v>2.1906894723505564E-2</v>
      </c>
      <c r="I3" s="308">
        <v>161</v>
      </c>
      <c r="J3" s="294">
        <f>D3/220</f>
        <v>1.8581892416777615E-2</v>
      </c>
      <c r="L3" s="9" t="s">
        <v>7</v>
      </c>
      <c r="M3" s="10" t="s">
        <v>58</v>
      </c>
      <c r="N3" s="48"/>
      <c r="O3" s="49"/>
      <c r="P3" s="43"/>
      <c r="Q3" s="43"/>
      <c r="R3" s="43"/>
      <c r="S3" s="43"/>
    </row>
    <row r="4" spans="1:19" x14ac:dyDescent="0.25">
      <c r="A4" s="8">
        <v>214</v>
      </c>
      <c r="B4" s="7">
        <v>6.0296613654450288</v>
      </c>
      <c r="C4" s="8">
        <v>252</v>
      </c>
      <c r="D4" s="7">
        <v>6.0469853125683839</v>
      </c>
      <c r="G4" s="285">
        <v>214</v>
      </c>
      <c r="H4" s="286">
        <f t="shared" ref="H4:H25" si="0">B4/231</f>
        <v>2.6102430153441682E-2</v>
      </c>
      <c r="I4" s="276">
        <v>252</v>
      </c>
      <c r="J4" s="287">
        <f t="shared" ref="J4:J24" si="1">D4/220</f>
        <v>2.7486296875310835E-2</v>
      </c>
      <c r="L4" s="11" t="s">
        <v>8</v>
      </c>
      <c r="M4" s="11" t="s">
        <v>57</v>
      </c>
      <c r="O4" s="49"/>
      <c r="P4" s="43"/>
      <c r="Q4" s="43"/>
      <c r="R4" s="43"/>
      <c r="S4" s="43"/>
    </row>
    <row r="5" spans="1:19" x14ac:dyDescent="0.25">
      <c r="A5" s="8">
        <v>256</v>
      </c>
      <c r="B5" s="7">
        <v>9.0249375820402005</v>
      </c>
      <c r="C5" s="8">
        <v>308</v>
      </c>
      <c r="D5" s="7">
        <v>5.0336664475923429</v>
      </c>
      <c r="G5" s="86">
        <v>256</v>
      </c>
      <c r="H5" s="287">
        <f t="shared" si="0"/>
        <v>3.906899386164589E-2</v>
      </c>
      <c r="I5" s="274">
        <v>308</v>
      </c>
      <c r="J5" s="295">
        <f t="shared" si="1"/>
        <v>2.2880302034510649E-2</v>
      </c>
      <c r="L5" s="12" t="s">
        <v>54</v>
      </c>
      <c r="M5" s="12" t="s">
        <v>9</v>
      </c>
      <c r="O5" s="49"/>
      <c r="P5" s="43"/>
      <c r="Q5" s="43"/>
      <c r="R5" s="43"/>
      <c r="S5" s="43"/>
    </row>
    <row r="6" spans="1:19" x14ac:dyDescent="0.25">
      <c r="A6" s="8">
        <v>337</v>
      </c>
      <c r="B6" s="7">
        <v>5.0410201210687973</v>
      </c>
      <c r="C6" s="8">
        <v>334</v>
      </c>
      <c r="D6" s="7">
        <v>5.0469853125683839</v>
      </c>
      <c r="G6" s="8">
        <v>337</v>
      </c>
      <c r="H6" s="288">
        <f t="shared" si="0"/>
        <v>2.182259792670475E-2</v>
      </c>
      <c r="I6" s="274">
        <v>334</v>
      </c>
      <c r="J6" s="295">
        <f t="shared" si="1"/>
        <v>2.2940842329856291E-2</v>
      </c>
      <c r="L6" s="13" t="s">
        <v>10</v>
      </c>
      <c r="M6" s="13" t="s">
        <v>11</v>
      </c>
      <c r="O6" s="49"/>
      <c r="P6" s="43"/>
      <c r="Q6" s="43"/>
      <c r="R6" s="43"/>
      <c r="S6" s="43"/>
    </row>
    <row r="7" spans="1:19" x14ac:dyDescent="0.25">
      <c r="A7" s="8">
        <v>361</v>
      </c>
      <c r="B7" s="7">
        <v>7.0058626834382665</v>
      </c>
      <c r="C7" s="8">
        <v>367</v>
      </c>
      <c r="D7" s="7">
        <v>14.011053015421417</v>
      </c>
      <c r="G7" s="8">
        <v>361</v>
      </c>
      <c r="H7" s="288">
        <f t="shared" si="0"/>
        <v>3.0328409885014139E-2</v>
      </c>
      <c r="I7" s="274">
        <v>367</v>
      </c>
      <c r="J7" s="295">
        <f t="shared" si="1"/>
        <v>6.3686604615551895E-2</v>
      </c>
      <c r="L7" s="88" t="s">
        <v>55</v>
      </c>
      <c r="M7" s="88" t="s">
        <v>12</v>
      </c>
      <c r="O7" s="49"/>
      <c r="P7" s="43"/>
      <c r="Q7" s="43"/>
      <c r="R7" s="43"/>
      <c r="S7" s="43"/>
    </row>
    <row r="8" spans="1:19" x14ac:dyDescent="0.25">
      <c r="A8" s="8">
        <v>407</v>
      </c>
      <c r="B8" s="7">
        <v>14.021003279415924</v>
      </c>
      <c r="C8" s="8">
        <v>406</v>
      </c>
      <c r="D8" s="7">
        <v>17.007445736235383</v>
      </c>
      <c r="G8" s="8">
        <v>407</v>
      </c>
      <c r="H8" s="288">
        <f t="shared" si="0"/>
        <v>6.0696983893575425E-2</v>
      </c>
      <c r="I8" s="274">
        <v>406</v>
      </c>
      <c r="J8" s="295">
        <f t="shared" si="1"/>
        <v>7.7306571528342652E-2</v>
      </c>
      <c r="L8" s="14" t="s">
        <v>13</v>
      </c>
      <c r="M8" s="14" t="s">
        <v>14</v>
      </c>
      <c r="O8" s="49"/>
      <c r="P8" s="43"/>
      <c r="Q8" s="43"/>
      <c r="R8" s="43"/>
      <c r="S8" s="43"/>
    </row>
    <row r="9" spans="1:19" x14ac:dyDescent="0.25">
      <c r="A9" s="8">
        <v>447</v>
      </c>
      <c r="B9" s="7">
        <v>12.006945048162279</v>
      </c>
      <c r="C9" s="8">
        <v>453</v>
      </c>
      <c r="D9" s="7">
        <v>10.011053015421417</v>
      </c>
      <c r="G9" s="8">
        <v>447</v>
      </c>
      <c r="H9" s="288">
        <f t="shared" si="0"/>
        <v>5.1978117091611598E-2</v>
      </c>
      <c r="I9" s="274">
        <v>453</v>
      </c>
      <c r="J9" s="295">
        <f t="shared" si="1"/>
        <v>4.5504786433733714E-2</v>
      </c>
      <c r="L9" s="15" t="s">
        <v>15</v>
      </c>
      <c r="M9" s="15" t="s">
        <v>16</v>
      </c>
      <c r="O9" s="49"/>
      <c r="P9" s="43"/>
      <c r="Q9" s="43"/>
      <c r="R9" s="43"/>
      <c r="S9" s="43"/>
    </row>
    <row r="10" spans="1:19" x14ac:dyDescent="0.25">
      <c r="A10" s="31">
        <v>524</v>
      </c>
      <c r="B10" s="32">
        <v>11.015220757115753</v>
      </c>
      <c r="C10" s="31">
        <v>529</v>
      </c>
      <c r="D10" s="32">
        <v>3.0314486023077496</v>
      </c>
      <c r="G10" s="85">
        <v>524</v>
      </c>
      <c r="H10" s="289">
        <f t="shared" si="0"/>
        <v>4.7684938342492433E-2</v>
      </c>
      <c r="I10" s="275">
        <v>529</v>
      </c>
      <c r="J10" s="289">
        <f t="shared" si="1"/>
        <v>1.3779311828671589E-2</v>
      </c>
      <c r="L10" s="16" t="s">
        <v>17</v>
      </c>
      <c r="M10" s="16" t="s">
        <v>18</v>
      </c>
      <c r="O10" s="49"/>
      <c r="P10" s="43"/>
      <c r="Q10" s="43"/>
      <c r="R10" s="43"/>
      <c r="S10" s="43"/>
    </row>
    <row r="11" spans="1:19" x14ac:dyDescent="0.25">
      <c r="A11" s="8">
        <v>609</v>
      </c>
      <c r="B11" s="7">
        <v>12.004153151270245</v>
      </c>
      <c r="C11" s="8">
        <v>600</v>
      </c>
      <c r="D11" s="7">
        <v>13.006555940997437</v>
      </c>
      <c r="G11" s="86">
        <v>609</v>
      </c>
      <c r="H11" s="287">
        <f t="shared" si="0"/>
        <v>5.1966030957879848E-2</v>
      </c>
      <c r="I11" s="276">
        <v>600</v>
      </c>
      <c r="J11" s="287">
        <f t="shared" si="1"/>
        <v>5.9120708822715626E-2</v>
      </c>
      <c r="L11" s="17" t="s">
        <v>19</v>
      </c>
      <c r="M11" s="17" t="s">
        <v>20</v>
      </c>
      <c r="O11" s="49"/>
      <c r="P11" s="43"/>
      <c r="Q11" s="43"/>
      <c r="R11" s="43"/>
      <c r="S11" s="43"/>
    </row>
    <row r="12" spans="1:19" x14ac:dyDescent="0.25">
      <c r="A12" s="8">
        <v>669</v>
      </c>
      <c r="B12" s="7">
        <v>3.0090721654941519</v>
      </c>
      <c r="C12" s="31">
        <v>1042</v>
      </c>
      <c r="D12" s="32">
        <v>35.00293042525508</v>
      </c>
      <c r="G12" s="86">
        <v>669</v>
      </c>
      <c r="H12" s="287">
        <f t="shared" si="0"/>
        <v>1.3026286430710615E-2</v>
      </c>
      <c r="I12" s="277">
        <v>1042</v>
      </c>
      <c r="J12" s="291">
        <f t="shared" si="1"/>
        <v>0.15910422920570491</v>
      </c>
      <c r="L12" s="18" t="s">
        <v>21</v>
      </c>
      <c r="M12" s="18" t="s">
        <v>22</v>
      </c>
      <c r="O12" s="49"/>
      <c r="P12" s="43"/>
      <c r="Q12" s="43"/>
      <c r="R12" s="43"/>
      <c r="S12" s="43"/>
    </row>
    <row r="13" spans="1:19" x14ac:dyDescent="0.25">
      <c r="A13" s="8">
        <v>761</v>
      </c>
      <c r="B13" s="7">
        <v>3.0101577113861433</v>
      </c>
      <c r="C13" s="8">
        <v>1136</v>
      </c>
      <c r="D13" s="7">
        <v>16.001928248804042</v>
      </c>
      <c r="G13" s="87">
        <v>761</v>
      </c>
      <c r="H13" s="290">
        <f t="shared" si="0"/>
        <v>1.3030985763576378E-2</v>
      </c>
      <c r="I13" s="277">
        <v>1136</v>
      </c>
      <c r="J13" s="291">
        <f t="shared" si="1"/>
        <v>7.2736037494563824E-2</v>
      </c>
      <c r="L13" s="19" t="s">
        <v>56</v>
      </c>
      <c r="M13" s="19" t="s">
        <v>23</v>
      </c>
      <c r="O13" s="49"/>
      <c r="P13" s="43"/>
      <c r="Q13" s="43"/>
      <c r="R13" s="43"/>
      <c r="S13" s="43"/>
    </row>
    <row r="14" spans="1:19" x14ac:dyDescent="0.25">
      <c r="A14" s="31">
        <v>1056</v>
      </c>
      <c r="B14" s="32">
        <v>41.004313865941327</v>
      </c>
      <c r="C14" s="8">
        <v>1183</v>
      </c>
      <c r="D14" s="7">
        <v>17.005777796628003</v>
      </c>
      <c r="G14" s="93">
        <v>1056</v>
      </c>
      <c r="H14" s="291">
        <f t="shared" si="0"/>
        <v>0.17750785223351223</v>
      </c>
      <c r="I14" s="277">
        <v>1183</v>
      </c>
      <c r="J14" s="291">
        <f t="shared" si="1"/>
        <v>7.7298989984672745E-2</v>
      </c>
      <c r="L14" s="20" t="s">
        <v>24</v>
      </c>
      <c r="M14" s="20" t="s">
        <v>25</v>
      </c>
      <c r="O14" s="43"/>
      <c r="P14" s="43"/>
      <c r="Q14" s="43"/>
      <c r="R14" s="43"/>
      <c r="S14" s="43"/>
    </row>
    <row r="15" spans="1:19" x14ac:dyDescent="0.25">
      <c r="A15" s="8">
        <v>1156</v>
      </c>
      <c r="B15" s="7">
        <v>13.003990741703163</v>
      </c>
      <c r="C15" s="8">
        <v>1310</v>
      </c>
      <c r="D15" s="7">
        <v>8.0170754629656802</v>
      </c>
      <c r="G15" s="93">
        <v>1156</v>
      </c>
      <c r="H15" s="291">
        <f t="shared" si="0"/>
        <v>5.6294332215165208E-2</v>
      </c>
      <c r="I15" s="278">
        <v>1310</v>
      </c>
      <c r="J15" s="292">
        <f t="shared" si="1"/>
        <v>3.6441252104389456E-2</v>
      </c>
      <c r="L15" s="14" t="s">
        <v>13</v>
      </c>
      <c r="M15" s="14" t="s">
        <v>26</v>
      </c>
      <c r="O15" s="43"/>
      <c r="P15" s="43"/>
      <c r="Q15" s="43"/>
      <c r="R15" s="43"/>
      <c r="S15" s="43"/>
    </row>
    <row r="16" spans="1:19" x14ac:dyDescent="0.25">
      <c r="A16" s="8">
        <v>1228</v>
      </c>
      <c r="B16" s="7">
        <v>12.002539894233182</v>
      </c>
      <c r="C16" s="31">
        <v>1365</v>
      </c>
      <c r="D16" s="32">
        <v>9.0037229134069854</v>
      </c>
      <c r="G16" s="93">
        <v>1228</v>
      </c>
      <c r="H16" s="291">
        <f t="shared" si="0"/>
        <v>5.195904716118261E-2</v>
      </c>
      <c r="I16" s="278">
        <v>1365</v>
      </c>
      <c r="J16" s="292">
        <f t="shared" si="1"/>
        <v>4.0926013242759025E-2</v>
      </c>
    </row>
    <row r="17" spans="1:10" x14ac:dyDescent="0.25">
      <c r="A17" s="8">
        <v>1310</v>
      </c>
      <c r="B17" s="7">
        <v>5.007649822735595</v>
      </c>
      <c r="C17" s="31">
        <v>1440</v>
      </c>
      <c r="D17" s="32">
        <v>18.001009583327921</v>
      </c>
      <c r="G17" s="91">
        <v>1310</v>
      </c>
      <c r="H17" s="292">
        <f t="shared" si="0"/>
        <v>2.1678137760760153E-2</v>
      </c>
      <c r="I17" s="278">
        <v>1440</v>
      </c>
      <c r="J17" s="292">
        <f t="shared" si="1"/>
        <v>8.1822770833308731E-2</v>
      </c>
    </row>
    <row r="18" spans="1:10" x14ac:dyDescent="0.25">
      <c r="A18" s="8">
        <v>1381</v>
      </c>
      <c r="B18" s="7">
        <v>10.005547530289647</v>
      </c>
      <c r="C18" s="38">
        <v>1627</v>
      </c>
      <c r="D18" s="39">
        <v>11.009019845316503</v>
      </c>
      <c r="G18" s="91">
        <v>1381</v>
      </c>
      <c r="H18" s="292">
        <f t="shared" si="0"/>
        <v>4.3314058572682453E-2</v>
      </c>
      <c r="I18" s="279">
        <v>1627</v>
      </c>
      <c r="J18" s="296">
        <f t="shared" si="1"/>
        <v>5.00409992968932E-2</v>
      </c>
    </row>
    <row r="19" spans="1:10" x14ac:dyDescent="0.25">
      <c r="A19" s="8">
        <v>1427</v>
      </c>
      <c r="B19" s="7">
        <v>10.01417918293555</v>
      </c>
      <c r="C19" s="8">
        <v>1727</v>
      </c>
      <c r="D19" s="7">
        <v>7.0172051883935493</v>
      </c>
      <c r="G19" s="91">
        <v>1427</v>
      </c>
      <c r="H19" s="292">
        <f t="shared" si="0"/>
        <v>4.3351425034353026E-2</v>
      </c>
      <c r="I19" s="279">
        <v>1727</v>
      </c>
      <c r="J19" s="296">
        <f t="shared" si="1"/>
        <v>3.1896387219970679E-2</v>
      </c>
    </row>
    <row r="20" spans="1:10" x14ac:dyDescent="0.25">
      <c r="A20" s="31">
        <v>1473</v>
      </c>
      <c r="B20" s="32">
        <v>13.003566270446058</v>
      </c>
      <c r="C20" s="8">
        <v>1803</v>
      </c>
      <c r="D20" s="7">
        <v>4.0044503094982833</v>
      </c>
      <c r="G20" s="91">
        <v>1473</v>
      </c>
      <c r="H20" s="292">
        <f t="shared" si="0"/>
        <v>5.629249467725566E-2</v>
      </c>
      <c r="I20" s="280">
        <v>1803</v>
      </c>
      <c r="J20" s="297">
        <f t="shared" si="1"/>
        <v>1.8202046861355833E-2</v>
      </c>
    </row>
    <row r="21" spans="1:10" x14ac:dyDescent="0.25">
      <c r="A21" s="8">
        <v>1531</v>
      </c>
      <c r="B21" s="7">
        <v>5.0088731059503262</v>
      </c>
      <c r="C21" s="8">
        <v>1879</v>
      </c>
      <c r="D21" s="7">
        <v>7.0141791829355506</v>
      </c>
      <c r="G21" s="91">
        <v>1531</v>
      </c>
      <c r="H21" s="292">
        <f t="shared" si="0"/>
        <v>2.168343335909232E-2</v>
      </c>
      <c r="I21" s="280">
        <v>1879</v>
      </c>
      <c r="J21" s="297">
        <f t="shared" si="1"/>
        <v>3.1882632649707046E-2</v>
      </c>
    </row>
    <row r="22" spans="1:10" x14ac:dyDescent="0.25">
      <c r="A22" s="31">
        <v>1664</v>
      </c>
      <c r="B22" s="32">
        <v>14.002841629816484</v>
      </c>
      <c r="C22" s="8">
        <v>2020</v>
      </c>
      <c r="D22" s="7">
        <v>3.0212965337014901</v>
      </c>
      <c r="G22" s="92">
        <v>1664</v>
      </c>
      <c r="H22" s="293">
        <f t="shared" si="0"/>
        <v>6.0618362033837588E-2</v>
      </c>
      <c r="I22" s="281">
        <v>2020</v>
      </c>
      <c r="J22" s="298">
        <f t="shared" si="1"/>
        <v>1.3733166062279501E-2</v>
      </c>
    </row>
    <row r="23" spans="1:10" x14ac:dyDescent="0.25">
      <c r="A23" s="8">
        <v>1730</v>
      </c>
      <c r="B23" s="7">
        <v>12.002570998405389</v>
      </c>
      <c r="C23" s="8">
        <v>2579</v>
      </c>
      <c r="D23" s="7">
        <v>3.0055123649430691</v>
      </c>
      <c r="G23" s="306">
        <v>1730</v>
      </c>
      <c r="H23" s="307">
        <f t="shared" si="0"/>
        <v>5.1959181811278739E-2</v>
      </c>
      <c r="I23" s="282">
        <v>2579</v>
      </c>
      <c r="J23" s="299">
        <f t="shared" si="1"/>
        <v>1.3661419840650314E-2</v>
      </c>
    </row>
    <row r="24" spans="1:10" ht="15.75" thickBot="1" x14ac:dyDescent="0.3">
      <c r="A24" s="8">
        <v>1794</v>
      </c>
      <c r="B24" s="7">
        <v>4.0238522286111982</v>
      </c>
      <c r="C24" s="303">
        <v>2689</v>
      </c>
      <c r="D24" s="304">
        <v>5.0119238944329698</v>
      </c>
      <c r="G24" s="92">
        <v>1794</v>
      </c>
      <c r="H24" s="293">
        <f t="shared" si="0"/>
        <v>1.7419273716931593E-2</v>
      </c>
      <c r="I24" s="305">
        <v>2689</v>
      </c>
      <c r="J24" s="300">
        <f t="shared" si="1"/>
        <v>2.278147224742259E-2</v>
      </c>
    </row>
    <row r="25" spans="1:10" ht="15.75" thickBot="1" x14ac:dyDescent="0.3">
      <c r="A25" s="303">
        <v>1866</v>
      </c>
      <c r="B25" s="304">
        <v>5.0119551367223902</v>
      </c>
      <c r="G25" s="309">
        <v>1866</v>
      </c>
      <c r="H25" s="310">
        <f t="shared" si="0"/>
        <v>2.1696775483646711E-2</v>
      </c>
    </row>
    <row r="26" spans="1:10" x14ac:dyDescent="0.25">
      <c r="B26" s="29">
        <f>SUM(B3:B25)</f>
        <v>231.32040695375684</v>
      </c>
      <c r="D26" s="29">
        <f>SUM(D3:D25)</f>
        <v>220.39924146441274</v>
      </c>
    </row>
    <row r="27" spans="1:10" x14ac:dyDescent="0.25">
      <c r="H27" s="2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I25"/>
  <sheetViews>
    <sheetView workbookViewId="0">
      <selection activeCell="J21" sqref="J21"/>
    </sheetView>
  </sheetViews>
  <sheetFormatPr defaultRowHeight="15" x14ac:dyDescent="0.25"/>
  <cols>
    <col min="22" max="22" width="9.140625" style="40"/>
    <col min="23" max="23" width="26.140625" customWidth="1"/>
    <col min="24" max="24" width="9.42578125" customWidth="1"/>
  </cols>
  <sheetData>
    <row r="1" spans="1:35" x14ac:dyDescent="0.25">
      <c r="A1" t="s">
        <v>71</v>
      </c>
    </row>
    <row r="2" spans="1:35" ht="15.75" thickBot="1" x14ac:dyDescent="0.3">
      <c r="A2" t="s">
        <v>4</v>
      </c>
      <c r="C2" t="s">
        <v>49</v>
      </c>
      <c r="E2" t="s">
        <v>48</v>
      </c>
      <c r="G2" t="s">
        <v>3</v>
      </c>
      <c r="I2" t="s">
        <v>33</v>
      </c>
      <c r="L2" t="s">
        <v>4</v>
      </c>
      <c r="N2" t="s">
        <v>49</v>
      </c>
      <c r="P2" t="s">
        <v>48</v>
      </c>
      <c r="R2" t="s">
        <v>3</v>
      </c>
      <c r="T2" t="s">
        <v>33</v>
      </c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x14ac:dyDescent="0.25">
      <c r="A3" s="312">
        <v>165</v>
      </c>
      <c r="B3" s="313">
        <v>5.0312544305083584</v>
      </c>
      <c r="C3" s="312">
        <v>162</v>
      </c>
      <c r="D3" s="314">
        <v>7.0484068479652553</v>
      </c>
      <c r="E3" s="312">
        <v>164</v>
      </c>
      <c r="F3" s="313">
        <v>7.0752843580387008</v>
      </c>
      <c r="G3" s="312">
        <v>257</v>
      </c>
      <c r="H3" s="313">
        <v>4.0628972046154992</v>
      </c>
      <c r="I3" s="312">
        <v>232</v>
      </c>
      <c r="J3" s="313">
        <v>4.0484068479652553</v>
      </c>
      <c r="L3" s="316">
        <v>165</v>
      </c>
      <c r="M3" s="317">
        <f>B3/226</f>
        <v>2.2262187745612207E-2</v>
      </c>
      <c r="N3" s="316">
        <v>162</v>
      </c>
      <c r="O3" s="323">
        <f>D3/177</f>
        <v>3.9821507615622913E-2</v>
      </c>
      <c r="P3" s="316">
        <v>164</v>
      </c>
      <c r="Q3" s="317">
        <f>F3/234</f>
        <v>3.0236257940336329E-2</v>
      </c>
      <c r="R3" s="331">
        <v>257</v>
      </c>
      <c r="S3" s="332">
        <f>H3/243</f>
        <v>1.6719741582779831E-2</v>
      </c>
      <c r="T3" s="333">
        <v>232</v>
      </c>
      <c r="U3" s="334">
        <f>J3/92</f>
        <v>4.4004422260491907E-2</v>
      </c>
      <c r="V3" s="42"/>
      <c r="W3" s="9" t="s">
        <v>7</v>
      </c>
      <c r="X3" s="10" t="s">
        <v>58</v>
      </c>
      <c r="Z3" s="41"/>
      <c r="AA3" s="42"/>
      <c r="AB3" s="41"/>
      <c r="AC3" s="40"/>
      <c r="AD3" s="41"/>
      <c r="AE3" s="42"/>
      <c r="AF3" s="41"/>
      <c r="AG3" s="42"/>
      <c r="AH3" s="41"/>
      <c r="AI3" s="42"/>
    </row>
    <row r="4" spans="1:35" x14ac:dyDescent="0.25">
      <c r="A4" s="5">
        <v>209</v>
      </c>
      <c r="B4" s="6">
        <v>5.0388372109966424</v>
      </c>
      <c r="C4" s="5">
        <v>243</v>
      </c>
      <c r="D4" s="311">
        <v>5.0241970724519138</v>
      </c>
      <c r="E4" s="5">
        <v>211</v>
      </c>
      <c r="F4" s="6">
        <v>6.0101577113861433</v>
      </c>
      <c r="G4" s="5">
        <v>379</v>
      </c>
      <c r="H4" s="6">
        <v>9.0143130170562582</v>
      </c>
      <c r="I4" s="5">
        <v>412</v>
      </c>
      <c r="J4" s="6">
        <v>5.0091279876069343</v>
      </c>
      <c r="L4" s="318">
        <v>209</v>
      </c>
      <c r="M4" s="319">
        <f t="shared" ref="M4:M24" si="0">B4/226</f>
        <v>2.229573987166656E-2</v>
      </c>
      <c r="N4" s="53">
        <v>243</v>
      </c>
      <c r="O4" s="324">
        <f t="shared" ref="O4:O17" si="1">D4/177</f>
        <v>2.8385294194643581E-2</v>
      </c>
      <c r="P4" s="318">
        <v>211</v>
      </c>
      <c r="Q4" s="319">
        <f t="shared" ref="Q4:Q22" si="2">F4/234</f>
        <v>2.5684434664043347E-2</v>
      </c>
      <c r="R4" s="5">
        <v>379</v>
      </c>
      <c r="S4" s="214">
        <f t="shared" ref="S4:S21" si="3">H4/243</f>
        <v>3.7095938341795302E-2</v>
      </c>
      <c r="T4" s="5">
        <v>412</v>
      </c>
      <c r="U4" s="214">
        <f t="shared" ref="U4:U16" si="4">J4/92</f>
        <v>5.4447043343553637E-2</v>
      </c>
      <c r="V4" s="42"/>
      <c r="W4" s="11" t="s">
        <v>8</v>
      </c>
      <c r="X4" s="11" t="s">
        <v>57</v>
      </c>
      <c r="Z4" s="41"/>
      <c r="AA4" s="42"/>
      <c r="AB4" s="41"/>
      <c r="AC4" s="40"/>
      <c r="AD4" s="41"/>
      <c r="AE4" s="42"/>
      <c r="AF4" s="41"/>
      <c r="AG4" s="42"/>
      <c r="AH4" s="41"/>
      <c r="AI4" s="42"/>
    </row>
    <row r="5" spans="1:35" x14ac:dyDescent="0.25">
      <c r="A5" s="5">
        <v>249</v>
      </c>
      <c r="B5" s="6">
        <v>10.010798193302637</v>
      </c>
      <c r="C5" s="5">
        <v>323</v>
      </c>
      <c r="D5" s="311">
        <v>12.007445736235384</v>
      </c>
      <c r="E5" s="5">
        <v>258</v>
      </c>
      <c r="F5" s="6">
        <v>5.016189699458236</v>
      </c>
      <c r="G5" s="5">
        <v>416</v>
      </c>
      <c r="H5" s="6">
        <v>14.007895015830091</v>
      </c>
      <c r="I5" s="5">
        <v>526</v>
      </c>
      <c r="J5" s="6">
        <v>6.0157712224426563</v>
      </c>
      <c r="L5" s="53">
        <v>249</v>
      </c>
      <c r="M5" s="320">
        <f t="shared" si="0"/>
        <v>4.429556722700282E-2</v>
      </c>
      <c r="N5" s="5">
        <v>323</v>
      </c>
      <c r="O5" s="222">
        <f t="shared" si="1"/>
        <v>6.7838676475906121E-2</v>
      </c>
      <c r="P5" s="53">
        <v>258</v>
      </c>
      <c r="Q5" s="320">
        <f t="shared" si="2"/>
        <v>2.1436708117342888E-2</v>
      </c>
      <c r="R5" s="5">
        <v>416</v>
      </c>
      <c r="S5" s="214">
        <f t="shared" si="3"/>
        <v>5.7645658501358395E-2</v>
      </c>
      <c r="T5" s="56">
        <v>526</v>
      </c>
      <c r="U5" s="231">
        <f t="shared" si="4"/>
        <v>6.538881763524626E-2</v>
      </c>
      <c r="V5" s="42"/>
      <c r="W5" s="12" t="s">
        <v>54</v>
      </c>
      <c r="X5" s="12" t="s">
        <v>9</v>
      </c>
      <c r="Z5" s="41"/>
      <c r="AA5" s="42"/>
      <c r="AB5" s="41"/>
      <c r="AC5" s="42"/>
      <c r="AD5" s="41"/>
      <c r="AE5" s="42"/>
      <c r="AF5" s="41"/>
      <c r="AG5" s="42"/>
      <c r="AH5" s="43"/>
      <c r="AI5" s="43"/>
    </row>
    <row r="6" spans="1:35" x14ac:dyDescent="0.25">
      <c r="A6" s="5">
        <v>361</v>
      </c>
      <c r="B6" s="6">
        <v>9.0069450481622795</v>
      </c>
      <c r="C6" s="5">
        <v>371</v>
      </c>
      <c r="D6" s="311">
        <v>12.00558299503199</v>
      </c>
      <c r="E6" s="5">
        <v>300</v>
      </c>
      <c r="F6" s="6">
        <v>3.0205425518212667</v>
      </c>
      <c r="G6" s="5">
        <v>455</v>
      </c>
      <c r="H6" s="6">
        <v>6.0296197726761536</v>
      </c>
      <c r="I6" s="5">
        <v>608</v>
      </c>
      <c r="J6" s="6">
        <v>3.0265371150875966</v>
      </c>
      <c r="L6" s="5">
        <v>361</v>
      </c>
      <c r="M6" s="214">
        <f t="shared" si="0"/>
        <v>3.9853739151160528E-2</v>
      </c>
      <c r="N6" s="5">
        <v>371</v>
      </c>
      <c r="O6" s="222">
        <f t="shared" si="1"/>
        <v>6.7828152514305032E-2</v>
      </c>
      <c r="P6" s="5">
        <v>300</v>
      </c>
      <c r="Q6" s="214">
        <f t="shared" si="2"/>
        <v>1.2908301503509688E-2</v>
      </c>
      <c r="R6" s="5">
        <v>455</v>
      </c>
      <c r="S6" s="214">
        <f t="shared" si="3"/>
        <v>2.4813250093317505E-2</v>
      </c>
      <c r="T6" s="55">
        <v>608</v>
      </c>
      <c r="U6" s="215">
        <f t="shared" si="4"/>
        <v>3.2897142555299963E-2</v>
      </c>
      <c r="V6" s="42"/>
      <c r="W6" s="13" t="s">
        <v>10</v>
      </c>
      <c r="X6" s="13" t="s">
        <v>11</v>
      </c>
      <c r="Z6" s="41"/>
      <c r="AA6" s="42"/>
      <c r="AB6" s="41"/>
      <c r="AC6" s="42"/>
      <c r="AD6" s="41"/>
      <c r="AE6" s="42"/>
      <c r="AF6" s="41"/>
      <c r="AG6" s="42"/>
      <c r="AH6" s="41"/>
      <c r="AI6" s="42"/>
    </row>
    <row r="7" spans="1:35" x14ac:dyDescent="0.25">
      <c r="A7" s="5">
        <v>414</v>
      </c>
      <c r="B7" s="6">
        <v>12.01295175956659</v>
      </c>
      <c r="C7" s="5">
        <v>414</v>
      </c>
      <c r="D7" s="311">
        <v>18.005921230739375</v>
      </c>
      <c r="E7" s="5">
        <v>365</v>
      </c>
      <c r="F7" s="6">
        <v>13.008598284478337</v>
      </c>
      <c r="G7" s="5">
        <v>519</v>
      </c>
      <c r="H7" s="6">
        <v>53.008159524831029</v>
      </c>
      <c r="I7" s="5">
        <v>1023</v>
      </c>
      <c r="J7" s="6">
        <v>15.00415844381315</v>
      </c>
      <c r="L7" s="5">
        <v>414</v>
      </c>
      <c r="M7" s="214">
        <f t="shared" si="0"/>
        <v>5.3154653803391995E-2</v>
      </c>
      <c r="N7" s="5">
        <v>414</v>
      </c>
      <c r="O7" s="222">
        <f t="shared" si="1"/>
        <v>0.1017283685352507</v>
      </c>
      <c r="P7" s="5">
        <v>365</v>
      </c>
      <c r="Q7" s="214">
        <f t="shared" si="2"/>
        <v>5.5592300361018532E-2</v>
      </c>
      <c r="R7" s="56">
        <v>519</v>
      </c>
      <c r="S7" s="231">
        <f t="shared" si="3"/>
        <v>0.21814057417625937</v>
      </c>
      <c r="T7" s="90">
        <v>1023</v>
      </c>
      <c r="U7" s="216">
        <f t="shared" si="4"/>
        <v>0.16308867873709945</v>
      </c>
      <c r="V7" s="42"/>
      <c r="W7" s="88" t="s">
        <v>55</v>
      </c>
      <c r="X7" s="88" t="s">
        <v>12</v>
      </c>
      <c r="Z7" s="41"/>
      <c r="AA7" s="42"/>
      <c r="AB7" s="42"/>
      <c r="AC7" s="42"/>
      <c r="AD7" s="42"/>
      <c r="AE7" s="42"/>
      <c r="AF7" s="42"/>
      <c r="AG7" s="42"/>
      <c r="AH7" s="42"/>
      <c r="AI7" s="42"/>
    </row>
    <row r="8" spans="1:35" x14ac:dyDescent="0.25">
      <c r="A8" s="5">
        <v>530</v>
      </c>
      <c r="B8" s="6">
        <v>9.0058626834382665</v>
      </c>
      <c r="C8" s="5">
        <v>539</v>
      </c>
      <c r="D8" s="311">
        <v>13.011415567836814</v>
      </c>
      <c r="E8" s="5">
        <v>417</v>
      </c>
      <c r="F8" s="6">
        <v>17.010793132972157</v>
      </c>
      <c r="G8" s="5">
        <v>604</v>
      </c>
      <c r="H8" s="6">
        <v>14.003856497608085</v>
      </c>
      <c r="I8" s="5">
        <v>1092</v>
      </c>
      <c r="J8" s="6">
        <v>13.007321238947872</v>
      </c>
      <c r="L8" s="56">
        <v>530</v>
      </c>
      <c r="M8" s="231">
        <f t="shared" si="0"/>
        <v>3.9848949926717996E-2</v>
      </c>
      <c r="N8" s="56">
        <v>539</v>
      </c>
      <c r="O8" s="325">
        <f t="shared" si="1"/>
        <v>7.3510822417157132E-2</v>
      </c>
      <c r="P8" s="5">
        <v>417</v>
      </c>
      <c r="Q8" s="214">
        <f t="shared" si="2"/>
        <v>7.2695697149453661E-2</v>
      </c>
      <c r="R8" s="55">
        <v>604</v>
      </c>
      <c r="S8" s="215">
        <f t="shared" si="3"/>
        <v>5.7629039084806932E-2</v>
      </c>
      <c r="T8" s="90">
        <v>1092</v>
      </c>
      <c r="U8" s="216">
        <f t="shared" si="4"/>
        <v>0.14138392651030296</v>
      </c>
      <c r="V8" s="42"/>
      <c r="W8" s="14" t="s">
        <v>13</v>
      </c>
      <c r="X8" s="14" t="s">
        <v>14</v>
      </c>
      <c r="Z8" s="41"/>
      <c r="AA8" s="42"/>
      <c r="AB8" s="41"/>
      <c r="AC8" s="42"/>
      <c r="AD8" s="41"/>
      <c r="AE8" s="42"/>
      <c r="AF8" s="41"/>
      <c r="AG8" s="42"/>
      <c r="AH8" s="41"/>
      <c r="AI8" s="42"/>
    </row>
    <row r="9" spans="1:35" x14ac:dyDescent="0.25">
      <c r="A9" s="5">
        <v>600</v>
      </c>
      <c r="B9" s="6">
        <v>21.003374435407075</v>
      </c>
      <c r="C9" s="5">
        <v>610</v>
      </c>
      <c r="D9" s="311">
        <v>13.007486373281786</v>
      </c>
      <c r="E9" s="5">
        <v>596</v>
      </c>
      <c r="F9" s="6">
        <v>26.004829558049217</v>
      </c>
      <c r="G9" s="5">
        <v>1032</v>
      </c>
      <c r="H9" s="6">
        <v>39.002454134841507</v>
      </c>
      <c r="I9" s="5">
        <v>1187</v>
      </c>
      <c r="J9" s="6">
        <v>7.0039083553443309</v>
      </c>
      <c r="L9" s="55">
        <v>600</v>
      </c>
      <c r="M9" s="215">
        <f t="shared" si="0"/>
        <v>9.293528511242069E-2</v>
      </c>
      <c r="N9" s="55">
        <v>610</v>
      </c>
      <c r="O9" s="223">
        <f t="shared" si="1"/>
        <v>7.3488623577863205E-2</v>
      </c>
      <c r="P9" s="55">
        <v>596</v>
      </c>
      <c r="Q9" s="215">
        <f t="shared" si="2"/>
        <v>0.11113175024807358</v>
      </c>
      <c r="R9" s="90">
        <v>1032</v>
      </c>
      <c r="S9" s="216">
        <f t="shared" si="3"/>
        <v>0.16050392648082926</v>
      </c>
      <c r="T9" s="90">
        <v>1187</v>
      </c>
      <c r="U9" s="216">
        <f t="shared" si="4"/>
        <v>7.6129438645047079E-2</v>
      </c>
      <c r="V9" s="42"/>
      <c r="W9" s="15" t="s">
        <v>15</v>
      </c>
      <c r="X9" s="15" t="s">
        <v>16</v>
      </c>
      <c r="Y9" s="40"/>
      <c r="Z9" s="41"/>
      <c r="AA9" s="42"/>
      <c r="AB9" s="41"/>
      <c r="AC9" s="42"/>
      <c r="AD9" s="41"/>
      <c r="AE9" s="42"/>
      <c r="AF9" s="41"/>
      <c r="AG9" s="42"/>
      <c r="AH9" s="41"/>
      <c r="AI9" s="42"/>
    </row>
    <row r="10" spans="1:35" x14ac:dyDescent="0.25">
      <c r="A10" s="5">
        <v>932</v>
      </c>
      <c r="B10" s="6">
        <v>4.0192158432363883</v>
      </c>
      <c r="C10" s="5">
        <v>1064</v>
      </c>
      <c r="D10" s="311">
        <v>41.002315016054091</v>
      </c>
      <c r="E10" s="5">
        <v>700</v>
      </c>
      <c r="F10" s="6">
        <v>3.0029994981396215</v>
      </c>
      <c r="G10" s="5">
        <v>1155</v>
      </c>
      <c r="H10" s="6">
        <v>35.001737515306814</v>
      </c>
      <c r="I10" s="5">
        <v>1405</v>
      </c>
      <c r="J10" s="6">
        <v>8.0109741386568185</v>
      </c>
      <c r="L10" s="90">
        <v>932</v>
      </c>
      <c r="M10" s="216">
        <f t="shared" si="0"/>
        <v>1.7784140899276053E-2</v>
      </c>
      <c r="N10" s="90">
        <v>1064</v>
      </c>
      <c r="O10" s="224">
        <f t="shared" si="1"/>
        <v>0.23165149726584233</v>
      </c>
      <c r="P10" s="55">
        <v>700</v>
      </c>
      <c r="Q10" s="215">
        <f t="shared" si="2"/>
        <v>1.2833331188630861E-2</v>
      </c>
      <c r="R10" s="90">
        <v>1155</v>
      </c>
      <c r="S10" s="216">
        <f t="shared" si="3"/>
        <v>0.14404007207945191</v>
      </c>
      <c r="T10" s="58">
        <v>1405</v>
      </c>
      <c r="U10" s="321">
        <f t="shared" si="4"/>
        <v>8.7075805854965424E-2</v>
      </c>
      <c r="V10" s="42"/>
      <c r="W10" s="16" t="s">
        <v>17</v>
      </c>
      <c r="X10" s="16" t="s">
        <v>18</v>
      </c>
      <c r="Z10" s="41"/>
      <c r="AA10" s="42"/>
      <c r="AB10" s="43"/>
      <c r="AC10" s="43"/>
      <c r="AD10" s="41"/>
      <c r="AE10" s="42"/>
      <c r="AF10" s="41"/>
      <c r="AG10" s="42"/>
      <c r="AH10" s="41"/>
      <c r="AI10" s="42"/>
    </row>
    <row r="11" spans="1:35" x14ac:dyDescent="0.25">
      <c r="A11" s="5">
        <v>1053</v>
      </c>
      <c r="B11" s="6">
        <v>32.004674138346076</v>
      </c>
      <c r="C11" s="5">
        <v>1319</v>
      </c>
      <c r="D11" s="311">
        <v>9.0028463289086282</v>
      </c>
      <c r="E11" s="5">
        <v>791</v>
      </c>
      <c r="F11" s="6">
        <v>4.0156846782896309</v>
      </c>
      <c r="G11" s="5">
        <v>1317</v>
      </c>
      <c r="H11" s="6">
        <v>8.00384857082976</v>
      </c>
      <c r="I11" s="5">
        <v>1636</v>
      </c>
      <c r="J11" s="6">
        <v>8.00384857082976</v>
      </c>
      <c r="L11" s="90">
        <v>1053</v>
      </c>
      <c r="M11" s="216">
        <f t="shared" si="0"/>
        <v>0.14161360238206228</v>
      </c>
      <c r="N11" s="58">
        <v>1319</v>
      </c>
      <c r="O11" s="326">
        <f t="shared" si="1"/>
        <v>5.0863538581404681E-2</v>
      </c>
      <c r="P11" s="59">
        <v>791</v>
      </c>
      <c r="Q11" s="330">
        <f t="shared" si="2"/>
        <v>1.7161045633716371E-2</v>
      </c>
      <c r="R11" s="78">
        <v>1317</v>
      </c>
      <c r="S11" s="322">
        <f t="shared" si="3"/>
        <v>3.2937648439628639E-2</v>
      </c>
      <c r="T11" s="76">
        <v>1636</v>
      </c>
      <c r="U11" s="335">
        <f t="shared" si="4"/>
        <v>8.6998354030758257E-2</v>
      </c>
      <c r="V11" s="42"/>
      <c r="W11" s="17" t="s">
        <v>19</v>
      </c>
      <c r="X11" s="17" t="s">
        <v>20</v>
      </c>
      <c r="Z11" s="41"/>
      <c r="AA11" s="42"/>
      <c r="AB11" s="43"/>
      <c r="AC11" s="43"/>
      <c r="AD11" s="41"/>
      <c r="AE11" s="42"/>
      <c r="AF11" s="41"/>
      <c r="AG11" s="42"/>
      <c r="AH11" s="41"/>
      <c r="AI11" s="42"/>
    </row>
    <row r="12" spans="1:35" x14ac:dyDescent="0.25">
      <c r="A12" s="5">
        <v>1132</v>
      </c>
      <c r="B12" s="6">
        <v>19.001150185727703</v>
      </c>
      <c r="C12" s="5">
        <v>1457</v>
      </c>
      <c r="D12" s="311">
        <v>15.002782792319268</v>
      </c>
      <c r="E12" s="5">
        <v>1029</v>
      </c>
      <c r="F12" s="6">
        <v>26.004188839133089</v>
      </c>
      <c r="G12" s="5">
        <v>1368</v>
      </c>
      <c r="H12" s="6">
        <v>8.0028646784445083</v>
      </c>
      <c r="I12" s="5">
        <v>1713</v>
      </c>
      <c r="J12" s="6">
        <v>5.0046583421106492</v>
      </c>
      <c r="L12" s="90">
        <v>1132</v>
      </c>
      <c r="M12" s="216">
        <f t="shared" si="0"/>
        <v>8.4075885777556203E-2</v>
      </c>
      <c r="N12" s="78">
        <v>1457</v>
      </c>
      <c r="O12" s="327">
        <f t="shared" si="1"/>
        <v>8.4761484702368745E-2</v>
      </c>
      <c r="P12" s="90">
        <v>1029</v>
      </c>
      <c r="Q12" s="216">
        <f t="shared" si="2"/>
        <v>0.11112901213304739</v>
      </c>
      <c r="R12" s="78">
        <v>1368</v>
      </c>
      <c r="S12" s="322">
        <f t="shared" si="3"/>
        <v>3.2933599499771642E-2</v>
      </c>
      <c r="T12" s="76">
        <v>1713</v>
      </c>
      <c r="U12" s="335">
        <f t="shared" si="4"/>
        <v>5.4398460240333145E-2</v>
      </c>
      <c r="V12" s="42"/>
      <c r="W12" s="18" t="s">
        <v>21</v>
      </c>
      <c r="X12" s="18" t="s">
        <v>22</v>
      </c>
      <c r="Z12" s="41"/>
      <c r="AA12" s="42"/>
      <c r="AB12" s="43"/>
      <c r="AC12" s="43"/>
      <c r="AD12" s="41"/>
      <c r="AE12" s="42"/>
      <c r="AF12" s="43"/>
      <c r="AG12" s="43"/>
      <c r="AH12" s="41"/>
      <c r="AI12" s="42"/>
    </row>
    <row r="13" spans="1:35" x14ac:dyDescent="0.25">
      <c r="A13" s="5">
        <v>1182</v>
      </c>
      <c r="B13" s="6">
        <v>14.004877076239536</v>
      </c>
      <c r="C13" s="5">
        <v>1653</v>
      </c>
      <c r="D13" s="311">
        <v>12.009455474000323</v>
      </c>
      <c r="E13" s="5">
        <v>1092</v>
      </c>
      <c r="F13" s="6">
        <v>24.003863453708398</v>
      </c>
      <c r="G13" s="5">
        <v>1411</v>
      </c>
      <c r="H13" s="6">
        <v>10.001497079042448</v>
      </c>
      <c r="I13" s="5">
        <v>1804</v>
      </c>
      <c r="J13" s="6">
        <v>4.0011250452281768</v>
      </c>
      <c r="L13" s="90">
        <v>1182</v>
      </c>
      <c r="M13" s="216">
        <f t="shared" si="0"/>
        <v>6.1968482638228038E-2</v>
      </c>
      <c r="N13" s="75">
        <v>1653</v>
      </c>
      <c r="O13" s="226">
        <f t="shared" si="1"/>
        <v>6.7850030926555491E-2</v>
      </c>
      <c r="P13" s="90">
        <v>1092</v>
      </c>
      <c r="Q13" s="216">
        <f t="shared" si="2"/>
        <v>0.10258061305003589</v>
      </c>
      <c r="R13" s="78">
        <v>1411</v>
      </c>
      <c r="S13" s="322">
        <f t="shared" si="3"/>
        <v>4.1158424193590323E-2</v>
      </c>
      <c r="T13" s="70">
        <v>1804</v>
      </c>
      <c r="U13" s="219">
        <f t="shared" si="4"/>
        <v>4.3490489622045402E-2</v>
      </c>
      <c r="V13" s="42"/>
      <c r="W13" s="19" t="s">
        <v>56</v>
      </c>
      <c r="X13" s="19" t="s">
        <v>23</v>
      </c>
      <c r="Z13" s="41"/>
      <c r="AA13" s="42"/>
      <c r="AB13" s="43"/>
      <c r="AC13" s="43"/>
      <c r="AD13" s="41"/>
      <c r="AE13" s="42"/>
      <c r="AF13" s="43"/>
      <c r="AG13" s="43"/>
      <c r="AH13" s="41"/>
      <c r="AI13" s="42"/>
    </row>
    <row r="14" spans="1:35" x14ac:dyDescent="0.25">
      <c r="A14" s="5">
        <v>1250</v>
      </c>
      <c r="B14" s="6">
        <v>10.001548149240811</v>
      </c>
      <c r="C14" s="5">
        <v>1810</v>
      </c>
      <c r="D14" s="311">
        <v>10.008019166367095</v>
      </c>
      <c r="E14" s="5">
        <v>1217</v>
      </c>
      <c r="F14" s="6">
        <v>14.005887163439358</v>
      </c>
      <c r="G14" s="5">
        <v>1451</v>
      </c>
      <c r="H14" s="6">
        <v>12.004486089447411</v>
      </c>
      <c r="I14" s="5">
        <v>1891</v>
      </c>
      <c r="J14" s="6">
        <v>4.0176675910973021</v>
      </c>
      <c r="L14" s="90">
        <v>1250</v>
      </c>
      <c r="M14" s="216">
        <f t="shared" si="0"/>
        <v>4.4254637828499165E-2</v>
      </c>
      <c r="N14" s="70">
        <v>1810</v>
      </c>
      <c r="O14" s="227">
        <f t="shared" si="1"/>
        <v>5.6542481165915794E-2</v>
      </c>
      <c r="P14" s="90">
        <v>1217</v>
      </c>
      <c r="Q14" s="216">
        <f t="shared" si="2"/>
        <v>5.9854218647176743E-2</v>
      </c>
      <c r="R14" s="78">
        <v>1451</v>
      </c>
      <c r="S14" s="322">
        <f t="shared" si="3"/>
        <v>4.9401177322828851E-2</v>
      </c>
      <c r="T14" s="70">
        <v>1891</v>
      </c>
      <c r="U14" s="219">
        <f t="shared" si="4"/>
        <v>4.3670299903231548E-2</v>
      </c>
      <c r="V14" s="42"/>
      <c r="W14" s="20" t="s">
        <v>24</v>
      </c>
      <c r="X14" s="20" t="s">
        <v>25</v>
      </c>
      <c r="Z14" s="43"/>
      <c r="AA14" s="43"/>
      <c r="AB14" s="43"/>
      <c r="AC14" s="43"/>
      <c r="AD14" s="41"/>
      <c r="AE14" s="42"/>
      <c r="AF14" s="43"/>
      <c r="AG14" s="43"/>
      <c r="AH14" s="41"/>
      <c r="AI14" s="42"/>
    </row>
    <row r="15" spans="1:35" x14ac:dyDescent="0.25">
      <c r="A15" s="5">
        <v>1327</v>
      </c>
      <c r="B15" s="6">
        <v>9.0049456577833435</v>
      </c>
      <c r="C15" s="5">
        <v>2094</v>
      </c>
      <c r="D15" s="311">
        <v>3.0043706273316242</v>
      </c>
      <c r="E15" s="5">
        <v>1256</v>
      </c>
      <c r="F15" s="6">
        <v>16.00293042525508</v>
      </c>
      <c r="G15" s="5">
        <v>1615</v>
      </c>
      <c r="H15" s="6">
        <v>8.0017951571407977</v>
      </c>
      <c r="I15" s="5">
        <v>2640</v>
      </c>
      <c r="J15" s="6">
        <v>4.0267352763760265</v>
      </c>
      <c r="L15" s="58">
        <v>1327</v>
      </c>
      <c r="M15" s="321">
        <f t="shared" si="0"/>
        <v>3.9844892291076739E-2</v>
      </c>
      <c r="N15" s="64">
        <v>2094</v>
      </c>
      <c r="O15" s="328">
        <f t="shared" si="1"/>
        <v>1.6973845352156069E-2</v>
      </c>
      <c r="P15" s="90">
        <v>1256</v>
      </c>
      <c r="Q15" s="216">
        <f t="shared" si="2"/>
        <v>6.8388591560919143E-2</v>
      </c>
      <c r="R15" s="75">
        <v>1615</v>
      </c>
      <c r="S15" s="218">
        <f t="shared" si="3"/>
        <v>3.2929198177534147E-2</v>
      </c>
      <c r="T15" s="72">
        <v>2640</v>
      </c>
      <c r="U15" s="230">
        <f t="shared" si="4"/>
        <v>4.3768861699739418E-2</v>
      </c>
      <c r="V15" s="42"/>
      <c r="W15" s="14" t="s">
        <v>13</v>
      </c>
      <c r="X15" s="14" t="s">
        <v>26</v>
      </c>
      <c r="Z15" s="43"/>
      <c r="AA15" s="43"/>
      <c r="AB15" s="43"/>
      <c r="AC15" s="43"/>
      <c r="AD15" s="41"/>
      <c r="AE15" s="42"/>
      <c r="AF15" s="43"/>
      <c r="AG15" s="43"/>
      <c r="AH15" s="41"/>
      <c r="AI15" s="42"/>
    </row>
    <row r="16" spans="1:35" ht="15.75" thickBot="1" x14ac:dyDescent="0.3">
      <c r="A16" s="5">
        <v>1366</v>
      </c>
      <c r="B16" s="6">
        <v>8.0050300015714306</v>
      </c>
      <c r="C16" s="5">
        <v>2562</v>
      </c>
      <c r="D16" s="311">
        <v>3.0055460417339726</v>
      </c>
      <c r="E16" s="5">
        <v>1362</v>
      </c>
      <c r="F16" s="6">
        <v>18.002824689978475</v>
      </c>
      <c r="G16" s="5">
        <v>1679</v>
      </c>
      <c r="H16" s="6">
        <v>6.0090721654941515</v>
      </c>
      <c r="I16" s="156">
        <v>2700</v>
      </c>
      <c r="J16" s="157">
        <v>6.0030890165782029</v>
      </c>
      <c r="L16" s="78">
        <v>1366</v>
      </c>
      <c r="M16" s="322">
        <f t="shared" si="0"/>
        <v>3.5420486732616947E-2</v>
      </c>
      <c r="N16" s="72">
        <v>2562</v>
      </c>
      <c r="O16" s="329">
        <f t="shared" si="1"/>
        <v>1.6980486111491371E-2</v>
      </c>
      <c r="P16" s="78">
        <v>1362</v>
      </c>
      <c r="Q16" s="322">
        <f t="shared" si="2"/>
        <v>7.6935148247771257E-2</v>
      </c>
      <c r="R16" s="75">
        <v>1679</v>
      </c>
      <c r="S16" s="218">
        <f t="shared" si="3"/>
        <v>2.4728692039070584E-2</v>
      </c>
      <c r="T16" s="165">
        <v>2700</v>
      </c>
      <c r="U16" s="220">
        <f t="shared" si="4"/>
        <v>6.52509675715022E-2</v>
      </c>
      <c r="V16" s="42"/>
      <c r="Z16" s="43"/>
      <c r="AA16" s="43"/>
      <c r="AB16" s="43"/>
      <c r="AC16" s="43"/>
      <c r="AD16" s="43"/>
      <c r="AE16" s="43"/>
      <c r="AF16" s="43"/>
      <c r="AG16" s="43"/>
      <c r="AH16" s="41"/>
      <c r="AI16" s="42"/>
    </row>
    <row r="17" spans="1:35" ht="15.75" thickBot="1" x14ac:dyDescent="0.3">
      <c r="A17" s="5">
        <v>1455</v>
      </c>
      <c r="B17" s="6">
        <v>12.010157711386142</v>
      </c>
      <c r="C17" s="156">
        <v>2690</v>
      </c>
      <c r="D17" s="315">
        <v>4.015493962244574</v>
      </c>
      <c r="E17" s="5">
        <v>1484</v>
      </c>
      <c r="F17" s="6">
        <v>16.005392332426659</v>
      </c>
      <c r="G17" s="5">
        <v>1762</v>
      </c>
      <c r="H17" s="6">
        <v>4.0187686777068663</v>
      </c>
      <c r="L17" s="78">
        <v>1455</v>
      </c>
      <c r="M17" s="322">
        <f t="shared" si="0"/>
        <v>5.3142290758345763E-2</v>
      </c>
      <c r="N17" s="165">
        <v>2690</v>
      </c>
      <c r="O17" s="228">
        <f t="shared" si="1"/>
        <v>2.2686406566353526E-2</v>
      </c>
      <c r="P17" s="78">
        <v>1484</v>
      </c>
      <c r="Q17" s="322">
        <f t="shared" si="2"/>
        <v>6.839911253173786E-2</v>
      </c>
      <c r="R17" s="75">
        <v>1762</v>
      </c>
      <c r="S17" s="218">
        <f t="shared" si="3"/>
        <v>1.6538142706612618E-2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x14ac:dyDescent="0.25">
      <c r="A18" s="5">
        <v>1639</v>
      </c>
      <c r="B18" s="6">
        <v>15.00663180925285</v>
      </c>
      <c r="E18" s="5">
        <v>1639</v>
      </c>
      <c r="F18" s="6">
        <v>9.0043138659413255</v>
      </c>
      <c r="G18" s="5">
        <v>1815</v>
      </c>
      <c r="H18" s="6">
        <v>3.0193127701840989</v>
      </c>
      <c r="L18" s="75">
        <v>1639</v>
      </c>
      <c r="M18" s="218">
        <f t="shared" si="0"/>
        <v>6.6401025704658626E-2</v>
      </c>
      <c r="P18" s="75">
        <v>1639</v>
      </c>
      <c r="Q18" s="218">
        <f t="shared" si="2"/>
        <v>3.847997378607404E-2</v>
      </c>
      <c r="R18" s="70">
        <v>1815</v>
      </c>
      <c r="S18" s="219">
        <f t="shared" si="3"/>
        <v>1.2425155432856374E-2</v>
      </c>
      <c r="Z18" s="43"/>
      <c r="AA18" s="43"/>
      <c r="AB18" s="43"/>
      <c r="AC18" s="43"/>
      <c r="AD18" s="41"/>
      <c r="AE18" s="42"/>
      <c r="AF18" s="43"/>
      <c r="AG18" s="43"/>
      <c r="AH18" s="43"/>
      <c r="AI18" s="43"/>
    </row>
    <row r="19" spans="1:35" x14ac:dyDescent="0.25">
      <c r="A19" s="5">
        <v>1767</v>
      </c>
      <c r="B19" s="6">
        <v>13.005921230739373</v>
      </c>
      <c r="E19" s="5">
        <v>1784</v>
      </c>
      <c r="F19" s="6">
        <v>10.005122469831388</v>
      </c>
      <c r="G19" s="5">
        <v>1958</v>
      </c>
      <c r="H19" s="6">
        <v>4.0035993977675464</v>
      </c>
      <c r="L19" s="75">
        <v>1767</v>
      </c>
      <c r="M19" s="218">
        <f t="shared" si="0"/>
        <v>5.7548324029820234E-2</v>
      </c>
      <c r="P19" s="75">
        <v>1784</v>
      </c>
      <c r="Q19" s="218">
        <f t="shared" si="2"/>
        <v>4.2756933631758066E-2</v>
      </c>
      <c r="R19" s="70">
        <v>1958</v>
      </c>
      <c r="S19" s="219">
        <f t="shared" si="3"/>
        <v>1.6475717686286199E-2</v>
      </c>
      <c r="Z19" s="43"/>
      <c r="AA19" s="43"/>
      <c r="AB19" s="43"/>
      <c r="AC19" s="43"/>
      <c r="AD19" s="41"/>
      <c r="AE19" s="42"/>
      <c r="AF19" s="43"/>
      <c r="AG19" s="43"/>
      <c r="AH19" s="43"/>
      <c r="AI19" s="43"/>
    </row>
    <row r="20" spans="1:35" x14ac:dyDescent="0.25">
      <c r="A20" s="5">
        <v>1869</v>
      </c>
      <c r="B20" s="6">
        <v>6.0030266557622216</v>
      </c>
      <c r="E20" s="5">
        <v>1839</v>
      </c>
      <c r="F20" s="6">
        <v>7.0028416298164835</v>
      </c>
      <c r="G20" s="5">
        <v>2023</v>
      </c>
      <c r="H20" s="6">
        <v>3.0119238944329694</v>
      </c>
      <c r="L20" s="70">
        <v>1869</v>
      </c>
      <c r="M20" s="219">
        <f t="shared" si="0"/>
        <v>2.6562064848505405E-2</v>
      </c>
      <c r="P20" s="70">
        <v>1839</v>
      </c>
      <c r="Q20" s="219">
        <f t="shared" si="2"/>
        <v>2.9926673631694375E-2</v>
      </c>
      <c r="R20" s="64">
        <v>2023</v>
      </c>
      <c r="S20" s="229">
        <f t="shared" si="3"/>
        <v>1.2394748536761192E-2</v>
      </c>
      <c r="Z20" s="43"/>
      <c r="AA20" s="43"/>
      <c r="AB20" s="43"/>
      <c r="AC20" s="43"/>
      <c r="AD20" s="41"/>
      <c r="AE20" s="42"/>
      <c r="AF20" s="43"/>
      <c r="AG20" s="43"/>
      <c r="AH20" s="43"/>
      <c r="AI20" s="43"/>
    </row>
    <row r="21" spans="1:35" ht="15.75" thickBot="1" x14ac:dyDescent="0.3">
      <c r="A21" s="5">
        <v>1983</v>
      </c>
      <c r="B21" s="6">
        <v>4.0163786040519378</v>
      </c>
      <c r="E21" s="5">
        <v>2094</v>
      </c>
      <c r="F21" s="6">
        <v>7.0033865256442427</v>
      </c>
      <c r="G21" s="156">
        <v>2685</v>
      </c>
      <c r="H21" s="157">
        <v>3.0072867179258553</v>
      </c>
      <c r="L21" s="70">
        <v>1983</v>
      </c>
      <c r="M21" s="219">
        <f t="shared" si="0"/>
        <v>1.7771586743592645E-2</v>
      </c>
      <c r="P21" s="64">
        <v>2094</v>
      </c>
      <c r="Q21" s="229">
        <f t="shared" si="2"/>
        <v>2.9929002246342918E-2</v>
      </c>
      <c r="R21" s="165">
        <v>2685</v>
      </c>
      <c r="S21" s="220">
        <f t="shared" si="3"/>
        <v>1.2375665505867717E-2</v>
      </c>
      <c r="Z21" s="43"/>
      <c r="AA21" s="43"/>
      <c r="AB21" s="43"/>
      <c r="AC21" s="43"/>
      <c r="AD21" s="41"/>
      <c r="AE21" s="42"/>
      <c r="AF21" s="43"/>
      <c r="AG21" s="43"/>
      <c r="AH21" s="43"/>
      <c r="AI21" s="43"/>
    </row>
    <row r="22" spans="1:35" ht="15.75" thickBot="1" x14ac:dyDescent="0.3">
      <c r="A22" s="5">
        <v>2079</v>
      </c>
      <c r="B22" s="6">
        <v>3.022004082922769</v>
      </c>
      <c r="E22" s="156">
        <v>2712</v>
      </c>
      <c r="F22" s="157">
        <v>3.0112221491974478</v>
      </c>
      <c r="L22" s="64">
        <v>2079</v>
      </c>
      <c r="M22" s="229">
        <f t="shared" si="0"/>
        <v>1.3371699481959156E-2</v>
      </c>
      <c r="P22" s="165">
        <v>2712</v>
      </c>
      <c r="Q22" s="220">
        <f t="shared" si="2"/>
        <v>1.2868470723066017E-2</v>
      </c>
      <c r="Z22" s="43"/>
      <c r="AA22" s="43"/>
      <c r="AB22" s="43"/>
      <c r="AC22" s="43"/>
      <c r="AD22" s="41"/>
      <c r="AE22" s="42"/>
      <c r="AF22" s="43"/>
      <c r="AG22" s="43"/>
      <c r="AH22" s="43"/>
      <c r="AI22" s="43"/>
    </row>
    <row r="23" spans="1:35" x14ac:dyDescent="0.25">
      <c r="A23" s="5">
        <v>2608</v>
      </c>
      <c r="B23" s="6">
        <v>3.0086630218864534</v>
      </c>
      <c r="L23" s="72">
        <v>2608</v>
      </c>
      <c r="M23" s="230">
        <f t="shared" si="0"/>
        <v>1.3312668238435634E-2</v>
      </c>
    </row>
    <row r="24" spans="1:35" ht="15.75" thickBot="1" x14ac:dyDescent="0.3">
      <c r="A24" s="156">
        <v>2679</v>
      </c>
      <c r="B24" s="157">
        <v>3.0231762202340904</v>
      </c>
      <c r="L24" s="165">
        <v>2679</v>
      </c>
      <c r="M24" s="220">
        <f t="shared" si="0"/>
        <v>1.3376885930239339E-2</v>
      </c>
    </row>
    <row r="25" spans="1:35" x14ac:dyDescent="0.25">
      <c r="B25" s="29">
        <f>SUM(B3:B24)</f>
        <v>226.24742414976299</v>
      </c>
      <c r="C25" s="29"/>
      <c r="D25" s="29">
        <f t="shared" ref="D25:J25" si="5">SUM(D3:D24)</f>
        <v>177.16128523250205</v>
      </c>
      <c r="E25" s="29"/>
      <c r="F25" s="29">
        <f t="shared" si="5"/>
        <v>234.21705301700518</v>
      </c>
      <c r="G25" s="29"/>
      <c r="H25" s="29">
        <f t="shared" si="5"/>
        <v>243.21538788118187</v>
      </c>
      <c r="I25" s="29"/>
      <c r="J25" s="29">
        <f t="shared" si="5"/>
        <v>92.183329192084742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EA9F-7758-4AC1-9B19-A612756F11D5}">
  <dimension ref="B2:H22"/>
  <sheetViews>
    <sheetView workbookViewId="0">
      <selection activeCell="N22" sqref="N22"/>
    </sheetView>
  </sheetViews>
  <sheetFormatPr defaultRowHeight="15" x14ac:dyDescent="0.25"/>
  <cols>
    <col min="3" max="3" width="20.42578125" customWidth="1"/>
    <col min="4" max="4" width="28.5703125" bestFit="1" customWidth="1"/>
    <col min="5" max="5" width="13.42578125" customWidth="1"/>
    <col min="6" max="6" width="11.140625" customWidth="1"/>
  </cols>
  <sheetData>
    <row r="2" spans="2:8" ht="15.75" x14ac:dyDescent="0.25">
      <c r="B2" s="419" t="s">
        <v>72</v>
      </c>
      <c r="D2" s="419"/>
      <c r="E2" s="419"/>
      <c r="F2" s="419"/>
    </row>
    <row r="3" spans="2:8" ht="15.75" x14ac:dyDescent="0.25">
      <c r="C3" s="419"/>
      <c r="D3" s="419"/>
      <c r="E3" s="419"/>
      <c r="F3" s="419"/>
    </row>
    <row r="4" spans="2:8" ht="15.75" x14ac:dyDescent="0.25">
      <c r="B4" s="420" t="s">
        <v>73</v>
      </c>
      <c r="C4" s="421" t="s">
        <v>74</v>
      </c>
      <c r="D4" s="421" t="s">
        <v>75</v>
      </c>
      <c r="E4" s="421" t="s">
        <v>76</v>
      </c>
      <c r="F4" s="422" t="s">
        <v>77</v>
      </c>
    </row>
    <row r="5" spans="2:8" ht="15.75" x14ac:dyDescent="0.25">
      <c r="B5" s="423">
        <v>1</v>
      </c>
      <c r="C5" s="423" t="s">
        <v>64</v>
      </c>
      <c r="D5" s="424" t="s">
        <v>78</v>
      </c>
      <c r="E5" s="423">
        <v>38.857337999999999</v>
      </c>
      <c r="F5" s="425">
        <v>110.03984800000001</v>
      </c>
    </row>
    <row r="6" spans="2:8" ht="15.75" x14ac:dyDescent="0.25">
      <c r="B6" s="426">
        <v>2</v>
      </c>
      <c r="C6" s="426" t="s">
        <v>65</v>
      </c>
      <c r="D6" s="424" t="s">
        <v>78</v>
      </c>
      <c r="E6" s="426">
        <v>38.819443</v>
      </c>
      <c r="F6" s="427">
        <v>109.28467499999999</v>
      </c>
    </row>
    <row r="7" spans="2:8" ht="15.75" x14ac:dyDescent="0.25">
      <c r="B7" s="423">
        <v>3</v>
      </c>
      <c r="C7" s="423" t="s">
        <v>66</v>
      </c>
      <c r="D7" s="424" t="s">
        <v>78</v>
      </c>
      <c r="E7" s="423">
        <v>39.173962000000003</v>
      </c>
      <c r="F7" s="425">
        <v>109.010834</v>
      </c>
    </row>
    <row r="8" spans="2:8" ht="15.75" x14ac:dyDescent="0.25">
      <c r="B8" s="426">
        <v>5</v>
      </c>
      <c r="C8" s="426" t="s">
        <v>67</v>
      </c>
      <c r="D8" s="424" t="s">
        <v>78</v>
      </c>
      <c r="E8" s="426">
        <v>39.15213</v>
      </c>
      <c r="F8" s="427">
        <v>108.78230000000001</v>
      </c>
    </row>
    <row r="9" spans="2:8" ht="15.75" x14ac:dyDescent="0.25">
      <c r="B9" s="423">
        <v>6</v>
      </c>
      <c r="C9" s="423" t="s">
        <v>79</v>
      </c>
      <c r="D9" s="424" t="s">
        <v>80</v>
      </c>
      <c r="E9" s="423">
        <v>39.011294999999997</v>
      </c>
      <c r="F9" s="425">
        <v>108.6194</v>
      </c>
    </row>
    <row r="10" spans="2:8" ht="15.75" x14ac:dyDescent="0.25">
      <c r="B10" s="426">
        <v>7</v>
      </c>
      <c r="C10" s="426" t="s">
        <v>69</v>
      </c>
      <c r="D10" s="424" t="s">
        <v>78</v>
      </c>
      <c r="E10" s="426">
        <v>38.650604000000001</v>
      </c>
      <c r="F10" s="427">
        <v>107.864075</v>
      </c>
    </row>
    <row r="11" spans="2:8" ht="15.75" x14ac:dyDescent="0.25">
      <c r="B11" s="423">
        <v>8</v>
      </c>
      <c r="C11" s="423" t="s">
        <v>81</v>
      </c>
      <c r="D11" s="424" t="s">
        <v>78</v>
      </c>
      <c r="E11" s="423">
        <v>38.618141000000001</v>
      </c>
      <c r="F11" s="425">
        <v>107.83644099999999</v>
      </c>
    </row>
    <row r="12" spans="2:8" ht="15.75" x14ac:dyDescent="0.25">
      <c r="B12" s="426">
        <v>9</v>
      </c>
      <c r="C12" s="426" t="s">
        <v>68</v>
      </c>
      <c r="D12" s="428" t="s">
        <v>80</v>
      </c>
      <c r="E12" s="426">
        <v>38.710476</v>
      </c>
      <c r="F12" s="427">
        <v>108.277809</v>
      </c>
    </row>
    <row r="13" spans="2:8" ht="15.75" x14ac:dyDescent="0.25">
      <c r="B13" s="429">
        <v>10</v>
      </c>
      <c r="C13" s="429" t="s">
        <v>71</v>
      </c>
      <c r="D13" s="430" t="s">
        <v>82</v>
      </c>
      <c r="E13" s="429">
        <v>37.956963000000002</v>
      </c>
      <c r="F13" s="431">
        <v>107.929405</v>
      </c>
      <c r="H13" s="37"/>
    </row>
    <row r="15" spans="2:8" x14ac:dyDescent="0.25">
      <c r="C15" t="s">
        <v>83</v>
      </c>
    </row>
    <row r="16" spans="2:8" x14ac:dyDescent="0.25">
      <c r="C16" t="s">
        <v>84</v>
      </c>
    </row>
    <row r="22" spans="8:8" x14ac:dyDescent="0.25">
      <c r="H22" s="4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A. TM</vt:lpstr>
      <vt:lpstr>B. DB</vt:lpstr>
      <vt:lpstr>C. RV</vt:lpstr>
      <vt:lpstr>D. PB</vt:lpstr>
      <vt:lpstr>X. EC</vt:lpstr>
      <vt:lpstr>E. DT</vt:lpstr>
      <vt:lpstr>T. CT</vt:lpstr>
      <vt:lpstr>G. SP</vt:lpstr>
      <vt:lpstr>Outcrops-DZ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John Ejembi</cp:lastModifiedBy>
  <cp:lastPrinted>2017-05-04T19:18:09Z</cp:lastPrinted>
  <dcterms:created xsi:type="dcterms:W3CDTF">2016-10-07T19:58:15Z</dcterms:created>
  <dcterms:modified xsi:type="dcterms:W3CDTF">2019-09-09T09:10:30Z</dcterms:modified>
</cp:coreProperties>
</file>