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E:\Documents\Work\Projects\Late Cretaceous Proxy Temperatures\Writing\Final Draft\Tables\"/>
    </mc:Choice>
  </mc:AlternateContent>
  <bookViews>
    <workbookView xWindow="0" yWindow="0" windowWidth="28800" windowHeight="17460" tabRatio="470"/>
  </bookViews>
  <sheets>
    <sheet name="Data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17" i="2" l="1"/>
  <c r="U116" i="2"/>
  <c r="U115" i="2"/>
  <c r="U114" i="2"/>
  <c r="U113" i="2"/>
  <c r="U112" i="2"/>
  <c r="U111" i="2"/>
  <c r="U110" i="2"/>
  <c r="U109" i="2"/>
  <c r="U108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92" i="2"/>
  <c r="U91" i="2"/>
  <c r="U90" i="2"/>
  <c r="U89" i="2"/>
  <c r="U4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56" i="2"/>
  <c r="U55" i="2"/>
  <c r="U54" i="2"/>
  <c r="U60" i="2"/>
  <c r="U59" i="2"/>
  <c r="U58" i="2"/>
  <c r="U57" i="2"/>
  <c r="U47" i="2"/>
  <c r="U45" i="2"/>
  <c r="U53" i="2"/>
  <c r="U52" i="2"/>
  <c r="U51" i="2"/>
  <c r="U50" i="2"/>
  <c r="U49" i="2"/>
  <c r="U48" i="2"/>
  <c r="U40" i="2"/>
  <c r="U39" i="2"/>
  <c r="U38" i="2"/>
  <c r="U37" i="2"/>
  <c r="U36" i="2"/>
  <c r="U35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6" i="2"/>
  <c r="U44" i="2"/>
  <c r="U43" i="2"/>
  <c r="U42" i="2"/>
  <c r="U41" i="2"/>
  <c r="U34" i="2"/>
  <c r="U33" i="2"/>
  <c r="U32" i="2"/>
  <c r="U31" i="2"/>
  <c r="U30" i="2"/>
  <c r="K89" i="2"/>
  <c r="K90" i="2"/>
  <c r="P90" i="2"/>
  <c r="K91" i="2"/>
  <c r="P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I115" i="2"/>
  <c r="J115" i="2"/>
  <c r="K115" i="2"/>
  <c r="I116" i="2"/>
  <c r="J116" i="2"/>
  <c r="K116" i="2"/>
  <c r="I117" i="2"/>
  <c r="J117" i="2"/>
  <c r="K117" i="2"/>
  <c r="K61" i="2"/>
  <c r="N61" i="2"/>
  <c r="K62" i="2"/>
  <c r="N62" i="2"/>
  <c r="K63" i="2"/>
  <c r="N63" i="2"/>
  <c r="K64" i="2"/>
  <c r="N64" i="2"/>
  <c r="I65" i="2"/>
  <c r="J65" i="2"/>
  <c r="K65" i="2"/>
  <c r="I66" i="2"/>
  <c r="J66" i="2"/>
  <c r="K66" i="2"/>
  <c r="I67" i="2"/>
  <c r="J67" i="2"/>
  <c r="K67" i="2"/>
  <c r="I68" i="2"/>
  <c r="J68" i="2"/>
  <c r="K68" i="2"/>
  <c r="I69" i="2"/>
  <c r="J69" i="2"/>
  <c r="K69" i="2"/>
  <c r="I70" i="2"/>
  <c r="J70" i="2"/>
  <c r="K70" i="2"/>
  <c r="I71" i="2"/>
  <c r="J71" i="2"/>
  <c r="K71" i="2"/>
  <c r="I72" i="2"/>
  <c r="J72" i="2"/>
  <c r="K72" i="2"/>
  <c r="I73" i="2"/>
  <c r="J73" i="2"/>
  <c r="K73" i="2"/>
  <c r="I74" i="2"/>
  <c r="J74" i="2"/>
  <c r="K74" i="2"/>
  <c r="I75" i="2"/>
  <c r="J75" i="2"/>
  <c r="K75" i="2"/>
  <c r="I76" i="2"/>
  <c r="J76" i="2"/>
  <c r="K76" i="2"/>
  <c r="I77" i="2"/>
  <c r="J77" i="2"/>
  <c r="K77" i="2"/>
  <c r="I78" i="2"/>
  <c r="J78" i="2"/>
  <c r="K78" i="2"/>
  <c r="I79" i="2"/>
  <c r="J79" i="2"/>
  <c r="K79" i="2"/>
  <c r="I80" i="2"/>
  <c r="J80" i="2"/>
  <c r="K80" i="2"/>
  <c r="I81" i="2"/>
  <c r="J81" i="2"/>
  <c r="K81" i="2"/>
  <c r="N81" i="2"/>
  <c r="O81" i="2"/>
  <c r="I82" i="2"/>
  <c r="J82" i="2"/>
  <c r="K82" i="2"/>
  <c r="N82" i="2"/>
  <c r="O82" i="2"/>
  <c r="I83" i="2"/>
  <c r="J83" i="2"/>
  <c r="K83" i="2"/>
  <c r="N83" i="2"/>
  <c r="O83" i="2"/>
  <c r="I84" i="2"/>
  <c r="J84" i="2"/>
  <c r="K84" i="2"/>
  <c r="N84" i="2"/>
  <c r="O84" i="2"/>
  <c r="I85" i="2"/>
  <c r="J85" i="2"/>
  <c r="K85" i="2"/>
  <c r="N85" i="2"/>
  <c r="O85" i="2"/>
  <c r="I86" i="2"/>
  <c r="J86" i="2"/>
  <c r="K86" i="2"/>
  <c r="N86" i="2"/>
  <c r="O86" i="2"/>
  <c r="I87" i="2"/>
  <c r="J87" i="2"/>
  <c r="K87" i="2"/>
  <c r="N87" i="2"/>
  <c r="O87" i="2"/>
  <c r="I88" i="2"/>
  <c r="J88" i="2"/>
  <c r="K88" i="2"/>
  <c r="N88" i="2"/>
  <c r="O88" i="2"/>
  <c r="K54" i="2"/>
  <c r="K55" i="2"/>
  <c r="P55" i="2"/>
  <c r="K56" i="2"/>
  <c r="P56" i="2"/>
  <c r="I57" i="2"/>
  <c r="J57" i="2"/>
  <c r="K57" i="2"/>
  <c r="I58" i="2"/>
  <c r="J58" i="2"/>
  <c r="K58" i="2"/>
  <c r="K59" i="2"/>
  <c r="K60" i="2"/>
  <c r="P53" i="2"/>
  <c r="K53" i="2"/>
  <c r="K52" i="2"/>
  <c r="K51" i="2"/>
  <c r="P50" i="2"/>
  <c r="K50" i="2"/>
  <c r="K49" i="2"/>
  <c r="K48" i="2"/>
  <c r="K47" i="2"/>
  <c r="K46" i="2"/>
  <c r="K45" i="2"/>
  <c r="P44" i="2"/>
  <c r="K44" i="2"/>
  <c r="P43" i="2"/>
  <c r="K43" i="2"/>
  <c r="K42" i="2"/>
  <c r="I41" i="2"/>
  <c r="K41" i="2"/>
  <c r="J41" i="2"/>
  <c r="K40" i="2"/>
  <c r="K39" i="2"/>
  <c r="I38" i="2"/>
  <c r="K38" i="2"/>
  <c r="J38" i="2"/>
  <c r="I37" i="2"/>
  <c r="K37" i="2"/>
  <c r="J37" i="2"/>
  <c r="K36" i="2"/>
  <c r="I35" i="2"/>
  <c r="K35" i="2"/>
  <c r="J35" i="2"/>
  <c r="I34" i="2"/>
  <c r="K34" i="2"/>
  <c r="J34" i="2"/>
  <c r="I33" i="2"/>
  <c r="K33" i="2"/>
  <c r="J33" i="2"/>
  <c r="I32" i="2"/>
  <c r="K32" i="2"/>
  <c r="J32" i="2"/>
  <c r="I31" i="2"/>
  <c r="K31" i="2"/>
  <c r="J31" i="2"/>
  <c r="I30" i="2"/>
  <c r="K30" i="2"/>
  <c r="J30" i="2"/>
  <c r="K4" i="2"/>
  <c r="I5" i="2"/>
  <c r="K5" i="2"/>
  <c r="I6" i="2"/>
  <c r="K6" i="2"/>
  <c r="I7" i="2"/>
  <c r="K7" i="2"/>
  <c r="I8" i="2"/>
  <c r="K8" i="2"/>
  <c r="I9" i="2"/>
  <c r="K9" i="2"/>
  <c r="I10" i="2"/>
  <c r="K10" i="2"/>
  <c r="I11" i="2"/>
  <c r="K11" i="2"/>
  <c r="I12" i="2"/>
  <c r="K12" i="2"/>
  <c r="I13" i="2"/>
  <c r="K13" i="2"/>
  <c r="I14" i="2"/>
  <c r="K14" i="2"/>
  <c r="I15" i="2"/>
  <c r="K15" i="2"/>
  <c r="I16" i="2"/>
  <c r="K16" i="2"/>
  <c r="I17" i="2"/>
  <c r="K17" i="2"/>
  <c r="I18" i="2"/>
  <c r="K18" i="2"/>
  <c r="I19" i="2"/>
  <c r="K19" i="2"/>
  <c r="I20" i="2"/>
  <c r="K20" i="2"/>
  <c r="I21" i="2"/>
  <c r="K21" i="2"/>
  <c r="I22" i="2"/>
  <c r="K22" i="2"/>
  <c r="I23" i="2"/>
  <c r="K23" i="2"/>
  <c r="I24" i="2"/>
  <c r="K24" i="2"/>
  <c r="I25" i="2"/>
  <c r="K25" i="2"/>
  <c r="I26" i="2"/>
  <c r="K26" i="2"/>
  <c r="I27" i="2"/>
  <c r="K27" i="2"/>
  <c r="I28" i="2"/>
  <c r="K28" i="2"/>
  <c r="I29" i="2"/>
  <c r="K29" i="2"/>
  <c r="N4" i="2"/>
  <c r="N18" i="2"/>
  <c r="O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</calcChain>
</file>

<file path=xl/sharedStrings.xml><?xml version="1.0" encoding="utf-8"?>
<sst xmlns="http://schemas.openxmlformats.org/spreadsheetml/2006/main" count="1120" uniqueCount="208">
  <si>
    <t>Source</t>
  </si>
  <si>
    <t>Type</t>
  </si>
  <si>
    <t>Age</t>
  </si>
  <si>
    <t>Lat</t>
  </si>
  <si>
    <t>Lon</t>
  </si>
  <si>
    <t>Temperature</t>
  </si>
  <si>
    <t>CLAMP</t>
  </si>
  <si>
    <t>LMA</t>
  </si>
  <si>
    <t>Upchurch et al 2015</t>
  </si>
  <si>
    <t>Season</t>
  </si>
  <si>
    <t>Miller et al., 2013</t>
  </si>
  <si>
    <t>MAT</t>
  </si>
  <si>
    <t>Wolfe and Upchurch, 1987; Foreman et al., 2011</t>
  </si>
  <si>
    <t>Nordt et al., 2011</t>
  </si>
  <si>
    <t>Amiot et al., 2004 (calculated from)</t>
  </si>
  <si>
    <t>Dinosaur d18O</t>
  </si>
  <si>
    <t>Crocodile d18O</t>
  </si>
  <si>
    <t>Jack Wolfe, oral Communication (from Upchurch et al., 2015 data repository)</t>
  </si>
  <si>
    <t>Recalculation of data from Estrada-Ruiz et al., 2008 (from Upchurch et al., 2015 data repository</t>
  </si>
  <si>
    <t>Notes</t>
  </si>
  <si>
    <t>Quant. Age</t>
  </si>
  <si>
    <t>Turtle d18O</t>
  </si>
  <si>
    <t>Sample #</t>
  </si>
  <si>
    <t>Other</t>
  </si>
  <si>
    <t>Soil Carbonate D47</t>
  </si>
  <si>
    <t>Seasonval</t>
  </si>
  <si>
    <t>Sample from Aguja Formation (Kolodny et al., 1996), Upper Shale Aguja ages from Longrich et al., 2010, Breyer et al., 2007; Befus et al., 2008</t>
  </si>
  <si>
    <t>Calculated from Fowler, 2017 ages for the Dinosaur Park Formation (see Table S1)</t>
  </si>
  <si>
    <t>Q. Age Error</t>
  </si>
  <si>
    <t>Calculated from Fowler, 2017 age for the Judith River Formation (see Table S1)</t>
  </si>
  <si>
    <t>Upchurch et al., 2015</t>
  </si>
  <si>
    <t>Double check lat versus paleolat; age estimated from the Fowler, 2017 Table S1</t>
  </si>
  <si>
    <t>Olmos Formation; from Upchurch et al., 2015 data repository (paleolongitude available in data repository); age data from Estrada-Ruiz, 2007</t>
  </si>
  <si>
    <t>Van Boskirk, 1998 (thesis)</t>
  </si>
  <si>
    <t>Digital Leaf Physiognomy</t>
  </si>
  <si>
    <t>Alberta, Onefour; ages and locality from Eberth and Hamblin, 1993; Oldman and Dinosaur Park Formations</t>
  </si>
  <si>
    <t>Snell et al., 2014</t>
  </si>
  <si>
    <t>NA_KT_anm_56</t>
  </si>
  <si>
    <t>NA_KT_anm_63</t>
  </si>
  <si>
    <t>NA_KT_anm_64</t>
  </si>
  <si>
    <t>NA_KT_anm_65</t>
  </si>
  <si>
    <t>NA_KT_anm_66</t>
  </si>
  <si>
    <t>NA_KT_anm_67</t>
  </si>
  <si>
    <t>NA_KT_anm_87</t>
  </si>
  <si>
    <t>NA_KT_anm_88</t>
  </si>
  <si>
    <t>NA_KT_anm_89</t>
  </si>
  <si>
    <t>NA_KT_anm_90</t>
  </si>
  <si>
    <t>NA_KT_anm_91</t>
  </si>
  <si>
    <t>NA_KT_anm_92</t>
  </si>
  <si>
    <t>NA_KT_anm_93</t>
  </si>
  <si>
    <t>NA_KT_anm_94</t>
  </si>
  <si>
    <t>NA_KT_anm_95</t>
  </si>
  <si>
    <t>NA_KT_anm_96</t>
  </si>
  <si>
    <t>NA_KT_anm_97</t>
  </si>
  <si>
    <t>NA_KT_anm_98</t>
  </si>
  <si>
    <t>NA_KT_anm_99</t>
  </si>
  <si>
    <t>NA_KT_anm_100</t>
  </si>
  <si>
    <t>NA_KT_anm_101</t>
  </si>
  <si>
    <t>NA_KT_anm_102</t>
  </si>
  <si>
    <t>NA_KT_anm_103</t>
  </si>
  <si>
    <t>NA_KT_anm_104</t>
  </si>
  <si>
    <t>NA_KT_anm_105</t>
  </si>
  <si>
    <t>NA_KT_anm_106</t>
  </si>
  <si>
    <t>NA_KT_lma_13</t>
  </si>
  <si>
    <t>NA_KT_lma_14</t>
  </si>
  <si>
    <t>NA_KT_lma_15</t>
  </si>
  <si>
    <t>NA_KT_lma_16</t>
  </si>
  <si>
    <t>NA_KT_lma_17</t>
  </si>
  <si>
    <t>NA_KT_lma_18</t>
  </si>
  <si>
    <t>NA_KT_lma_19</t>
  </si>
  <si>
    <t>NA_KT_lma_39</t>
  </si>
  <si>
    <t>NA_KT_lma_40</t>
  </si>
  <si>
    <t>NA_KT_clp_16</t>
  </si>
  <si>
    <t>NA_KT_clp_17</t>
  </si>
  <si>
    <t>NA_KT_clp_41</t>
  </si>
  <si>
    <t>NA_KT_clp_42</t>
  </si>
  <si>
    <t>NA_KT_ped_57</t>
  </si>
  <si>
    <t>NA_KT_otr_3</t>
  </si>
  <si>
    <t>NA_KT_otr_4</t>
  </si>
  <si>
    <t>NA_KT_otr_15</t>
  </si>
  <si>
    <t>Rounded Age</t>
  </si>
  <si>
    <t>NA_KT_anm_107</t>
  </si>
  <si>
    <t>NA_KT_anm_108</t>
  </si>
  <si>
    <t>Barrick et al., 1999</t>
  </si>
  <si>
    <t>Turtle/gar d18O</t>
  </si>
  <si>
    <t>Prue, 2018 (thesis)</t>
  </si>
  <si>
    <t>NA_KT_otr_16</t>
  </si>
  <si>
    <t>NA_KT_otr_17</t>
  </si>
  <si>
    <t>NA_KT_otr_18</t>
  </si>
  <si>
    <t>NA_KT_otr_19</t>
  </si>
  <si>
    <t>NA_KT_otr_20</t>
  </si>
  <si>
    <t>Camp PaleoLat</t>
  </si>
  <si>
    <t>Camp PaleoLon</t>
  </si>
  <si>
    <t>NULL</t>
  </si>
  <si>
    <t>Proxy</t>
  </si>
  <si>
    <t>Animal d18O</t>
  </si>
  <si>
    <t>Leaf Margin Analysis</t>
  </si>
  <si>
    <t>Paleosols/Paleosol Carbonates</t>
  </si>
  <si>
    <t>Sub-Age</t>
  </si>
  <si>
    <t>Late</t>
  </si>
  <si>
    <t>Middle</t>
  </si>
  <si>
    <t>Middle, Late</t>
  </si>
  <si>
    <t>Early</t>
  </si>
  <si>
    <t>Campanian</t>
  </si>
  <si>
    <t>Adj. Temp.</t>
  </si>
  <si>
    <t>Uncertainty Type</t>
  </si>
  <si>
    <t>95% CI</t>
  </si>
  <si>
    <t>Aguja Formation; uncertainty estimated</t>
  </si>
  <si>
    <t>n</t>
  </si>
  <si>
    <t>std. dev.</t>
  </si>
  <si>
    <t>Two Medicine Formation, Oilfield Coulee fossil locality; error from Peppe et al., 2011; sampling error assumed to be equal to 1 standard deviaiton</t>
  </si>
  <si>
    <t>Two Medicine Formation, Oilfield Coulee fossil locality; Table 11, Peppe et al. (2011) equation, Royer average; standard deviation from Peppe et al., 2011</t>
  </si>
  <si>
    <t>Two Medicine Formation, Oilfield Coulee fossil locality; Table 11, Peppe et al. (2011) equation, Huff average; standard deviation from Peppe et al., 2011</t>
  </si>
  <si>
    <t>Two Medicine Formation, Oilfield Coulee fossil locality; Table 11, Royer et al. (2005) equation, Royer average; standard deviation from Peppe et al., 2011</t>
  </si>
  <si>
    <t>Two Medicine Formation, Oilfield Coulee fossil locality; Table 11, Royer et al. (2005) equation, Huff average; standard deviation from Peppe et al., 2011</t>
  </si>
  <si>
    <t>Two Medicine Formation, Oilfield Coulee fossil locality; Table 11, Oliver (2010) equation, Royer average; standard deviation from Peppe et al., 2011</t>
  </si>
  <si>
    <t>Two Medicine Formation, Oilfield Coulee fossil locality; Table 11, Oliver (2010) equation, Huff average; standard deviation from Peppe et al., 2011</t>
  </si>
  <si>
    <t>Paleolatitude from Van Boskirk, 1998; age from Van Boskirk, 1998; CLAMP uncertainty from Upchurch et al.,  2015</t>
  </si>
  <si>
    <t>Two Medicine Formation, Oilfield Coulee fossil locality; average of low estimates from Table 9; CLAMP uncertainty from Upchurch et al.,  2015</t>
  </si>
  <si>
    <t>Ages calculated using average depostion rate of Kaiparowits formation and radiometric ages from Roberts</t>
  </si>
  <si>
    <t>CMMT</t>
  </si>
  <si>
    <t>Burgener et al., 2019</t>
  </si>
  <si>
    <t>NA_KT_ped_56</t>
  </si>
  <si>
    <t>NA_KT_ped_55</t>
  </si>
  <si>
    <t>Ages calculated using average deposition rate of Two Medicine formation and Rogers radiometric ages</t>
  </si>
  <si>
    <t>NA_KT_ped_54</t>
  </si>
  <si>
    <t>NA_KT_ped_53</t>
  </si>
  <si>
    <t>NA_KT_clp_46</t>
  </si>
  <si>
    <t>NA_KT_clp_45</t>
  </si>
  <si>
    <t>NA_KT_clp_18</t>
  </si>
  <si>
    <t>NA_KT_anm_86</t>
  </si>
  <si>
    <t>NA_KT_anm_85</t>
  </si>
  <si>
    <t>NA_KT_anm_84</t>
  </si>
  <si>
    <t>NA_KT_anm_83</t>
  </si>
  <si>
    <t>NA_KT_anm_82</t>
  </si>
  <si>
    <t>NA_KT_anm_81</t>
  </si>
  <si>
    <t>NA_KT_anm_80</t>
  </si>
  <si>
    <t>NA_KT_anm_79</t>
  </si>
  <si>
    <t>Fish d18O</t>
  </si>
  <si>
    <t>NA_KT_anm_78</t>
  </si>
  <si>
    <t>NA_KT_anm_77</t>
  </si>
  <si>
    <t>NA_KT_anm_76</t>
  </si>
  <si>
    <t>NA_KT_anm_75</t>
  </si>
  <si>
    <t>NA_KT_anm_74</t>
  </si>
  <si>
    <t>NA_KT_anm_73</t>
  </si>
  <si>
    <t>NA_KT_anm_72</t>
  </si>
  <si>
    <t>NA_KT_anm_71</t>
  </si>
  <si>
    <t>NA_KT_anm_70</t>
  </si>
  <si>
    <t>NA_KT_anm_69</t>
  </si>
  <si>
    <t>NA_KT_anm_68</t>
  </si>
  <si>
    <t>NA_KT_anm_62</t>
  </si>
  <si>
    <t>NA_KT_anm_61</t>
  </si>
  <si>
    <t>NA_KT_anm_60</t>
  </si>
  <si>
    <t>NA_KT_anm_59</t>
  </si>
  <si>
    <t>NA_KT_anm_58</t>
  </si>
  <si>
    <t>NA_KT_anm_57</t>
  </si>
  <si>
    <t>NA_KT_anm_55</t>
  </si>
  <si>
    <t>NA_KT_anm_54</t>
  </si>
  <si>
    <t>NA_KT_anm_53</t>
  </si>
  <si>
    <t>Age constraint from Folwer et al., 2017 Table S1; lat and lon Zhang et al., 2019</t>
  </si>
  <si>
    <t>Summer</t>
  </si>
  <si>
    <t>Lacustrine Carbonate D47</t>
  </si>
  <si>
    <t>NA_KT_otr_14</t>
  </si>
  <si>
    <t>NA_KT_otr_13</t>
  </si>
  <si>
    <t>Age constraint from Folwer et al., 2017 Table S1; lat and lon Zhang et al., 2019; Snell et al. (2014) notes that this was a caliche</t>
  </si>
  <si>
    <t>NA_KT_ped_66</t>
  </si>
  <si>
    <t>North Horn Formation</t>
  </si>
  <si>
    <t>NA_KT_ped_64</t>
  </si>
  <si>
    <t>NA_KT_ped_63</t>
  </si>
  <si>
    <t>NA_KT_ped_62</t>
  </si>
  <si>
    <t>NA_KT_ped_61</t>
  </si>
  <si>
    <t>NA_KT_ped_60</t>
  </si>
  <si>
    <t>NA_KT_ped_59</t>
  </si>
  <si>
    <t>NA_KT_ped_58</t>
  </si>
  <si>
    <t>NA_KT_ped_52</t>
  </si>
  <si>
    <t>NA_KT_ped_51</t>
  </si>
  <si>
    <t>NA_KT_ped_50</t>
  </si>
  <si>
    <t>NA_KT_ped_49</t>
  </si>
  <si>
    <t>NA_KT_ped_48</t>
  </si>
  <si>
    <t>NA_KT_ped_47</t>
  </si>
  <si>
    <t>NA_KT_ped_46</t>
  </si>
  <si>
    <t>NA_KT_ped_45</t>
  </si>
  <si>
    <t>NA_KT_ped_44</t>
  </si>
  <si>
    <t>NA_KT_ped_43</t>
  </si>
  <si>
    <t>NA_KT_ped_42</t>
  </si>
  <si>
    <t>NA_KT_ped_41</t>
  </si>
  <si>
    <t>NA_KT_ped_40</t>
  </si>
  <si>
    <t>NA_KT_ped_39</t>
  </si>
  <si>
    <t>NA_KT_ped_38</t>
  </si>
  <si>
    <t>NA_KT_ped_37</t>
  </si>
  <si>
    <t>NA_KT_clp_44</t>
  </si>
  <si>
    <t>NA_KT_clp_43</t>
  </si>
  <si>
    <t>NA_KT_clp_19</t>
  </si>
  <si>
    <t>Uncertainty</t>
  </si>
  <si>
    <t>Final Uncertainty</t>
  </si>
  <si>
    <t>std. error</t>
  </si>
  <si>
    <t>std. error of the mean</t>
  </si>
  <si>
    <t>Two Medicine Formation, Oilfield Coulee fossil locality; average of high estimates from Table 9; CLAMP uncertainty from Upchurch et al., 2015</t>
  </si>
  <si>
    <t>Alberta, Onefour; ages and locality from Eberth and Hamblin, 1993; Oldman and Dinosaur Park Formations; "n" is assumed for uncertainties</t>
  </si>
  <si>
    <t>Paleolatitude from Van Boskirk, 1998; age from Van Boskirk, 1998; summer temp estimated from MAT and CMMT reported in Van Boskirk, 1998 and assumes a symmetrical distribution of seasonal temperatures; CLAMP uncertainty from Upchurch et al., 2015</t>
  </si>
  <si>
    <t>Type Val</t>
  </si>
  <si>
    <t>Kaiparowits Fm., Std. Dev. Calculated from equation in Uhl et al. (2003) and coefficient from Miller et al. (2006)</t>
  </si>
  <si>
    <t>Two Medicine/Judith River Fms., Error from Peppe et al., 2011; age estimate from Fowler, 2017 Table S1; SE assumed to be "sampling error" and assumed to be equal to 1 standard deviation</t>
  </si>
  <si>
    <t>Eagle Fm., error from Peppe et al., 2011; standard deviation assumed due to lack of info; SE assumed to be "sampling error" and assumed to be equal to 1 standard deviation</t>
  </si>
  <si>
    <t>base of Olmos Fm., from Upchurch et al., 2015 data repository (paleolongitude available in data repository)</t>
  </si>
  <si>
    <t>McRae Formation, Jose Creek Member; age from Estrada-ruiz et al., (2018), Amato et al. (2017), and Fowler, 2017 Table S1</t>
  </si>
  <si>
    <t>North Horn Formation; MAT value estimated by Zhang et al. (2019) in supplementary materials</t>
  </si>
  <si>
    <t>Dataset S1. Campanain Temperature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</si>
</sst>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5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1" fontId="6" fillId="2" borderId="0" xfId="0" applyNumberFormat="1" applyFont="1" applyFill="1" applyBorder="1" applyAlignment="1"/>
    <xf numFmtId="1" fontId="7" fillId="2" borderId="0" xfId="0" applyNumberFormat="1" applyFont="1" applyFill="1" applyAlignment="1"/>
    <xf numFmtId="1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/>
    <xf numFmtId="1" fontId="7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1" fontId="7" fillId="2" borderId="0" xfId="0" applyNumberFormat="1" applyFont="1" applyFill="1" applyBorder="1" applyAlignment="1"/>
    <xf numFmtId="0" fontId="8" fillId="2" borderId="0" xfId="0" applyFont="1" applyFill="1" applyBorder="1" applyAlignme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/>
    <xf numFmtId="0" fontId="7" fillId="2" borderId="0" xfId="0" applyFont="1" applyFill="1" applyBorder="1" applyAlignment="1">
      <alignment vertical="center"/>
    </xf>
    <xf numFmtId="164" fontId="7" fillId="2" borderId="0" xfId="0" applyNumberFormat="1" applyFont="1" applyFill="1" applyAlignment="1"/>
    <xf numFmtId="164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vertical="center"/>
    </xf>
    <xf numFmtId="1" fontId="7" fillId="2" borderId="0" xfId="0" applyNumberFormat="1" applyFont="1" applyFill="1" applyBorder="1" applyAlignment="1">
      <alignment vertical="center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164" fontId="7" fillId="2" borderId="1" xfId="0" applyNumberFormat="1" applyFont="1" applyFill="1" applyBorder="1" applyAlignment="1"/>
    <xf numFmtId="1" fontId="7" fillId="2" borderId="1" xfId="0" applyNumberFormat="1" applyFont="1" applyFill="1" applyBorder="1" applyAlignment="1">
      <alignment vertical="center"/>
    </xf>
    <xf numFmtId="1" fontId="7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left"/>
    </xf>
  </cellXfs>
  <cellStyles count="30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Normal" xfId="0" builtinId="0"/>
    <cellStyle name="Normal 2" xfId="2181"/>
    <cellStyle name="Normal 3" xfId="21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19"/>
  <sheetViews>
    <sheetView tabSelected="1" workbookViewId="0">
      <selection activeCell="B3" sqref="B3"/>
    </sheetView>
  </sheetViews>
  <sheetFormatPr defaultColWidth="10.85546875" defaultRowHeight="12" x14ac:dyDescent="0.2"/>
  <cols>
    <col min="1" max="1" width="10.85546875" style="2"/>
    <col min="2" max="2" width="15.85546875" style="2" bestFit="1" customWidth="1"/>
    <col min="3" max="3" width="85.7109375" style="2" bestFit="1" customWidth="1"/>
    <col min="4" max="4" width="28.85546875" style="2" bestFit="1" customWidth="1"/>
    <col min="5" max="5" width="10.42578125" style="2" customWidth="1"/>
    <col min="6" max="6" width="25.85546875" style="2" bestFit="1" customWidth="1"/>
    <col min="7" max="7" width="10.85546875" style="2" bestFit="1" customWidth="1"/>
    <col min="8" max="8" width="12" style="2" bestFit="1" customWidth="1"/>
    <col min="9" max="9" width="10.85546875" style="2" bestFit="1" customWidth="1"/>
    <col min="10" max="10" width="11.5703125" style="2" bestFit="1" customWidth="1"/>
    <col min="11" max="11" width="12.85546875" style="2" bestFit="1" customWidth="1"/>
    <col min="12" max="12" width="14.140625" style="2" bestFit="1" customWidth="1"/>
    <col min="13" max="13" width="14.7109375" style="2" bestFit="1" customWidth="1"/>
    <col min="14" max="14" width="12" style="2" bestFit="1" customWidth="1"/>
    <col min="15" max="15" width="11.7109375" style="2" bestFit="1" customWidth="1"/>
    <col min="16" max="16" width="12.5703125" style="9" bestFit="1" customWidth="1"/>
    <col min="17" max="17" width="12" style="9" bestFit="1" customWidth="1"/>
    <col min="18" max="18" width="11.42578125" style="2" bestFit="1" customWidth="1"/>
    <col min="19" max="19" width="5.42578125" style="22" bestFit="1" customWidth="1"/>
    <col min="20" max="20" width="20.5703125" style="2" bestFit="1" customWidth="1"/>
    <col min="21" max="21" width="16.85546875" style="2" customWidth="1"/>
    <col min="22" max="22" width="9.42578125" style="2" bestFit="1" customWidth="1"/>
    <col min="23" max="23" width="9.85546875" style="2" bestFit="1" customWidth="1"/>
    <col min="24" max="24" width="66.7109375" style="2" bestFit="1" customWidth="1"/>
    <col min="25" max="16384" width="10.85546875" style="2"/>
  </cols>
  <sheetData>
    <row r="2" spans="2:24" x14ac:dyDescent="0.2">
      <c r="B2" s="29" t="s">
        <v>207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2:24" s="1" customFormat="1" x14ac:dyDescent="0.2">
      <c r="B3" s="20" t="s">
        <v>22</v>
      </c>
      <c r="C3" s="20" t="s">
        <v>0</v>
      </c>
      <c r="D3" s="20" t="s">
        <v>1</v>
      </c>
      <c r="E3" s="20" t="s">
        <v>200</v>
      </c>
      <c r="F3" s="20" t="s">
        <v>94</v>
      </c>
      <c r="G3" s="20" t="s">
        <v>2</v>
      </c>
      <c r="H3" s="20" t="s">
        <v>98</v>
      </c>
      <c r="I3" s="20" t="s">
        <v>20</v>
      </c>
      <c r="J3" s="20" t="s">
        <v>28</v>
      </c>
      <c r="K3" s="20" t="s">
        <v>80</v>
      </c>
      <c r="L3" s="20" t="s">
        <v>91</v>
      </c>
      <c r="M3" s="20" t="s">
        <v>92</v>
      </c>
      <c r="N3" s="20" t="s">
        <v>3</v>
      </c>
      <c r="O3" s="20" t="s">
        <v>4</v>
      </c>
      <c r="P3" s="20" t="s">
        <v>5</v>
      </c>
      <c r="Q3" s="20" t="s">
        <v>104</v>
      </c>
      <c r="R3" s="20" t="s">
        <v>193</v>
      </c>
      <c r="S3" s="21" t="s">
        <v>108</v>
      </c>
      <c r="T3" s="20" t="s">
        <v>105</v>
      </c>
      <c r="U3" s="20" t="s">
        <v>194</v>
      </c>
      <c r="V3" s="20" t="s">
        <v>9</v>
      </c>
      <c r="W3" s="20" t="s">
        <v>25</v>
      </c>
      <c r="X3" s="20" t="s">
        <v>19</v>
      </c>
    </row>
    <row r="4" spans="2:24" x14ac:dyDescent="0.2">
      <c r="B4" s="2" t="s">
        <v>37</v>
      </c>
      <c r="C4" s="2" t="s">
        <v>14</v>
      </c>
      <c r="D4" s="3" t="s">
        <v>95</v>
      </c>
      <c r="E4" s="3">
        <v>1</v>
      </c>
      <c r="F4" s="2" t="s">
        <v>21</v>
      </c>
      <c r="G4" s="3" t="s">
        <v>103</v>
      </c>
      <c r="H4" s="3" t="s">
        <v>99</v>
      </c>
      <c r="I4" s="2">
        <v>76.2</v>
      </c>
      <c r="J4" s="2">
        <v>0.02</v>
      </c>
      <c r="K4" s="2">
        <f t="shared" ref="K4:K42" si="0">MROUND(I4,5)</f>
        <v>75</v>
      </c>
      <c r="L4" s="3">
        <v>58.183920999999998</v>
      </c>
      <c r="M4" s="3">
        <v>-77.147716000000003</v>
      </c>
      <c r="N4" s="2">
        <f>49+(7/60)+(15/360)</f>
        <v>49.158333333333331</v>
      </c>
      <c r="O4" s="2">
        <v>-110.5</v>
      </c>
      <c r="P4" s="4">
        <v>14.448979591836739</v>
      </c>
      <c r="Q4" s="4">
        <v>15.4307335702886</v>
      </c>
      <c r="R4" s="5">
        <v>1.9531772575250832</v>
      </c>
      <c r="S4" s="6">
        <v>8</v>
      </c>
      <c r="T4" s="7" t="s">
        <v>106</v>
      </c>
      <c r="U4" s="7">
        <f>(R4/1.96)*SQRT(S4)</f>
        <v>2.8185813952149594</v>
      </c>
      <c r="V4" s="2" t="s">
        <v>11</v>
      </c>
      <c r="W4" s="2">
        <v>2</v>
      </c>
      <c r="X4" s="3" t="s">
        <v>198</v>
      </c>
    </row>
    <row r="5" spans="2:24" x14ac:dyDescent="0.2">
      <c r="B5" s="2" t="s">
        <v>38</v>
      </c>
      <c r="C5" s="2" t="s">
        <v>14</v>
      </c>
      <c r="D5" s="3" t="s">
        <v>95</v>
      </c>
      <c r="E5" s="3">
        <v>1</v>
      </c>
      <c r="F5" s="3" t="s">
        <v>16</v>
      </c>
      <c r="G5" s="3" t="s">
        <v>103</v>
      </c>
      <c r="H5" s="3" t="s">
        <v>101</v>
      </c>
      <c r="I5" s="3">
        <f t="shared" ref="I5:I8" si="1">(77.03+76.1)/2</f>
        <v>76.564999999999998</v>
      </c>
      <c r="J5" s="3">
        <f>77.03-I5</f>
        <v>0.46500000000000341</v>
      </c>
      <c r="K5" s="2">
        <f t="shared" si="0"/>
        <v>75</v>
      </c>
      <c r="L5" s="3">
        <v>59.851554999999998</v>
      </c>
      <c r="M5" s="3">
        <v>-77.341718999999998</v>
      </c>
      <c r="N5" s="2">
        <v>50.7</v>
      </c>
      <c r="O5" s="2">
        <v>-111.5</v>
      </c>
      <c r="P5" s="4">
        <v>12.612244897959187</v>
      </c>
      <c r="Q5" s="4">
        <v>13.239850587219101</v>
      </c>
      <c r="R5" s="5">
        <v>1.8403010033444804</v>
      </c>
      <c r="S5" s="6">
        <v>8</v>
      </c>
      <c r="T5" s="7" t="s">
        <v>106</v>
      </c>
      <c r="U5" s="7">
        <f t="shared" ref="U5:U29" si="2">(R5/1.96)*SQRT(S5)</f>
        <v>2.6556924875291625</v>
      </c>
      <c r="V5" s="2" t="s">
        <v>11</v>
      </c>
      <c r="W5" s="2">
        <v>2</v>
      </c>
      <c r="X5" s="3" t="s">
        <v>27</v>
      </c>
    </row>
    <row r="6" spans="2:24" x14ac:dyDescent="0.2">
      <c r="B6" s="2" t="s">
        <v>39</v>
      </c>
      <c r="C6" s="2" t="s">
        <v>14</v>
      </c>
      <c r="D6" s="3" t="s">
        <v>95</v>
      </c>
      <c r="E6" s="3">
        <v>1</v>
      </c>
      <c r="F6" s="3" t="s">
        <v>16</v>
      </c>
      <c r="G6" s="3" t="s">
        <v>103</v>
      </c>
      <c r="H6" s="3" t="s">
        <v>101</v>
      </c>
      <c r="I6" s="3">
        <f t="shared" si="1"/>
        <v>76.564999999999998</v>
      </c>
      <c r="J6" s="3">
        <f>77.03-I6</f>
        <v>0.46500000000000341</v>
      </c>
      <c r="K6" s="2">
        <f t="shared" si="0"/>
        <v>75</v>
      </c>
      <c r="L6" s="3">
        <v>59.851554999999998</v>
      </c>
      <c r="M6" s="3">
        <v>-77.341718999999998</v>
      </c>
      <c r="N6" s="2">
        <v>50.7</v>
      </c>
      <c r="O6" s="2">
        <v>-111.5</v>
      </c>
      <c r="P6" s="4">
        <v>12.000000000000002</v>
      </c>
      <c r="Q6" s="4">
        <v>12.627605689259999</v>
      </c>
      <c r="R6" s="5">
        <v>1.8026755852842795</v>
      </c>
      <c r="S6" s="6">
        <v>8</v>
      </c>
      <c r="T6" s="7" t="s">
        <v>106</v>
      </c>
      <c r="U6" s="7">
        <f t="shared" si="2"/>
        <v>2.6013961849672298</v>
      </c>
      <c r="V6" s="2" t="s">
        <v>11</v>
      </c>
      <c r="W6" s="2">
        <v>2</v>
      </c>
      <c r="X6" s="3" t="s">
        <v>27</v>
      </c>
    </row>
    <row r="7" spans="2:24" x14ac:dyDescent="0.2">
      <c r="B7" s="2" t="s">
        <v>40</v>
      </c>
      <c r="C7" s="2" t="s">
        <v>14</v>
      </c>
      <c r="D7" s="3" t="s">
        <v>95</v>
      </c>
      <c r="E7" s="3">
        <v>1</v>
      </c>
      <c r="F7" s="3" t="s">
        <v>16</v>
      </c>
      <c r="G7" s="3" t="s">
        <v>103</v>
      </c>
      <c r="H7" s="3" t="s">
        <v>101</v>
      </c>
      <c r="I7" s="3">
        <f t="shared" si="1"/>
        <v>76.564999999999998</v>
      </c>
      <c r="J7" s="3">
        <f>77.03-I7</f>
        <v>0.46500000000000341</v>
      </c>
      <c r="K7" s="2">
        <f t="shared" si="0"/>
        <v>75</v>
      </c>
      <c r="L7" s="3">
        <v>59.851554999999998</v>
      </c>
      <c r="M7" s="3">
        <v>-77.341718999999998</v>
      </c>
      <c r="N7" s="2">
        <v>50.7</v>
      </c>
      <c r="O7" s="2">
        <v>-111.5</v>
      </c>
      <c r="P7" s="4">
        <v>14.040816326530614</v>
      </c>
      <c r="Q7" s="4">
        <v>14.6684220157906</v>
      </c>
      <c r="R7" s="5">
        <v>1.9280936454849478</v>
      </c>
      <c r="S7" s="6">
        <v>8</v>
      </c>
      <c r="T7" s="7" t="s">
        <v>106</v>
      </c>
      <c r="U7" s="7">
        <f t="shared" si="2"/>
        <v>2.782383860173669</v>
      </c>
      <c r="V7" s="2" t="s">
        <v>11</v>
      </c>
      <c r="W7" s="2">
        <v>2</v>
      </c>
      <c r="X7" s="3" t="s">
        <v>27</v>
      </c>
    </row>
    <row r="8" spans="2:24" x14ac:dyDescent="0.2">
      <c r="B8" s="2" t="s">
        <v>41</v>
      </c>
      <c r="C8" s="2" t="s">
        <v>14</v>
      </c>
      <c r="D8" s="3" t="s">
        <v>95</v>
      </c>
      <c r="E8" s="3">
        <v>1</v>
      </c>
      <c r="F8" s="3" t="s">
        <v>16</v>
      </c>
      <c r="G8" s="3" t="s">
        <v>103</v>
      </c>
      <c r="H8" s="3" t="s">
        <v>101</v>
      </c>
      <c r="I8" s="3">
        <f t="shared" si="1"/>
        <v>76.564999999999998</v>
      </c>
      <c r="J8" s="3">
        <f>77.03-I8</f>
        <v>0.46500000000000341</v>
      </c>
      <c r="K8" s="2">
        <f t="shared" si="0"/>
        <v>75</v>
      </c>
      <c r="L8" s="3">
        <v>59.851554999999998</v>
      </c>
      <c r="M8" s="3">
        <v>-77.341718999999998</v>
      </c>
      <c r="N8" s="2">
        <v>50.7</v>
      </c>
      <c r="O8" s="2">
        <v>-111.5</v>
      </c>
      <c r="P8" s="4">
        <v>14.244897959183675</v>
      </c>
      <c r="Q8" s="4">
        <v>14.872503648443599</v>
      </c>
      <c r="R8" s="5">
        <v>1.9406354515050199</v>
      </c>
      <c r="S8" s="6">
        <v>8</v>
      </c>
      <c r="T8" s="7" t="s">
        <v>106</v>
      </c>
      <c r="U8" s="7">
        <f t="shared" si="2"/>
        <v>2.8004826276943207</v>
      </c>
      <c r="V8" s="2" t="s">
        <v>11</v>
      </c>
      <c r="W8" s="2">
        <v>2</v>
      </c>
      <c r="X8" s="3" t="s">
        <v>27</v>
      </c>
    </row>
    <row r="9" spans="2:24" x14ac:dyDescent="0.2">
      <c r="B9" s="2" t="s">
        <v>42</v>
      </c>
      <c r="C9" s="2" t="s">
        <v>14</v>
      </c>
      <c r="D9" s="3" t="s">
        <v>95</v>
      </c>
      <c r="E9" s="3">
        <v>1</v>
      </c>
      <c r="F9" s="2" t="s">
        <v>21</v>
      </c>
      <c r="G9" s="3" t="s">
        <v>103</v>
      </c>
      <c r="H9" s="3" t="s">
        <v>101</v>
      </c>
      <c r="I9" s="3">
        <f t="shared" ref="I9" si="3">(77.03+76.1)/2</f>
        <v>76.564999999999998</v>
      </c>
      <c r="J9" s="3">
        <f>77.03-I9</f>
        <v>0.46500000000000341</v>
      </c>
      <c r="K9" s="2">
        <f t="shared" si="0"/>
        <v>75</v>
      </c>
      <c r="L9" s="3">
        <v>59.851554999999998</v>
      </c>
      <c r="M9" s="3">
        <v>-77.341718999999998</v>
      </c>
      <c r="N9" s="2">
        <v>50.7</v>
      </c>
      <c r="O9" s="2">
        <v>-111.5</v>
      </c>
      <c r="P9" s="4">
        <v>10.163265306122449</v>
      </c>
      <c r="Q9" s="4">
        <v>10.7908709953824</v>
      </c>
      <c r="R9" s="5">
        <v>1.6897993311036776</v>
      </c>
      <c r="S9" s="6">
        <v>8</v>
      </c>
      <c r="T9" s="7" t="s">
        <v>106</v>
      </c>
      <c r="U9" s="7">
        <f t="shared" si="2"/>
        <v>2.4385072772814338</v>
      </c>
      <c r="V9" s="2" t="s">
        <v>11</v>
      </c>
      <c r="W9" s="2">
        <v>2</v>
      </c>
      <c r="X9" s="3" t="s">
        <v>27</v>
      </c>
    </row>
    <row r="10" spans="2:24" x14ac:dyDescent="0.2">
      <c r="B10" s="2" t="s">
        <v>43</v>
      </c>
      <c r="C10" s="2" t="s">
        <v>14</v>
      </c>
      <c r="D10" s="3" t="s">
        <v>95</v>
      </c>
      <c r="E10" s="3">
        <v>1</v>
      </c>
      <c r="F10" s="3" t="s">
        <v>16</v>
      </c>
      <c r="G10" s="3" t="s">
        <v>103</v>
      </c>
      <c r="H10" s="3" t="s">
        <v>101</v>
      </c>
      <c r="I10" s="3">
        <f t="shared" ref="I10:I18" si="4">(79.52+75.21)/2</f>
        <v>77.364999999999995</v>
      </c>
      <c r="J10" s="3">
        <f t="shared" ref="J10:J18" si="5">79.52-I10</f>
        <v>2.1550000000000011</v>
      </c>
      <c r="K10" s="2">
        <f t="shared" si="0"/>
        <v>75</v>
      </c>
      <c r="L10" s="3">
        <v>56.590170000000001</v>
      </c>
      <c r="M10" s="3">
        <v>-77.041636999999994</v>
      </c>
      <c r="N10" s="2">
        <f t="shared" ref="N10:N18" si="6">47+(40/60)</f>
        <v>47.666666666666664</v>
      </c>
      <c r="O10" s="2">
        <f t="shared" ref="O10:O18" si="7">-109-(39/60)</f>
        <v>-109.65</v>
      </c>
      <c r="P10" s="4">
        <v>14.244897959183675</v>
      </c>
      <c r="Q10" s="4">
        <v>14.872503648443599</v>
      </c>
      <c r="R10" s="5">
        <v>1.9406354515050159</v>
      </c>
      <c r="S10" s="6">
        <v>8</v>
      </c>
      <c r="T10" s="7" t="s">
        <v>106</v>
      </c>
      <c r="U10" s="7">
        <f t="shared" si="2"/>
        <v>2.8004826276943149</v>
      </c>
      <c r="V10" s="2" t="s">
        <v>11</v>
      </c>
      <c r="W10" s="2">
        <v>2</v>
      </c>
      <c r="X10" s="3" t="s">
        <v>29</v>
      </c>
    </row>
    <row r="11" spans="2:24" x14ac:dyDescent="0.2">
      <c r="B11" s="2" t="s">
        <v>44</v>
      </c>
      <c r="C11" s="2" t="s">
        <v>14</v>
      </c>
      <c r="D11" s="3" t="s">
        <v>95</v>
      </c>
      <c r="E11" s="3">
        <v>1</v>
      </c>
      <c r="F11" s="3" t="s">
        <v>16</v>
      </c>
      <c r="G11" s="3" t="s">
        <v>103</v>
      </c>
      <c r="H11" s="3" t="s">
        <v>101</v>
      </c>
      <c r="I11" s="3">
        <f t="shared" si="4"/>
        <v>77.364999999999995</v>
      </c>
      <c r="J11" s="3">
        <f t="shared" si="5"/>
        <v>2.1550000000000011</v>
      </c>
      <c r="K11" s="2">
        <f t="shared" si="0"/>
        <v>75</v>
      </c>
      <c r="L11" s="3">
        <v>56.590170000000001</v>
      </c>
      <c r="M11" s="3">
        <v>-77.041636999999994</v>
      </c>
      <c r="N11" s="2">
        <f t="shared" si="6"/>
        <v>47.666666666666664</v>
      </c>
      <c r="O11" s="2">
        <f t="shared" si="7"/>
        <v>-109.65</v>
      </c>
      <c r="P11" s="4">
        <v>17.306122448979593</v>
      </c>
      <c r="Q11" s="4">
        <v>17.933728138239498</v>
      </c>
      <c r="R11" s="5">
        <v>2.1287625418060196</v>
      </c>
      <c r="S11" s="6">
        <v>8</v>
      </c>
      <c r="T11" s="7" t="s">
        <v>106</v>
      </c>
      <c r="U11" s="7">
        <f t="shared" si="2"/>
        <v>3.0719641405039755</v>
      </c>
      <c r="V11" s="2" t="s">
        <v>11</v>
      </c>
      <c r="W11" s="2">
        <v>2</v>
      </c>
      <c r="X11" s="3" t="s">
        <v>29</v>
      </c>
    </row>
    <row r="12" spans="2:24" x14ac:dyDescent="0.2">
      <c r="B12" s="2" t="s">
        <v>45</v>
      </c>
      <c r="C12" s="2" t="s">
        <v>14</v>
      </c>
      <c r="D12" s="3" t="s">
        <v>95</v>
      </c>
      <c r="E12" s="3">
        <v>1</v>
      </c>
      <c r="F12" s="3" t="s">
        <v>16</v>
      </c>
      <c r="G12" s="3" t="s">
        <v>103</v>
      </c>
      <c r="H12" s="3" t="s">
        <v>101</v>
      </c>
      <c r="I12" s="3">
        <f t="shared" si="4"/>
        <v>77.364999999999995</v>
      </c>
      <c r="J12" s="3">
        <f t="shared" si="5"/>
        <v>2.1550000000000011</v>
      </c>
      <c r="K12" s="2">
        <f t="shared" si="0"/>
        <v>75</v>
      </c>
      <c r="L12" s="3">
        <v>56.590170000000001</v>
      </c>
      <c r="M12" s="3">
        <v>-77.041636999999994</v>
      </c>
      <c r="N12" s="2">
        <f t="shared" si="6"/>
        <v>47.666666666666664</v>
      </c>
      <c r="O12" s="2">
        <f t="shared" si="7"/>
        <v>-109.65</v>
      </c>
      <c r="P12" s="4">
        <v>15.673469387755105</v>
      </c>
      <c r="Q12" s="4">
        <v>16.301075077015099</v>
      </c>
      <c r="R12" s="5">
        <v>2.028428093645485</v>
      </c>
      <c r="S12" s="6">
        <v>8</v>
      </c>
      <c r="T12" s="7" t="s">
        <v>106</v>
      </c>
      <c r="U12" s="7">
        <f t="shared" si="2"/>
        <v>2.9271740003388245</v>
      </c>
      <c r="V12" s="2" t="s">
        <v>11</v>
      </c>
      <c r="W12" s="2">
        <v>2</v>
      </c>
      <c r="X12" s="3" t="s">
        <v>29</v>
      </c>
    </row>
    <row r="13" spans="2:24" x14ac:dyDescent="0.2">
      <c r="B13" s="2" t="s">
        <v>46</v>
      </c>
      <c r="C13" s="2" t="s">
        <v>14</v>
      </c>
      <c r="D13" s="3" t="s">
        <v>95</v>
      </c>
      <c r="E13" s="3">
        <v>1</v>
      </c>
      <c r="F13" s="3" t="s">
        <v>16</v>
      </c>
      <c r="G13" s="3" t="s">
        <v>103</v>
      </c>
      <c r="H13" s="3" t="s">
        <v>101</v>
      </c>
      <c r="I13" s="3">
        <f t="shared" si="4"/>
        <v>77.364999999999995</v>
      </c>
      <c r="J13" s="3">
        <f t="shared" si="5"/>
        <v>2.1550000000000011</v>
      </c>
      <c r="K13" s="2">
        <f t="shared" si="0"/>
        <v>75</v>
      </c>
      <c r="L13" s="3">
        <v>56.590170000000001</v>
      </c>
      <c r="M13" s="3">
        <v>-77.041636999999994</v>
      </c>
      <c r="N13" s="2">
        <f t="shared" si="6"/>
        <v>47.666666666666664</v>
      </c>
      <c r="O13" s="2">
        <f t="shared" si="7"/>
        <v>-109.65</v>
      </c>
      <c r="P13" s="4">
        <v>13.020408163265309</v>
      </c>
      <c r="Q13" s="4">
        <v>13.648013852525301</v>
      </c>
      <c r="R13" s="5">
        <v>1.8653846153846141</v>
      </c>
      <c r="S13" s="6">
        <v>8</v>
      </c>
      <c r="T13" s="7" t="s">
        <v>106</v>
      </c>
      <c r="U13" s="7">
        <f t="shared" si="2"/>
        <v>2.6918900225704503</v>
      </c>
      <c r="V13" s="2" t="s">
        <v>11</v>
      </c>
      <c r="W13" s="2">
        <v>2</v>
      </c>
      <c r="X13" s="3" t="s">
        <v>29</v>
      </c>
    </row>
    <row r="14" spans="2:24" x14ac:dyDescent="0.2">
      <c r="B14" s="2" t="s">
        <v>47</v>
      </c>
      <c r="C14" s="2" t="s">
        <v>14</v>
      </c>
      <c r="D14" s="3" t="s">
        <v>95</v>
      </c>
      <c r="E14" s="3">
        <v>1</v>
      </c>
      <c r="F14" s="3" t="s">
        <v>16</v>
      </c>
      <c r="G14" s="3" t="s">
        <v>103</v>
      </c>
      <c r="H14" s="3" t="s">
        <v>101</v>
      </c>
      <c r="I14" s="3">
        <f t="shared" si="4"/>
        <v>77.364999999999995</v>
      </c>
      <c r="J14" s="3">
        <f t="shared" si="5"/>
        <v>2.1550000000000011</v>
      </c>
      <c r="K14" s="2">
        <f t="shared" si="0"/>
        <v>75</v>
      </c>
      <c r="L14" s="3">
        <v>56.590170000000001</v>
      </c>
      <c r="M14" s="3">
        <v>-77.041636999999994</v>
      </c>
      <c r="N14" s="2">
        <f t="shared" si="6"/>
        <v>47.666666666666664</v>
      </c>
      <c r="O14" s="2">
        <f t="shared" si="7"/>
        <v>-109.65</v>
      </c>
      <c r="P14" s="4">
        <v>14.244897959183675</v>
      </c>
      <c r="Q14" s="4">
        <v>14.872503648443599</v>
      </c>
      <c r="R14" s="5">
        <v>1.9406354515050159</v>
      </c>
      <c r="S14" s="6">
        <v>8</v>
      </c>
      <c r="T14" s="7" t="s">
        <v>106</v>
      </c>
      <c r="U14" s="7">
        <f t="shared" si="2"/>
        <v>2.8004826276943149</v>
      </c>
      <c r="V14" s="2" t="s">
        <v>11</v>
      </c>
      <c r="W14" s="2">
        <v>2</v>
      </c>
      <c r="X14" s="3" t="s">
        <v>29</v>
      </c>
    </row>
    <row r="15" spans="2:24" x14ac:dyDescent="0.2">
      <c r="B15" s="2" t="s">
        <v>48</v>
      </c>
      <c r="C15" s="2" t="s">
        <v>14</v>
      </c>
      <c r="D15" s="3" t="s">
        <v>95</v>
      </c>
      <c r="E15" s="3">
        <v>1</v>
      </c>
      <c r="F15" s="3" t="s">
        <v>16</v>
      </c>
      <c r="G15" s="3" t="s">
        <v>103</v>
      </c>
      <c r="H15" s="3" t="s">
        <v>101</v>
      </c>
      <c r="I15" s="3">
        <f t="shared" si="4"/>
        <v>77.364999999999995</v>
      </c>
      <c r="J15" s="3">
        <f t="shared" si="5"/>
        <v>2.1550000000000011</v>
      </c>
      <c r="K15" s="2">
        <f t="shared" si="0"/>
        <v>75</v>
      </c>
      <c r="L15" s="3">
        <v>56.590170000000001</v>
      </c>
      <c r="M15" s="3">
        <v>-77.041636999999994</v>
      </c>
      <c r="N15" s="2">
        <f t="shared" si="6"/>
        <v>47.666666666666664</v>
      </c>
      <c r="O15" s="2">
        <f t="shared" si="7"/>
        <v>-109.65</v>
      </c>
      <c r="P15" s="4">
        <v>14.857142857142859</v>
      </c>
      <c r="Q15" s="4">
        <v>15.4847485464028</v>
      </c>
      <c r="R15" s="5">
        <v>1.9782608695652177</v>
      </c>
      <c r="S15" s="6">
        <v>8</v>
      </c>
      <c r="T15" s="7" t="s">
        <v>106</v>
      </c>
      <c r="U15" s="7">
        <f t="shared" si="2"/>
        <v>2.854778930256249</v>
      </c>
      <c r="V15" s="2" t="s">
        <v>11</v>
      </c>
      <c r="W15" s="2">
        <v>2</v>
      </c>
      <c r="X15" s="3" t="s">
        <v>29</v>
      </c>
    </row>
    <row r="16" spans="2:24" x14ac:dyDescent="0.2">
      <c r="B16" s="2" t="s">
        <v>49</v>
      </c>
      <c r="C16" s="2" t="s">
        <v>14</v>
      </c>
      <c r="D16" s="3" t="s">
        <v>95</v>
      </c>
      <c r="E16" s="3">
        <v>1</v>
      </c>
      <c r="F16" s="3" t="s">
        <v>16</v>
      </c>
      <c r="G16" s="3" t="s">
        <v>103</v>
      </c>
      <c r="H16" s="3" t="s">
        <v>101</v>
      </c>
      <c r="I16" s="3">
        <f t="shared" si="4"/>
        <v>77.364999999999995</v>
      </c>
      <c r="J16" s="3">
        <f t="shared" si="5"/>
        <v>2.1550000000000011</v>
      </c>
      <c r="K16" s="2">
        <f t="shared" si="0"/>
        <v>75</v>
      </c>
      <c r="L16" s="3">
        <v>56.590170000000001</v>
      </c>
      <c r="M16" s="3">
        <v>-77.041636999999994</v>
      </c>
      <c r="N16" s="2">
        <f t="shared" si="6"/>
        <v>47.666666666666664</v>
      </c>
      <c r="O16" s="2">
        <f t="shared" si="7"/>
        <v>-109.65</v>
      </c>
      <c r="P16" s="4">
        <v>14.653061224489798</v>
      </c>
      <c r="Q16" s="4">
        <v>15.280666913749799</v>
      </c>
      <c r="R16" s="5">
        <v>1.9657190635451496</v>
      </c>
      <c r="S16" s="6">
        <v>8</v>
      </c>
      <c r="T16" s="7" t="s">
        <v>106</v>
      </c>
      <c r="U16" s="7">
        <f t="shared" si="2"/>
        <v>2.8366801627356022</v>
      </c>
      <c r="V16" s="2" t="s">
        <v>11</v>
      </c>
      <c r="W16" s="2">
        <v>2</v>
      </c>
      <c r="X16" s="3" t="s">
        <v>29</v>
      </c>
    </row>
    <row r="17" spans="2:24" x14ac:dyDescent="0.2">
      <c r="B17" s="2" t="s">
        <v>50</v>
      </c>
      <c r="C17" s="2" t="s">
        <v>14</v>
      </c>
      <c r="D17" s="3" t="s">
        <v>95</v>
      </c>
      <c r="E17" s="3">
        <v>1</v>
      </c>
      <c r="F17" s="3" t="s">
        <v>16</v>
      </c>
      <c r="G17" s="3" t="s">
        <v>103</v>
      </c>
      <c r="H17" s="3" t="s">
        <v>101</v>
      </c>
      <c r="I17" s="3">
        <f t="shared" si="4"/>
        <v>77.364999999999995</v>
      </c>
      <c r="J17" s="3">
        <f t="shared" si="5"/>
        <v>2.1550000000000011</v>
      </c>
      <c r="K17" s="2">
        <f t="shared" si="0"/>
        <v>75</v>
      </c>
      <c r="L17" s="3">
        <v>56.590170000000001</v>
      </c>
      <c r="M17" s="3">
        <v>-77.041636999999994</v>
      </c>
      <c r="N17" s="2">
        <f t="shared" si="6"/>
        <v>47.666666666666664</v>
      </c>
      <c r="O17" s="2">
        <f t="shared" si="7"/>
        <v>-109.65</v>
      </c>
      <c r="P17" s="4">
        <v>11.591836734693882</v>
      </c>
      <c r="Q17" s="4">
        <v>12.219442423953801</v>
      </c>
      <c r="R17" s="5">
        <v>1.7775919732441459</v>
      </c>
      <c r="S17" s="6">
        <v>8</v>
      </c>
      <c r="T17" s="7" t="s">
        <v>106</v>
      </c>
      <c r="U17" s="7">
        <f t="shared" si="2"/>
        <v>2.565198649925942</v>
      </c>
      <c r="V17" s="2" t="s">
        <v>11</v>
      </c>
      <c r="W17" s="2">
        <v>2</v>
      </c>
      <c r="X17" s="3" t="s">
        <v>29</v>
      </c>
    </row>
    <row r="18" spans="2:24" x14ac:dyDescent="0.2">
      <c r="B18" s="2" t="s">
        <v>51</v>
      </c>
      <c r="C18" s="2" t="s">
        <v>14</v>
      </c>
      <c r="D18" s="3" t="s">
        <v>95</v>
      </c>
      <c r="E18" s="3">
        <v>1</v>
      </c>
      <c r="F18" s="3" t="s">
        <v>16</v>
      </c>
      <c r="G18" s="3" t="s">
        <v>103</v>
      </c>
      <c r="H18" s="3" t="s">
        <v>101</v>
      </c>
      <c r="I18" s="3">
        <f t="shared" si="4"/>
        <v>77.364999999999995</v>
      </c>
      <c r="J18" s="3">
        <f t="shared" si="5"/>
        <v>2.1550000000000011</v>
      </c>
      <c r="K18" s="2">
        <f t="shared" si="0"/>
        <v>75</v>
      </c>
      <c r="L18" s="3">
        <v>56.590170000000001</v>
      </c>
      <c r="M18" s="3">
        <v>-77.041636999999994</v>
      </c>
      <c r="N18" s="2">
        <f t="shared" si="6"/>
        <v>47.666666666666664</v>
      </c>
      <c r="O18" s="2">
        <f t="shared" si="7"/>
        <v>-109.65</v>
      </c>
      <c r="P18" s="4">
        <v>13.020408163265309</v>
      </c>
      <c r="Q18" s="4">
        <v>13.648013852525301</v>
      </c>
      <c r="R18" s="5">
        <v>1.8653846153846141</v>
      </c>
      <c r="S18" s="6">
        <v>8</v>
      </c>
      <c r="T18" s="7" t="s">
        <v>106</v>
      </c>
      <c r="U18" s="7">
        <f t="shared" si="2"/>
        <v>2.6918900225704503</v>
      </c>
      <c r="V18" s="2" t="s">
        <v>11</v>
      </c>
      <c r="W18" s="2">
        <v>2</v>
      </c>
      <c r="X18" s="3" t="s">
        <v>29</v>
      </c>
    </row>
    <row r="19" spans="2:24" x14ac:dyDescent="0.2">
      <c r="B19" s="2" t="s">
        <v>52</v>
      </c>
      <c r="C19" s="2" t="s">
        <v>14</v>
      </c>
      <c r="D19" s="3" t="s">
        <v>95</v>
      </c>
      <c r="E19" s="3">
        <v>1</v>
      </c>
      <c r="F19" s="3" t="s">
        <v>15</v>
      </c>
      <c r="G19" s="3" t="s">
        <v>103</v>
      </c>
      <c r="H19" s="3" t="s">
        <v>99</v>
      </c>
      <c r="I19" s="3">
        <f t="shared" ref="I19:I29" si="8">(76.9+72.6)/2</f>
        <v>74.75</v>
      </c>
      <c r="J19" s="3">
        <f t="shared" ref="J19:J31" si="9">76.9-I19</f>
        <v>2.1500000000000057</v>
      </c>
      <c r="K19" s="2">
        <f t="shared" si="0"/>
        <v>75</v>
      </c>
      <c r="L19" s="3">
        <v>37.522857000000002</v>
      </c>
      <c r="M19" s="3">
        <v>-77.483704000000003</v>
      </c>
      <c r="N19" s="2">
        <v>29.25</v>
      </c>
      <c r="O19" s="2">
        <v>-103.25</v>
      </c>
      <c r="P19" s="4">
        <v>18.938775510204085</v>
      </c>
      <c r="Q19" s="4">
        <v>20.1592306167665</v>
      </c>
      <c r="R19" s="5">
        <v>2.2290969899665534</v>
      </c>
      <c r="S19" s="6">
        <v>8</v>
      </c>
      <c r="T19" s="7" t="s">
        <v>106</v>
      </c>
      <c r="U19" s="7">
        <f t="shared" si="2"/>
        <v>3.2167542806691256</v>
      </c>
      <c r="V19" s="2" t="s">
        <v>11</v>
      </c>
      <c r="W19" s="2">
        <v>2</v>
      </c>
      <c r="X19" s="3" t="s">
        <v>26</v>
      </c>
    </row>
    <row r="20" spans="2:24" x14ac:dyDescent="0.2">
      <c r="B20" s="2" t="s">
        <v>53</v>
      </c>
      <c r="C20" s="2" t="s">
        <v>14</v>
      </c>
      <c r="D20" s="3" t="s">
        <v>95</v>
      </c>
      <c r="E20" s="3">
        <v>1</v>
      </c>
      <c r="F20" s="3" t="s">
        <v>15</v>
      </c>
      <c r="G20" s="3" t="s">
        <v>103</v>
      </c>
      <c r="H20" s="3" t="s">
        <v>99</v>
      </c>
      <c r="I20" s="3">
        <f t="shared" si="8"/>
        <v>74.75</v>
      </c>
      <c r="J20" s="3">
        <f t="shared" si="9"/>
        <v>2.1500000000000057</v>
      </c>
      <c r="K20" s="2">
        <f t="shared" si="0"/>
        <v>75</v>
      </c>
      <c r="L20" s="3">
        <v>37.522857000000002</v>
      </c>
      <c r="M20" s="3">
        <v>-77.483704000000003</v>
      </c>
      <c r="N20" s="2">
        <v>29.25</v>
      </c>
      <c r="O20" s="2">
        <v>-103.25</v>
      </c>
      <c r="P20" s="4">
        <v>21.591836734693882</v>
      </c>
      <c r="Q20" s="4">
        <v>22.8122918412563</v>
      </c>
      <c r="R20" s="5">
        <v>2.3921404682274243</v>
      </c>
      <c r="S20" s="6">
        <v>8</v>
      </c>
      <c r="T20" s="7" t="s">
        <v>106</v>
      </c>
      <c r="U20" s="7">
        <f t="shared" si="2"/>
        <v>3.4520382584374998</v>
      </c>
      <c r="V20" s="2" t="s">
        <v>11</v>
      </c>
      <c r="W20" s="2">
        <v>2</v>
      </c>
      <c r="X20" s="3" t="s">
        <v>26</v>
      </c>
    </row>
    <row r="21" spans="2:24" x14ac:dyDescent="0.2">
      <c r="B21" s="2" t="s">
        <v>54</v>
      </c>
      <c r="C21" s="2" t="s">
        <v>14</v>
      </c>
      <c r="D21" s="3" t="s">
        <v>95</v>
      </c>
      <c r="E21" s="3">
        <v>1</v>
      </c>
      <c r="F21" s="3" t="s">
        <v>15</v>
      </c>
      <c r="G21" s="3" t="s">
        <v>103</v>
      </c>
      <c r="H21" s="3" t="s">
        <v>99</v>
      </c>
      <c r="I21" s="3">
        <f t="shared" si="8"/>
        <v>74.75</v>
      </c>
      <c r="J21" s="3">
        <f t="shared" si="9"/>
        <v>2.1500000000000057</v>
      </c>
      <c r="K21" s="2">
        <f t="shared" si="0"/>
        <v>75</v>
      </c>
      <c r="L21" s="3">
        <v>37.522857000000002</v>
      </c>
      <c r="M21" s="3">
        <v>-77.483704000000003</v>
      </c>
      <c r="N21" s="2">
        <v>29.25</v>
      </c>
      <c r="O21" s="2">
        <v>-103.25</v>
      </c>
      <c r="P21" s="4">
        <v>19.95918367346939</v>
      </c>
      <c r="Q21" s="4">
        <v>21.179638780031802</v>
      </c>
      <c r="R21" s="5">
        <v>2.2918060200668879</v>
      </c>
      <c r="S21" s="6">
        <v>8</v>
      </c>
      <c r="T21" s="7" t="s">
        <v>106</v>
      </c>
      <c r="U21" s="7">
        <f t="shared" si="2"/>
        <v>3.3072481182723457</v>
      </c>
      <c r="V21" s="2" t="s">
        <v>11</v>
      </c>
      <c r="W21" s="2">
        <v>2</v>
      </c>
      <c r="X21" s="3" t="s">
        <v>26</v>
      </c>
    </row>
    <row r="22" spans="2:24" x14ac:dyDescent="0.2">
      <c r="B22" s="2" t="s">
        <v>55</v>
      </c>
      <c r="C22" s="2" t="s">
        <v>14</v>
      </c>
      <c r="D22" s="3" t="s">
        <v>95</v>
      </c>
      <c r="E22" s="3">
        <v>1</v>
      </c>
      <c r="F22" s="3" t="s">
        <v>16</v>
      </c>
      <c r="G22" s="3" t="s">
        <v>103</v>
      </c>
      <c r="H22" s="3" t="s">
        <v>99</v>
      </c>
      <c r="I22" s="3">
        <f t="shared" si="8"/>
        <v>74.75</v>
      </c>
      <c r="J22" s="3">
        <f t="shared" si="9"/>
        <v>2.1500000000000057</v>
      </c>
      <c r="K22" s="2">
        <f t="shared" si="0"/>
        <v>75</v>
      </c>
      <c r="L22" s="3">
        <v>37.522857000000002</v>
      </c>
      <c r="M22" s="3">
        <v>-77.483704000000003</v>
      </c>
      <c r="N22" s="2">
        <v>29.25</v>
      </c>
      <c r="O22" s="2">
        <v>-103.25</v>
      </c>
      <c r="P22" s="4">
        <v>18.530612244897963</v>
      </c>
      <c r="Q22" s="4">
        <v>19.751067351460399</v>
      </c>
      <c r="R22" s="5">
        <v>2.2040133779264206</v>
      </c>
      <c r="S22" s="6">
        <v>8</v>
      </c>
      <c r="T22" s="7" t="s">
        <v>106</v>
      </c>
      <c r="U22" s="7">
        <f t="shared" si="2"/>
        <v>3.1805567456278392</v>
      </c>
      <c r="V22" s="2" t="s">
        <v>11</v>
      </c>
      <c r="W22" s="2">
        <v>2</v>
      </c>
      <c r="X22" s="3" t="s">
        <v>26</v>
      </c>
    </row>
    <row r="23" spans="2:24" x14ac:dyDescent="0.2">
      <c r="B23" s="2" t="s">
        <v>56</v>
      </c>
      <c r="C23" s="2" t="s">
        <v>14</v>
      </c>
      <c r="D23" s="3" t="s">
        <v>95</v>
      </c>
      <c r="E23" s="3">
        <v>1</v>
      </c>
      <c r="F23" s="3" t="s">
        <v>16</v>
      </c>
      <c r="G23" s="3" t="s">
        <v>103</v>
      </c>
      <c r="H23" s="3" t="s">
        <v>99</v>
      </c>
      <c r="I23" s="3">
        <f t="shared" si="8"/>
        <v>74.75</v>
      </c>
      <c r="J23" s="3">
        <f t="shared" si="9"/>
        <v>2.1500000000000057</v>
      </c>
      <c r="K23" s="2">
        <f t="shared" si="0"/>
        <v>75</v>
      </c>
      <c r="L23" s="3">
        <v>37.522857000000002</v>
      </c>
      <c r="M23" s="3">
        <v>-77.483704000000003</v>
      </c>
      <c r="N23" s="2">
        <v>29.25</v>
      </c>
      <c r="O23" s="2">
        <v>-103.25</v>
      </c>
      <c r="P23" s="4">
        <v>19.142857142857149</v>
      </c>
      <c r="Q23" s="4">
        <v>20.3633122494196</v>
      </c>
      <c r="R23" s="5">
        <v>2.2416387959866206</v>
      </c>
      <c r="S23" s="6">
        <v>8</v>
      </c>
      <c r="T23" s="7" t="s">
        <v>106</v>
      </c>
      <c r="U23" s="7">
        <f t="shared" si="2"/>
        <v>3.2348530481897702</v>
      </c>
      <c r="V23" s="2" t="s">
        <v>11</v>
      </c>
      <c r="W23" s="2">
        <v>2</v>
      </c>
      <c r="X23" s="3" t="s">
        <v>26</v>
      </c>
    </row>
    <row r="24" spans="2:24" x14ac:dyDescent="0.2">
      <c r="B24" s="2" t="s">
        <v>57</v>
      </c>
      <c r="C24" s="2" t="s">
        <v>14</v>
      </c>
      <c r="D24" s="3" t="s">
        <v>95</v>
      </c>
      <c r="E24" s="3">
        <v>1</v>
      </c>
      <c r="F24" s="3" t="s">
        <v>16</v>
      </c>
      <c r="G24" s="3" t="s">
        <v>103</v>
      </c>
      <c r="H24" s="3" t="s">
        <v>99</v>
      </c>
      <c r="I24" s="3">
        <f t="shared" si="8"/>
        <v>74.75</v>
      </c>
      <c r="J24" s="3">
        <f t="shared" si="9"/>
        <v>2.1500000000000057</v>
      </c>
      <c r="K24" s="2">
        <f t="shared" si="0"/>
        <v>75</v>
      </c>
      <c r="L24" s="3">
        <v>37.522857000000002</v>
      </c>
      <c r="M24" s="3">
        <v>-77.483704000000003</v>
      </c>
      <c r="N24" s="2">
        <v>29.25</v>
      </c>
      <c r="O24" s="2">
        <v>-103.25</v>
      </c>
      <c r="P24" s="4">
        <v>18.326530612244898</v>
      </c>
      <c r="Q24" s="4">
        <v>19.546985718807299</v>
      </c>
      <c r="R24" s="5">
        <v>2.1914715719063533</v>
      </c>
      <c r="S24" s="6">
        <v>8</v>
      </c>
      <c r="T24" s="7" t="s">
        <v>106</v>
      </c>
      <c r="U24" s="7">
        <f t="shared" si="2"/>
        <v>3.1624579781071946</v>
      </c>
      <c r="V24" s="2" t="s">
        <v>11</v>
      </c>
      <c r="W24" s="2">
        <v>2</v>
      </c>
      <c r="X24" s="3" t="s">
        <v>26</v>
      </c>
    </row>
    <row r="25" spans="2:24" x14ac:dyDescent="0.2">
      <c r="B25" s="2" t="s">
        <v>58</v>
      </c>
      <c r="C25" s="2" t="s">
        <v>14</v>
      </c>
      <c r="D25" s="3" t="s">
        <v>95</v>
      </c>
      <c r="E25" s="3">
        <v>1</v>
      </c>
      <c r="F25" s="3" t="s">
        <v>16</v>
      </c>
      <c r="G25" s="3" t="s">
        <v>103</v>
      </c>
      <c r="H25" s="3" t="s">
        <v>99</v>
      </c>
      <c r="I25" s="3">
        <f t="shared" si="8"/>
        <v>74.75</v>
      </c>
      <c r="J25" s="3">
        <f t="shared" si="9"/>
        <v>2.1500000000000057</v>
      </c>
      <c r="K25" s="2">
        <f t="shared" si="0"/>
        <v>75</v>
      </c>
      <c r="L25" s="3">
        <v>37.522857000000002</v>
      </c>
      <c r="M25" s="3">
        <v>-77.483704000000003</v>
      </c>
      <c r="N25" s="2">
        <v>29.25</v>
      </c>
      <c r="O25" s="2">
        <v>-103.25</v>
      </c>
      <c r="P25" s="4">
        <v>18.326530612244898</v>
      </c>
      <c r="Q25" s="4">
        <v>19.546985718807299</v>
      </c>
      <c r="R25" s="5">
        <v>2.1914715719063533</v>
      </c>
      <c r="S25" s="6">
        <v>8</v>
      </c>
      <c r="T25" s="7" t="s">
        <v>106</v>
      </c>
      <c r="U25" s="7">
        <f t="shared" si="2"/>
        <v>3.1624579781071946</v>
      </c>
      <c r="V25" s="2" t="s">
        <v>11</v>
      </c>
      <c r="W25" s="2">
        <v>2</v>
      </c>
      <c r="X25" s="3" t="s">
        <v>26</v>
      </c>
    </row>
    <row r="26" spans="2:24" x14ac:dyDescent="0.2">
      <c r="B26" s="2" t="s">
        <v>59</v>
      </c>
      <c r="C26" s="2" t="s">
        <v>14</v>
      </c>
      <c r="D26" s="3" t="s">
        <v>95</v>
      </c>
      <c r="E26" s="3">
        <v>1</v>
      </c>
      <c r="F26" s="3" t="s">
        <v>16</v>
      </c>
      <c r="G26" s="3" t="s">
        <v>103</v>
      </c>
      <c r="H26" s="3" t="s">
        <v>99</v>
      </c>
      <c r="I26" s="3">
        <f t="shared" si="8"/>
        <v>74.75</v>
      </c>
      <c r="J26" s="3">
        <f t="shared" si="9"/>
        <v>2.1500000000000057</v>
      </c>
      <c r="K26" s="2">
        <f t="shared" si="0"/>
        <v>75</v>
      </c>
      <c r="L26" s="3">
        <v>37.522857000000002</v>
      </c>
      <c r="M26" s="3">
        <v>-77.483704000000003</v>
      </c>
      <c r="N26" s="2">
        <v>29.25</v>
      </c>
      <c r="O26" s="2">
        <v>-103.25</v>
      </c>
      <c r="P26" s="4">
        <v>20.367346938775512</v>
      </c>
      <c r="Q26" s="4">
        <v>21.587802045338002</v>
      </c>
      <c r="R26" s="5">
        <v>2.3168896321070225</v>
      </c>
      <c r="S26" s="6">
        <v>8</v>
      </c>
      <c r="T26" s="7" t="s">
        <v>106</v>
      </c>
      <c r="U26" s="7">
        <f t="shared" si="2"/>
        <v>3.3434456533136347</v>
      </c>
      <c r="V26" s="2" t="s">
        <v>11</v>
      </c>
      <c r="W26" s="2">
        <v>2</v>
      </c>
      <c r="X26" s="3" t="s">
        <v>26</v>
      </c>
    </row>
    <row r="27" spans="2:24" x14ac:dyDescent="0.2">
      <c r="B27" s="2" t="s">
        <v>60</v>
      </c>
      <c r="C27" s="2" t="s">
        <v>14</v>
      </c>
      <c r="D27" s="3" t="s">
        <v>95</v>
      </c>
      <c r="E27" s="3">
        <v>1</v>
      </c>
      <c r="F27" s="3" t="s">
        <v>15</v>
      </c>
      <c r="G27" s="3" t="s">
        <v>103</v>
      </c>
      <c r="H27" s="3" t="s">
        <v>99</v>
      </c>
      <c r="I27" s="3">
        <f t="shared" si="8"/>
        <v>74.75</v>
      </c>
      <c r="J27" s="3">
        <f t="shared" si="9"/>
        <v>2.1500000000000057</v>
      </c>
      <c r="K27" s="2">
        <f t="shared" si="0"/>
        <v>75</v>
      </c>
      <c r="L27" s="3">
        <v>37.522857000000002</v>
      </c>
      <c r="M27" s="3">
        <v>-77.483704000000003</v>
      </c>
      <c r="N27" s="2">
        <v>29.25</v>
      </c>
      <c r="O27" s="2">
        <v>-103.25</v>
      </c>
      <c r="P27" s="4">
        <v>19.551020408163268</v>
      </c>
      <c r="Q27" s="4">
        <v>20.771475514725701</v>
      </c>
      <c r="R27" s="5">
        <v>2.2667224080267552</v>
      </c>
      <c r="S27" s="6">
        <v>8</v>
      </c>
      <c r="T27" s="7" t="s">
        <v>106</v>
      </c>
      <c r="U27" s="7">
        <f t="shared" si="2"/>
        <v>3.2710505832310592</v>
      </c>
      <c r="V27" s="2" t="s">
        <v>11</v>
      </c>
      <c r="W27" s="2">
        <v>2</v>
      </c>
      <c r="X27" s="3" t="s">
        <v>26</v>
      </c>
    </row>
    <row r="28" spans="2:24" x14ac:dyDescent="0.2">
      <c r="B28" s="2" t="s">
        <v>61</v>
      </c>
      <c r="C28" s="2" t="s">
        <v>14</v>
      </c>
      <c r="D28" s="3" t="s">
        <v>95</v>
      </c>
      <c r="E28" s="3">
        <v>1</v>
      </c>
      <c r="F28" s="3" t="s">
        <v>15</v>
      </c>
      <c r="G28" s="3" t="s">
        <v>103</v>
      </c>
      <c r="H28" s="3" t="s">
        <v>99</v>
      </c>
      <c r="I28" s="3">
        <f t="shared" si="8"/>
        <v>74.75</v>
      </c>
      <c r="J28" s="3">
        <f t="shared" si="9"/>
        <v>2.1500000000000057</v>
      </c>
      <c r="K28" s="2">
        <f t="shared" si="0"/>
        <v>75</v>
      </c>
      <c r="L28" s="3">
        <v>37.522857000000002</v>
      </c>
      <c r="M28" s="3">
        <v>-77.483704000000003</v>
      </c>
      <c r="N28" s="2">
        <v>29.25</v>
      </c>
      <c r="O28" s="2">
        <v>-103.25</v>
      </c>
      <c r="P28" s="4">
        <v>19.346938775510207</v>
      </c>
      <c r="Q28" s="4">
        <v>20.567393882072601</v>
      </c>
      <c r="R28" s="5">
        <v>2.2541806020066879</v>
      </c>
      <c r="S28" s="6">
        <v>8</v>
      </c>
      <c r="T28" s="7" t="s">
        <v>106</v>
      </c>
      <c r="U28" s="7">
        <f t="shared" si="2"/>
        <v>3.2529518157104147</v>
      </c>
      <c r="V28" s="2" t="s">
        <v>11</v>
      </c>
      <c r="W28" s="2">
        <v>2</v>
      </c>
      <c r="X28" s="3" t="s">
        <v>26</v>
      </c>
    </row>
    <row r="29" spans="2:24" x14ac:dyDescent="0.2">
      <c r="B29" s="2" t="s">
        <v>62</v>
      </c>
      <c r="C29" s="2" t="s">
        <v>14</v>
      </c>
      <c r="D29" s="3" t="s">
        <v>95</v>
      </c>
      <c r="E29" s="3">
        <v>1</v>
      </c>
      <c r="F29" s="2" t="s">
        <v>21</v>
      </c>
      <c r="G29" s="3" t="s">
        <v>103</v>
      </c>
      <c r="H29" s="3" t="s">
        <v>99</v>
      </c>
      <c r="I29" s="3">
        <f t="shared" si="8"/>
        <v>74.75</v>
      </c>
      <c r="J29" s="3">
        <f t="shared" si="9"/>
        <v>2.1500000000000057</v>
      </c>
      <c r="K29" s="2">
        <f t="shared" si="0"/>
        <v>75</v>
      </c>
      <c r="L29" s="3">
        <v>37.522857000000002</v>
      </c>
      <c r="M29" s="3">
        <v>-77.483704000000003</v>
      </c>
      <c r="N29" s="2">
        <v>29.25</v>
      </c>
      <c r="O29" s="2">
        <v>-103.25</v>
      </c>
      <c r="P29" s="4">
        <v>21.795918367346939</v>
      </c>
      <c r="Q29" s="4">
        <v>23.0163734739094</v>
      </c>
      <c r="R29" s="5">
        <v>2.4046822742474916</v>
      </c>
      <c r="S29" s="6">
        <v>8</v>
      </c>
      <c r="T29" s="7" t="s">
        <v>106</v>
      </c>
      <c r="U29" s="7">
        <f t="shared" si="2"/>
        <v>3.4701370259581443</v>
      </c>
      <c r="V29" s="2" t="s">
        <v>11</v>
      </c>
      <c r="W29" s="2">
        <v>2</v>
      </c>
      <c r="X29" s="3" t="s">
        <v>26</v>
      </c>
    </row>
    <row r="30" spans="2:24" x14ac:dyDescent="0.2">
      <c r="B30" s="2" t="s">
        <v>81</v>
      </c>
      <c r="C30" s="2" t="s">
        <v>83</v>
      </c>
      <c r="D30" s="3" t="s">
        <v>95</v>
      </c>
      <c r="E30" s="3">
        <v>1</v>
      </c>
      <c r="F30" s="2" t="s">
        <v>84</v>
      </c>
      <c r="G30" s="3" t="s">
        <v>103</v>
      </c>
      <c r="H30" s="2" t="s">
        <v>100</v>
      </c>
      <c r="I30" s="2">
        <f>(75.8+76.9)/2</f>
        <v>76.349999999999994</v>
      </c>
      <c r="J30" s="2">
        <f t="shared" si="9"/>
        <v>0.55000000000001137</v>
      </c>
      <c r="K30" s="2">
        <f t="shared" si="0"/>
        <v>75</v>
      </c>
      <c r="L30" s="3">
        <v>59.851554999999998</v>
      </c>
      <c r="M30" s="3">
        <v>-77.341718999999998</v>
      </c>
      <c r="N30" s="2">
        <v>50.7</v>
      </c>
      <c r="O30" s="2">
        <v>-111.5</v>
      </c>
      <c r="P30" s="4">
        <v>14.2</v>
      </c>
      <c r="Q30" s="4">
        <v>15.1817539784518</v>
      </c>
      <c r="R30" s="5">
        <v>1</v>
      </c>
      <c r="S30" s="8" t="s">
        <v>93</v>
      </c>
      <c r="T30" s="5" t="s">
        <v>109</v>
      </c>
      <c r="U30" s="5">
        <f t="shared" ref="U30:U44" si="10">R30</f>
        <v>1</v>
      </c>
      <c r="V30" s="2" t="s">
        <v>11</v>
      </c>
      <c r="W30" s="2">
        <v>2</v>
      </c>
      <c r="X30" s="3" t="s">
        <v>27</v>
      </c>
    </row>
    <row r="31" spans="2:24" x14ac:dyDescent="0.2">
      <c r="B31" s="2" t="s">
        <v>82</v>
      </c>
      <c r="C31" s="2" t="s">
        <v>83</v>
      </c>
      <c r="D31" s="3" t="s">
        <v>95</v>
      </c>
      <c r="E31" s="3">
        <v>1</v>
      </c>
      <c r="F31" s="2" t="s">
        <v>84</v>
      </c>
      <c r="G31" s="3" t="s">
        <v>103</v>
      </c>
      <c r="H31" s="2" t="s">
        <v>100</v>
      </c>
      <c r="I31" s="2">
        <f>(75.8+76.9)/2</f>
        <v>76.349999999999994</v>
      </c>
      <c r="J31" s="2">
        <f t="shared" si="9"/>
        <v>0.55000000000001137</v>
      </c>
      <c r="K31" s="2">
        <f t="shared" si="0"/>
        <v>75</v>
      </c>
      <c r="L31" s="3">
        <v>59.851554999999998</v>
      </c>
      <c r="M31" s="3">
        <v>-77.341718999999998</v>
      </c>
      <c r="N31" s="2">
        <v>50.7</v>
      </c>
      <c r="O31" s="2">
        <v>-111.5</v>
      </c>
      <c r="P31" s="4">
        <v>18.899999999999999</v>
      </c>
      <c r="Q31" s="4">
        <v>19.881753978451801</v>
      </c>
      <c r="R31" s="5">
        <v>1</v>
      </c>
      <c r="S31" s="8" t="s">
        <v>93</v>
      </c>
      <c r="T31" s="5" t="s">
        <v>109</v>
      </c>
      <c r="U31" s="5">
        <f t="shared" si="10"/>
        <v>1</v>
      </c>
      <c r="V31" s="2" t="s">
        <v>11</v>
      </c>
      <c r="W31" s="2">
        <v>2</v>
      </c>
      <c r="X31" s="3" t="s">
        <v>27</v>
      </c>
    </row>
    <row r="32" spans="2:24" x14ac:dyDescent="0.2">
      <c r="B32" s="9" t="s">
        <v>63</v>
      </c>
      <c r="C32" s="10" t="s">
        <v>30</v>
      </c>
      <c r="D32" s="10" t="s">
        <v>96</v>
      </c>
      <c r="E32" s="10">
        <v>3</v>
      </c>
      <c r="F32" s="10" t="s">
        <v>7</v>
      </c>
      <c r="G32" s="3" t="s">
        <v>103</v>
      </c>
      <c r="H32" s="3" t="s">
        <v>99</v>
      </c>
      <c r="I32" s="10">
        <f>(76.3+72.1)/2</f>
        <v>74.199999999999989</v>
      </c>
      <c r="J32" s="10">
        <f>76.3-I32</f>
        <v>2.1000000000000085</v>
      </c>
      <c r="K32" s="10">
        <f t="shared" si="0"/>
        <v>75</v>
      </c>
      <c r="L32" s="10">
        <v>42.334090000000003</v>
      </c>
      <c r="M32" s="10">
        <v>-80.338638000000003</v>
      </c>
      <c r="N32" s="10">
        <v>33.382559999999998</v>
      </c>
      <c r="O32" s="10">
        <v>-107.108341</v>
      </c>
      <c r="P32" s="11">
        <v>22</v>
      </c>
      <c r="Q32" s="11">
        <v>23.3437090735918</v>
      </c>
      <c r="R32" s="5">
        <v>2.2999999999999998</v>
      </c>
      <c r="S32" s="8" t="s">
        <v>93</v>
      </c>
      <c r="T32" s="5" t="s">
        <v>109</v>
      </c>
      <c r="U32" s="5">
        <f t="shared" si="10"/>
        <v>2.2999999999999998</v>
      </c>
      <c r="V32" s="10" t="s">
        <v>11</v>
      </c>
      <c r="W32" s="10">
        <v>2</v>
      </c>
      <c r="X32" s="12" t="s">
        <v>31</v>
      </c>
    </row>
    <row r="33" spans="2:24" x14ac:dyDescent="0.2">
      <c r="B33" s="9" t="s">
        <v>64</v>
      </c>
      <c r="C33" s="10" t="s">
        <v>8</v>
      </c>
      <c r="D33" s="10" t="s">
        <v>96</v>
      </c>
      <c r="E33" s="10">
        <v>3</v>
      </c>
      <c r="F33" s="9" t="s">
        <v>7</v>
      </c>
      <c r="G33" s="3" t="s">
        <v>103</v>
      </c>
      <c r="H33" s="3" t="s">
        <v>99</v>
      </c>
      <c r="I33" s="10">
        <f>(76.1+72.5)/2</f>
        <v>74.3</v>
      </c>
      <c r="J33" s="10">
        <f>76.1-I33</f>
        <v>1.7999999999999972</v>
      </c>
      <c r="K33" s="10">
        <f t="shared" si="0"/>
        <v>75</v>
      </c>
      <c r="L33" s="10">
        <v>42.175852999999996</v>
      </c>
      <c r="M33" s="10">
        <v>-80.499436000000003</v>
      </c>
      <c r="N33" s="10">
        <v>33.200000000000003</v>
      </c>
      <c r="O33" s="10">
        <v>-107.2</v>
      </c>
      <c r="P33" s="11">
        <v>22</v>
      </c>
      <c r="Q33" s="11">
        <v>23.3437090735918</v>
      </c>
      <c r="R33" s="5">
        <v>2.2999999999999998</v>
      </c>
      <c r="S33" s="8" t="s">
        <v>93</v>
      </c>
      <c r="T33" s="5" t="s">
        <v>109</v>
      </c>
      <c r="U33" s="5">
        <f t="shared" si="10"/>
        <v>2.2999999999999998</v>
      </c>
      <c r="V33" s="10" t="s">
        <v>11</v>
      </c>
      <c r="W33" s="10">
        <v>2</v>
      </c>
      <c r="X33" s="12" t="s">
        <v>205</v>
      </c>
    </row>
    <row r="34" spans="2:24" x14ac:dyDescent="0.2">
      <c r="B34" s="9" t="s">
        <v>65</v>
      </c>
      <c r="C34" s="10" t="s">
        <v>18</v>
      </c>
      <c r="D34" s="10" t="s">
        <v>96</v>
      </c>
      <c r="E34" s="10">
        <v>3</v>
      </c>
      <c r="F34" s="10" t="s">
        <v>7</v>
      </c>
      <c r="G34" s="3" t="s">
        <v>103</v>
      </c>
      <c r="H34" s="3" t="s">
        <v>99</v>
      </c>
      <c r="I34" s="10">
        <f>(76.3+72.1)/2</f>
        <v>74.199999999999989</v>
      </c>
      <c r="J34" s="10">
        <f>76.3-I34</f>
        <v>2.1000000000000085</v>
      </c>
      <c r="K34" s="10">
        <f t="shared" si="0"/>
        <v>75</v>
      </c>
      <c r="L34" s="10">
        <v>35.344726000000001</v>
      </c>
      <c r="M34" s="10">
        <v>-75.624500999999995</v>
      </c>
      <c r="N34" s="10">
        <v>27.5</v>
      </c>
      <c r="O34" s="10">
        <v>-101</v>
      </c>
      <c r="P34" s="11">
        <v>25</v>
      </c>
      <c r="Q34" s="11">
        <v>26.3437090735918</v>
      </c>
      <c r="R34" s="5">
        <v>2</v>
      </c>
      <c r="S34" s="8" t="s">
        <v>93</v>
      </c>
      <c r="T34" s="5" t="s">
        <v>109</v>
      </c>
      <c r="U34" s="5">
        <f t="shared" si="10"/>
        <v>2</v>
      </c>
      <c r="V34" s="10" t="s">
        <v>11</v>
      </c>
      <c r="W34" s="10">
        <v>2</v>
      </c>
      <c r="X34" s="10" t="s">
        <v>204</v>
      </c>
    </row>
    <row r="35" spans="2:24" x14ac:dyDescent="0.2">
      <c r="B35" s="9" t="s">
        <v>66</v>
      </c>
      <c r="C35" s="10" t="s">
        <v>10</v>
      </c>
      <c r="D35" s="10" t="s">
        <v>96</v>
      </c>
      <c r="E35" s="10">
        <v>3</v>
      </c>
      <c r="F35" s="10" t="s">
        <v>7</v>
      </c>
      <c r="G35" s="3" t="s">
        <v>103</v>
      </c>
      <c r="H35" s="3" t="s">
        <v>99</v>
      </c>
      <c r="I35" s="10">
        <f>(75.72+75.69)/2</f>
        <v>75.704999999999998</v>
      </c>
      <c r="J35" s="10">
        <f>75.72-I35</f>
        <v>1.5000000000000568E-2</v>
      </c>
      <c r="K35" s="10">
        <f t="shared" si="0"/>
        <v>75</v>
      </c>
      <c r="L35" s="10">
        <v>47.485925000000002</v>
      </c>
      <c r="M35" s="10">
        <v>-85.334841999999995</v>
      </c>
      <c r="N35" s="10">
        <v>37.651902999999997</v>
      </c>
      <c r="O35" s="10">
        <v>-111.86462400000001</v>
      </c>
      <c r="P35" s="11">
        <v>20.16</v>
      </c>
      <c r="Q35" s="11">
        <v>21.141753978451799</v>
      </c>
      <c r="R35" s="5">
        <v>2.33</v>
      </c>
      <c r="S35" s="8" t="s">
        <v>93</v>
      </c>
      <c r="T35" s="11" t="s">
        <v>196</v>
      </c>
      <c r="U35" s="5">
        <f t="shared" si="10"/>
        <v>2.33</v>
      </c>
      <c r="V35" s="10" t="s">
        <v>11</v>
      </c>
      <c r="W35" s="10">
        <v>2</v>
      </c>
      <c r="X35" s="12" t="s">
        <v>201</v>
      </c>
    </row>
    <row r="36" spans="2:24" x14ac:dyDescent="0.2">
      <c r="B36" s="9" t="s">
        <v>67</v>
      </c>
      <c r="C36" s="10" t="s">
        <v>12</v>
      </c>
      <c r="D36" s="10" t="s">
        <v>96</v>
      </c>
      <c r="E36" s="10">
        <v>3</v>
      </c>
      <c r="F36" s="10" t="s">
        <v>7</v>
      </c>
      <c r="G36" s="3" t="s">
        <v>103</v>
      </c>
      <c r="H36" s="10" t="s">
        <v>100</v>
      </c>
      <c r="I36" s="10">
        <v>77.2</v>
      </c>
      <c r="J36" s="10" t="s">
        <v>93</v>
      </c>
      <c r="K36" s="10">
        <f t="shared" si="0"/>
        <v>75</v>
      </c>
      <c r="L36" s="10">
        <v>57.957987000000003</v>
      </c>
      <c r="M36" s="10">
        <v>-79.642011999999994</v>
      </c>
      <c r="N36" s="10">
        <v>48.524406999999997</v>
      </c>
      <c r="O36" s="10">
        <v>-112.290966</v>
      </c>
      <c r="P36" s="11">
        <v>16</v>
      </c>
      <c r="Q36" s="11">
        <v>16.627605689260001</v>
      </c>
      <c r="R36" s="5">
        <v>4.8</v>
      </c>
      <c r="S36" s="8" t="s">
        <v>93</v>
      </c>
      <c r="T36" s="11" t="s">
        <v>196</v>
      </c>
      <c r="U36" s="5">
        <f t="shared" si="10"/>
        <v>4.8</v>
      </c>
      <c r="V36" s="10" t="s">
        <v>11</v>
      </c>
      <c r="W36" s="10">
        <v>2</v>
      </c>
      <c r="X36" s="12" t="s">
        <v>202</v>
      </c>
    </row>
    <row r="37" spans="2:24" x14ac:dyDescent="0.2">
      <c r="B37" s="9" t="s">
        <v>68</v>
      </c>
      <c r="C37" s="10" t="s">
        <v>33</v>
      </c>
      <c r="D37" s="10" t="s">
        <v>96</v>
      </c>
      <c r="E37" s="10">
        <v>3</v>
      </c>
      <c r="F37" s="10" t="s">
        <v>7</v>
      </c>
      <c r="G37" s="3" t="s">
        <v>103</v>
      </c>
      <c r="H37" s="10" t="s">
        <v>102</v>
      </c>
      <c r="I37" s="10">
        <f>(81+81.53)/2</f>
        <v>81.265000000000001</v>
      </c>
      <c r="J37" s="10">
        <f>81.53-I37</f>
        <v>0.26500000000000057</v>
      </c>
      <c r="K37" s="10">
        <f t="shared" si="0"/>
        <v>80</v>
      </c>
      <c r="L37" s="10">
        <v>53.883277999999997</v>
      </c>
      <c r="M37" s="10">
        <v>-77.581284999999994</v>
      </c>
      <c r="N37" s="10">
        <v>44.996066999999996</v>
      </c>
      <c r="O37" s="10">
        <v>-108.87013899999999</v>
      </c>
      <c r="P37" s="11">
        <v>13</v>
      </c>
      <c r="Q37" s="11">
        <v>11.0565409216799</v>
      </c>
      <c r="R37" s="5">
        <v>4.8</v>
      </c>
      <c r="S37" s="8" t="s">
        <v>93</v>
      </c>
      <c r="T37" s="11" t="s">
        <v>196</v>
      </c>
      <c r="U37" s="5">
        <f t="shared" si="10"/>
        <v>4.8</v>
      </c>
      <c r="V37" s="10" t="s">
        <v>11</v>
      </c>
      <c r="W37" s="10">
        <v>2</v>
      </c>
      <c r="X37" s="12" t="s">
        <v>203</v>
      </c>
    </row>
    <row r="38" spans="2:24" x14ac:dyDescent="0.2">
      <c r="B38" s="9" t="s">
        <v>69</v>
      </c>
      <c r="C38" s="10" t="s">
        <v>33</v>
      </c>
      <c r="D38" s="10" t="s">
        <v>96</v>
      </c>
      <c r="E38" s="10">
        <v>3</v>
      </c>
      <c r="F38" s="10" t="s">
        <v>7</v>
      </c>
      <c r="G38" s="3" t="s">
        <v>103</v>
      </c>
      <c r="H38" s="10" t="s">
        <v>102</v>
      </c>
      <c r="I38" s="10">
        <f>(81+81.53)/2</f>
        <v>81.265000000000001</v>
      </c>
      <c r="J38" s="10">
        <f>81.53-I38</f>
        <v>0.26500000000000057</v>
      </c>
      <c r="K38" s="10">
        <f t="shared" si="0"/>
        <v>80</v>
      </c>
      <c r="L38" s="10">
        <v>53.883277999999997</v>
      </c>
      <c r="M38" s="10">
        <v>-77.581284999999994</v>
      </c>
      <c r="N38" s="10">
        <v>44.996066999999996</v>
      </c>
      <c r="O38" s="10">
        <v>-108.87013899999999</v>
      </c>
      <c r="P38" s="11">
        <v>16.2</v>
      </c>
      <c r="Q38" s="11">
        <v>14.2565409216799</v>
      </c>
      <c r="R38" s="5">
        <v>4.8</v>
      </c>
      <c r="S38" s="8" t="s">
        <v>93</v>
      </c>
      <c r="T38" s="11" t="s">
        <v>196</v>
      </c>
      <c r="U38" s="5">
        <f t="shared" si="10"/>
        <v>4.8</v>
      </c>
      <c r="V38" s="10" t="s">
        <v>11</v>
      </c>
      <c r="W38" s="10">
        <v>2</v>
      </c>
      <c r="X38" s="12" t="s">
        <v>203</v>
      </c>
    </row>
    <row r="39" spans="2:24" x14ac:dyDescent="0.2">
      <c r="B39" s="9" t="s">
        <v>70</v>
      </c>
      <c r="C39" s="9" t="s">
        <v>85</v>
      </c>
      <c r="D39" s="10" t="s">
        <v>96</v>
      </c>
      <c r="E39" s="10">
        <v>3</v>
      </c>
      <c r="F39" s="9" t="s">
        <v>7</v>
      </c>
      <c r="G39" s="3" t="s">
        <v>103</v>
      </c>
      <c r="H39" s="9" t="s">
        <v>100</v>
      </c>
      <c r="I39" s="13">
        <v>77.099999999999994</v>
      </c>
      <c r="J39" s="13" t="s">
        <v>93</v>
      </c>
      <c r="K39" s="13">
        <f t="shared" si="0"/>
        <v>75</v>
      </c>
      <c r="L39" s="9">
        <v>57.960054999999997</v>
      </c>
      <c r="M39" s="9">
        <v>-79.641257999999993</v>
      </c>
      <c r="N39" s="10">
        <v>48.526488999999998</v>
      </c>
      <c r="O39" s="10">
        <v>-112.291296</v>
      </c>
      <c r="P39" s="4">
        <v>8</v>
      </c>
      <c r="Q39" s="4">
        <v>8.6276056892599495</v>
      </c>
      <c r="R39" s="5">
        <v>4.8</v>
      </c>
      <c r="S39" s="8" t="s">
        <v>93</v>
      </c>
      <c r="T39" s="11" t="s">
        <v>196</v>
      </c>
      <c r="U39" s="5">
        <f t="shared" si="10"/>
        <v>4.8</v>
      </c>
      <c r="V39" s="10" t="s">
        <v>11</v>
      </c>
      <c r="W39" s="10">
        <v>2</v>
      </c>
      <c r="X39" s="9" t="s">
        <v>110</v>
      </c>
    </row>
    <row r="40" spans="2:24" x14ac:dyDescent="0.2">
      <c r="B40" s="9" t="s">
        <v>71</v>
      </c>
      <c r="C40" s="9" t="s">
        <v>85</v>
      </c>
      <c r="D40" s="10" t="s">
        <v>96</v>
      </c>
      <c r="E40" s="10">
        <v>3</v>
      </c>
      <c r="F40" s="9" t="s">
        <v>7</v>
      </c>
      <c r="G40" s="3" t="s">
        <v>103</v>
      </c>
      <c r="H40" s="9" t="s">
        <v>100</v>
      </c>
      <c r="I40" s="13">
        <v>77.099999999999994</v>
      </c>
      <c r="J40" s="13" t="s">
        <v>93</v>
      </c>
      <c r="K40" s="13">
        <f t="shared" si="0"/>
        <v>75</v>
      </c>
      <c r="L40" s="9">
        <v>57.960054999999997</v>
      </c>
      <c r="M40" s="9">
        <v>-79.641257999999993</v>
      </c>
      <c r="N40" s="10">
        <v>48.526488999999998</v>
      </c>
      <c r="O40" s="10">
        <v>-112.291296</v>
      </c>
      <c r="P40" s="4">
        <v>12</v>
      </c>
      <c r="Q40" s="4">
        <v>12.627605689259999</v>
      </c>
      <c r="R40" s="5">
        <v>4.8</v>
      </c>
      <c r="S40" s="8" t="s">
        <v>93</v>
      </c>
      <c r="T40" s="11" t="s">
        <v>196</v>
      </c>
      <c r="U40" s="5">
        <f t="shared" si="10"/>
        <v>4.8</v>
      </c>
      <c r="V40" s="10" t="s">
        <v>11</v>
      </c>
      <c r="W40" s="10">
        <v>2</v>
      </c>
      <c r="X40" s="9" t="s">
        <v>110</v>
      </c>
    </row>
    <row r="41" spans="2:24" x14ac:dyDescent="0.2">
      <c r="B41" s="2" t="s">
        <v>72</v>
      </c>
      <c r="C41" s="3" t="s">
        <v>17</v>
      </c>
      <c r="D41" s="2" t="s">
        <v>6</v>
      </c>
      <c r="E41" s="2">
        <v>2</v>
      </c>
      <c r="F41" s="3" t="s">
        <v>6</v>
      </c>
      <c r="G41" s="3" t="s">
        <v>103</v>
      </c>
      <c r="H41" s="9" t="s">
        <v>99</v>
      </c>
      <c r="I41" s="3">
        <f>(76.3+72.1)/2</f>
        <v>74.199999999999989</v>
      </c>
      <c r="J41" s="3">
        <f>76.3-I41</f>
        <v>2.1000000000000085</v>
      </c>
      <c r="K41" s="3">
        <f t="shared" si="0"/>
        <v>75</v>
      </c>
      <c r="L41" s="3">
        <v>35.344726000000001</v>
      </c>
      <c r="M41" s="3">
        <v>-75.624500999999995</v>
      </c>
      <c r="N41" s="3">
        <v>27.5</v>
      </c>
      <c r="O41" s="3">
        <v>-101</v>
      </c>
      <c r="P41" s="11">
        <v>24.5</v>
      </c>
      <c r="Q41" s="11">
        <v>25.8437090735918</v>
      </c>
      <c r="R41" s="5">
        <v>2.8</v>
      </c>
      <c r="S41" s="8" t="s">
        <v>93</v>
      </c>
      <c r="T41" s="5" t="s">
        <v>109</v>
      </c>
      <c r="U41" s="5">
        <f t="shared" si="10"/>
        <v>2.8</v>
      </c>
      <c r="V41" s="3" t="s">
        <v>11</v>
      </c>
      <c r="W41" s="3">
        <v>2</v>
      </c>
      <c r="X41" s="3" t="s">
        <v>32</v>
      </c>
    </row>
    <row r="42" spans="2:24" x14ac:dyDescent="0.2">
      <c r="B42" s="2" t="s">
        <v>73</v>
      </c>
      <c r="C42" s="3" t="s">
        <v>33</v>
      </c>
      <c r="D42" s="2" t="s">
        <v>6</v>
      </c>
      <c r="E42" s="2">
        <v>2</v>
      </c>
      <c r="F42" s="3" t="s">
        <v>6</v>
      </c>
      <c r="G42" s="3" t="s">
        <v>103</v>
      </c>
      <c r="H42" s="9" t="s">
        <v>102</v>
      </c>
      <c r="I42" s="3">
        <v>81</v>
      </c>
      <c r="J42" s="3">
        <v>0.5</v>
      </c>
      <c r="K42" s="3">
        <f t="shared" si="0"/>
        <v>80</v>
      </c>
      <c r="L42" s="3">
        <v>53.872211999999998</v>
      </c>
      <c r="M42" s="3">
        <v>-77.499049999999997</v>
      </c>
      <c r="N42" s="3">
        <v>45</v>
      </c>
      <c r="O42" s="3">
        <v>-108.8</v>
      </c>
      <c r="P42" s="11">
        <v>13</v>
      </c>
      <c r="Q42" s="11">
        <v>11.0565409216799</v>
      </c>
      <c r="R42" s="5">
        <v>2.8</v>
      </c>
      <c r="S42" s="8" t="s">
        <v>93</v>
      </c>
      <c r="T42" s="5" t="s">
        <v>109</v>
      </c>
      <c r="U42" s="5">
        <f t="shared" si="10"/>
        <v>2.8</v>
      </c>
      <c r="V42" s="3" t="s">
        <v>11</v>
      </c>
      <c r="W42" s="3">
        <v>2</v>
      </c>
      <c r="X42" s="14" t="s">
        <v>117</v>
      </c>
    </row>
    <row r="43" spans="2:24" x14ac:dyDescent="0.2">
      <c r="B43" s="2" t="s">
        <v>74</v>
      </c>
      <c r="C43" s="9" t="s">
        <v>85</v>
      </c>
      <c r="D43" s="2" t="s">
        <v>6</v>
      </c>
      <c r="E43" s="2">
        <v>2</v>
      </c>
      <c r="F43" s="2" t="s">
        <v>6</v>
      </c>
      <c r="G43" s="3" t="s">
        <v>103</v>
      </c>
      <c r="H43" s="9" t="s">
        <v>100</v>
      </c>
      <c r="I43" s="13">
        <v>77.099999999999994</v>
      </c>
      <c r="J43" s="13" t="s">
        <v>93</v>
      </c>
      <c r="K43" s="13">
        <f t="shared" ref="K43:K44" si="11">MROUND(I43,5)</f>
        <v>75</v>
      </c>
      <c r="L43" s="15">
        <v>57.960054999999997</v>
      </c>
      <c r="M43" s="15">
        <v>-79.641257999999993</v>
      </c>
      <c r="N43" s="10">
        <v>48.526488999999998</v>
      </c>
      <c r="O43" s="10">
        <v>-112.291296</v>
      </c>
      <c r="P43" s="4">
        <f>(11.46+11.53+11.57+11.6+12.1+12.35+11.72+12.07+12.28)/9</f>
        <v>11.853333333333333</v>
      </c>
      <c r="Q43" s="4">
        <v>12.480939022593301</v>
      </c>
      <c r="R43" s="5">
        <v>2.8</v>
      </c>
      <c r="S43" s="8" t="s">
        <v>93</v>
      </c>
      <c r="T43" s="5" t="s">
        <v>109</v>
      </c>
      <c r="U43" s="5">
        <f t="shared" si="10"/>
        <v>2.8</v>
      </c>
      <c r="V43" s="10" t="s">
        <v>11</v>
      </c>
      <c r="W43" s="10">
        <v>2</v>
      </c>
      <c r="X43" s="9" t="s">
        <v>118</v>
      </c>
    </row>
    <row r="44" spans="2:24" x14ac:dyDescent="0.2">
      <c r="B44" s="2" t="s">
        <v>75</v>
      </c>
      <c r="C44" s="9" t="s">
        <v>85</v>
      </c>
      <c r="D44" s="2" t="s">
        <v>6</v>
      </c>
      <c r="E44" s="2">
        <v>2</v>
      </c>
      <c r="F44" s="2" t="s">
        <v>6</v>
      </c>
      <c r="G44" s="3" t="s">
        <v>103</v>
      </c>
      <c r="H44" s="9" t="s">
        <v>100</v>
      </c>
      <c r="I44" s="13">
        <v>77.099999999999994</v>
      </c>
      <c r="J44" s="13" t="s">
        <v>93</v>
      </c>
      <c r="K44" s="13">
        <f t="shared" si="11"/>
        <v>75</v>
      </c>
      <c r="L44" s="15">
        <v>57.960054999999997</v>
      </c>
      <c r="M44" s="15">
        <v>-79.641257999999993</v>
      </c>
      <c r="N44" s="10">
        <v>48.526488999999998</v>
      </c>
      <c r="O44" s="10">
        <v>-112.291296</v>
      </c>
      <c r="P44" s="4">
        <f>(14.9+14.92+14.96+14.89+15.13+15.34+15.34+15.46+15.78)/9</f>
        <v>15.191111111111111</v>
      </c>
      <c r="Q44" s="4">
        <v>15.818716800371099</v>
      </c>
      <c r="R44" s="5">
        <v>2.8</v>
      </c>
      <c r="S44" s="8" t="s">
        <v>93</v>
      </c>
      <c r="T44" s="5" t="s">
        <v>109</v>
      </c>
      <c r="U44" s="5">
        <f t="shared" si="10"/>
        <v>2.8</v>
      </c>
      <c r="V44" s="10" t="s">
        <v>11</v>
      </c>
      <c r="W44" s="10">
        <v>2</v>
      </c>
      <c r="X44" s="9" t="s">
        <v>118</v>
      </c>
    </row>
    <row r="45" spans="2:24" x14ac:dyDescent="0.2">
      <c r="B45" s="2" t="s">
        <v>76</v>
      </c>
      <c r="C45" s="13" t="s">
        <v>36</v>
      </c>
      <c r="D45" s="13" t="s">
        <v>97</v>
      </c>
      <c r="E45" s="13">
        <v>5</v>
      </c>
      <c r="F45" s="13" t="s">
        <v>24</v>
      </c>
      <c r="G45" s="3" t="s">
        <v>103</v>
      </c>
      <c r="H45" s="13" t="s">
        <v>99</v>
      </c>
      <c r="I45" s="13">
        <v>75.150000000000006</v>
      </c>
      <c r="J45" s="13" t="s">
        <v>93</v>
      </c>
      <c r="K45" s="13">
        <f t="shared" ref="K45:K53" si="12">MROUND(I45,5)</f>
        <v>75</v>
      </c>
      <c r="L45" s="13">
        <v>49.210075000000003</v>
      </c>
      <c r="M45" s="13">
        <v>-84.245481999999996</v>
      </c>
      <c r="N45" s="16">
        <v>39.479999999999997</v>
      </c>
      <c r="O45" s="16">
        <v>-111.49</v>
      </c>
      <c r="P45" s="11">
        <v>21.5</v>
      </c>
      <c r="Q45" s="11">
        <v>22.720455106562401</v>
      </c>
      <c r="R45" s="5">
        <v>6.8</v>
      </c>
      <c r="S45" s="17">
        <v>8</v>
      </c>
      <c r="T45" s="11" t="s">
        <v>195</v>
      </c>
      <c r="U45" s="11">
        <f>R45*SQRT(U47)</f>
        <v>13.6</v>
      </c>
      <c r="V45" s="13" t="s">
        <v>11</v>
      </c>
      <c r="W45" s="13">
        <v>2</v>
      </c>
      <c r="X45" s="13" t="s">
        <v>206</v>
      </c>
    </row>
    <row r="46" spans="2:24" x14ac:dyDescent="0.2">
      <c r="B46" s="2" t="s">
        <v>77</v>
      </c>
      <c r="C46" s="3" t="s">
        <v>13</v>
      </c>
      <c r="D46" s="13" t="s">
        <v>23</v>
      </c>
      <c r="E46" s="13">
        <v>4</v>
      </c>
      <c r="F46" s="3" t="s">
        <v>23</v>
      </c>
      <c r="G46" s="3" t="s">
        <v>103</v>
      </c>
      <c r="H46" s="13" t="s">
        <v>99</v>
      </c>
      <c r="I46" s="3">
        <v>72.599999999999994</v>
      </c>
      <c r="J46" s="3">
        <v>1.5</v>
      </c>
      <c r="K46" s="3">
        <f t="shared" si="12"/>
        <v>75</v>
      </c>
      <c r="L46" s="3">
        <v>37.522857000000002</v>
      </c>
      <c r="M46" s="3">
        <v>-77.483704000000003</v>
      </c>
      <c r="N46" s="2">
        <v>29.25</v>
      </c>
      <c r="O46" s="2">
        <v>-103.25</v>
      </c>
      <c r="P46" s="11">
        <v>15</v>
      </c>
      <c r="Q46" s="11">
        <v>16.3515158795399</v>
      </c>
      <c r="R46" s="5">
        <v>4</v>
      </c>
      <c r="S46" s="8" t="s">
        <v>93</v>
      </c>
      <c r="T46" s="5" t="s">
        <v>109</v>
      </c>
      <c r="U46" s="5">
        <f t="shared" ref="U46:U53" si="13">R46</f>
        <v>4</v>
      </c>
      <c r="V46" s="3" t="s">
        <v>11</v>
      </c>
      <c r="W46" s="3">
        <v>2</v>
      </c>
      <c r="X46" s="3" t="s">
        <v>107</v>
      </c>
    </row>
    <row r="47" spans="2:24" x14ac:dyDescent="0.2">
      <c r="B47" s="2" t="s">
        <v>78</v>
      </c>
      <c r="C47" s="3" t="s">
        <v>13</v>
      </c>
      <c r="D47" s="13" t="s">
        <v>23</v>
      </c>
      <c r="E47" s="13">
        <v>4</v>
      </c>
      <c r="F47" s="3" t="s">
        <v>23</v>
      </c>
      <c r="G47" s="3" t="s">
        <v>103</v>
      </c>
      <c r="H47" s="13" t="s">
        <v>99</v>
      </c>
      <c r="I47" s="3">
        <v>72.599999999999994</v>
      </c>
      <c r="J47" s="3">
        <v>1.5</v>
      </c>
      <c r="K47" s="3">
        <f t="shared" si="12"/>
        <v>75</v>
      </c>
      <c r="L47" s="3">
        <v>37.522857000000002</v>
      </c>
      <c r="M47" s="3">
        <v>-77.483704000000003</v>
      </c>
      <c r="N47" s="2">
        <v>29.25</v>
      </c>
      <c r="O47" s="2">
        <v>-103.25</v>
      </c>
      <c r="P47" s="11">
        <v>20</v>
      </c>
      <c r="Q47" s="11">
        <v>21.3515158795399</v>
      </c>
      <c r="R47" s="5">
        <v>4</v>
      </c>
      <c r="S47" s="8" t="s">
        <v>93</v>
      </c>
      <c r="T47" s="5" t="s">
        <v>109</v>
      </c>
      <c r="U47" s="5">
        <f t="shared" si="13"/>
        <v>4</v>
      </c>
      <c r="V47" s="3" t="s">
        <v>11</v>
      </c>
      <c r="W47" s="3">
        <v>2</v>
      </c>
      <c r="X47" s="3" t="s">
        <v>107</v>
      </c>
    </row>
    <row r="48" spans="2:24" x14ac:dyDescent="0.2">
      <c r="B48" s="2" t="s">
        <v>79</v>
      </c>
      <c r="C48" s="9" t="s">
        <v>85</v>
      </c>
      <c r="D48" s="13" t="s">
        <v>23</v>
      </c>
      <c r="E48" s="13">
        <v>4</v>
      </c>
      <c r="F48" s="2" t="s">
        <v>34</v>
      </c>
      <c r="G48" s="3" t="s">
        <v>103</v>
      </c>
      <c r="H48" s="9" t="s">
        <v>100</v>
      </c>
      <c r="I48" s="13">
        <v>77.099999999999994</v>
      </c>
      <c r="J48" s="13" t="s">
        <v>93</v>
      </c>
      <c r="K48" s="13">
        <f t="shared" si="12"/>
        <v>75</v>
      </c>
      <c r="L48" s="15">
        <v>57.960054999999997</v>
      </c>
      <c r="M48" s="15">
        <v>-79.641257999999993</v>
      </c>
      <c r="N48" s="10">
        <v>48.526488999999998</v>
      </c>
      <c r="O48" s="10">
        <v>-112.291296</v>
      </c>
      <c r="P48" s="4">
        <v>19</v>
      </c>
      <c r="Q48" s="4">
        <v>19.627605689260001</v>
      </c>
      <c r="R48" s="5">
        <v>4</v>
      </c>
      <c r="S48" s="8" t="s">
        <v>93</v>
      </c>
      <c r="T48" s="11" t="s">
        <v>196</v>
      </c>
      <c r="U48" s="5">
        <f t="shared" si="13"/>
        <v>4</v>
      </c>
      <c r="V48" s="10" t="s">
        <v>11</v>
      </c>
      <c r="W48" s="10">
        <v>2</v>
      </c>
      <c r="X48" s="9" t="s">
        <v>111</v>
      </c>
    </row>
    <row r="49" spans="2:24" x14ac:dyDescent="0.2">
      <c r="B49" s="2" t="s">
        <v>86</v>
      </c>
      <c r="C49" s="9" t="s">
        <v>85</v>
      </c>
      <c r="D49" s="13" t="s">
        <v>23</v>
      </c>
      <c r="E49" s="13">
        <v>4</v>
      </c>
      <c r="F49" s="2" t="s">
        <v>34</v>
      </c>
      <c r="G49" s="3" t="s">
        <v>103</v>
      </c>
      <c r="H49" s="9" t="s">
        <v>100</v>
      </c>
      <c r="I49" s="13">
        <v>77.099999999999994</v>
      </c>
      <c r="J49" s="13" t="s">
        <v>93</v>
      </c>
      <c r="K49" s="13">
        <f t="shared" si="12"/>
        <v>75</v>
      </c>
      <c r="L49" s="15">
        <v>57.960054999999997</v>
      </c>
      <c r="M49" s="15">
        <v>-79.641257999999993</v>
      </c>
      <c r="N49" s="10">
        <v>48.526488999999998</v>
      </c>
      <c r="O49" s="10">
        <v>-112.291296</v>
      </c>
      <c r="P49" s="4">
        <v>26</v>
      </c>
      <c r="Q49" s="4">
        <v>26.627605689260001</v>
      </c>
      <c r="R49" s="5">
        <v>4</v>
      </c>
      <c r="S49" s="8" t="s">
        <v>93</v>
      </c>
      <c r="T49" s="11" t="s">
        <v>196</v>
      </c>
      <c r="U49" s="5">
        <f t="shared" si="13"/>
        <v>4</v>
      </c>
      <c r="V49" s="10" t="s">
        <v>11</v>
      </c>
      <c r="W49" s="10">
        <v>2</v>
      </c>
      <c r="X49" s="9" t="s">
        <v>112</v>
      </c>
    </row>
    <row r="50" spans="2:24" x14ac:dyDescent="0.2">
      <c r="B50" s="2" t="s">
        <v>87</v>
      </c>
      <c r="C50" s="9" t="s">
        <v>85</v>
      </c>
      <c r="D50" s="13" t="s">
        <v>23</v>
      </c>
      <c r="E50" s="13">
        <v>4</v>
      </c>
      <c r="F50" s="2" t="s">
        <v>34</v>
      </c>
      <c r="G50" s="3" t="s">
        <v>103</v>
      </c>
      <c r="H50" s="9" t="s">
        <v>100</v>
      </c>
      <c r="I50" s="13">
        <v>77.099999999999994</v>
      </c>
      <c r="J50" s="13" t="s">
        <v>93</v>
      </c>
      <c r="K50" s="13">
        <f t="shared" si="12"/>
        <v>75</v>
      </c>
      <c r="L50" s="15">
        <v>57.960054999999997</v>
      </c>
      <c r="M50" s="15">
        <v>-79.641257999999993</v>
      </c>
      <c r="N50" s="10">
        <v>48.526488999999998</v>
      </c>
      <c r="O50" s="10">
        <v>-112.291296</v>
      </c>
      <c r="P50" s="4">
        <f>(12+11+12)/3</f>
        <v>11.666666666666666</v>
      </c>
      <c r="Q50" s="4">
        <v>12.2942723559266</v>
      </c>
      <c r="R50" s="5">
        <v>1.99</v>
      </c>
      <c r="S50" s="8" t="s">
        <v>93</v>
      </c>
      <c r="T50" s="11" t="s">
        <v>196</v>
      </c>
      <c r="U50" s="5">
        <f t="shared" si="13"/>
        <v>1.99</v>
      </c>
      <c r="V50" s="10" t="s">
        <v>11</v>
      </c>
      <c r="W50" s="10">
        <v>2</v>
      </c>
      <c r="X50" s="9" t="s">
        <v>113</v>
      </c>
    </row>
    <row r="51" spans="2:24" x14ac:dyDescent="0.2">
      <c r="B51" s="2" t="s">
        <v>88</v>
      </c>
      <c r="C51" s="9" t="s">
        <v>85</v>
      </c>
      <c r="D51" s="13" t="s">
        <v>23</v>
      </c>
      <c r="E51" s="13">
        <v>4</v>
      </c>
      <c r="F51" s="2" t="s">
        <v>34</v>
      </c>
      <c r="G51" s="3" t="s">
        <v>103</v>
      </c>
      <c r="H51" s="9" t="s">
        <v>100</v>
      </c>
      <c r="I51" s="13">
        <v>77.099999999999994</v>
      </c>
      <c r="J51" s="13" t="s">
        <v>93</v>
      </c>
      <c r="K51" s="13">
        <f t="shared" si="12"/>
        <v>75</v>
      </c>
      <c r="L51" s="15">
        <v>57.960054999999997</v>
      </c>
      <c r="M51" s="15">
        <v>-79.641257999999993</v>
      </c>
      <c r="N51" s="10">
        <v>48.526488999999998</v>
      </c>
      <c r="O51" s="10">
        <v>-112.291296</v>
      </c>
      <c r="P51" s="4">
        <v>13</v>
      </c>
      <c r="Q51" s="4">
        <v>13.627605689259999</v>
      </c>
      <c r="R51" s="5">
        <v>1.99</v>
      </c>
      <c r="S51" s="8" t="s">
        <v>93</v>
      </c>
      <c r="T51" s="11" t="s">
        <v>196</v>
      </c>
      <c r="U51" s="5">
        <f t="shared" si="13"/>
        <v>1.99</v>
      </c>
      <c r="V51" s="10" t="s">
        <v>11</v>
      </c>
      <c r="W51" s="10">
        <v>2</v>
      </c>
      <c r="X51" s="9" t="s">
        <v>114</v>
      </c>
    </row>
    <row r="52" spans="2:24" x14ac:dyDescent="0.2">
      <c r="B52" s="2" t="s">
        <v>89</v>
      </c>
      <c r="C52" s="9" t="s">
        <v>85</v>
      </c>
      <c r="D52" s="13" t="s">
        <v>23</v>
      </c>
      <c r="E52" s="13">
        <v>4</v>
      </c>
      <c r="F52" s="2" t="s">
        <v>34</v>
      </c>
      <c r="G52" s="3" t="s">
        <v>103</v>
      </c>
      <c r="H52" s="9" t="s">
        <v>100</v>
      </c>
      <c r="I52" s="13">
        <v>77.099999999999994</v>
      </c>
      <c r="J52" s="13" t="s">
        <v>93</v>
      </c>
      <c r="K52" s="13">
        <f t="shared" si="12"/>
        <v>75</v>
      </c>
      <c r="L52" s="15">
        <v>57.960054999999997</v>
      </c>
      <c r="M52" s="15">
        <v>-79.641257999999993</v>
      </c>
      <c r="N52" s="10">
        <v>48.526488999999998</v>
      </c>
      <c r="O52" s="10">
        <v>-112.291296</v>
      </c>
      <c r="P52" s="4">
        <v>22</v>
      </c>
      <c r="Q52" s="4">
        <v>22.627605689260001</v>
      </c>
      <c r="R52" s="5">
        <v>3.79</v>
      </c>
      <c r="S52" s="8" t="s">
        <v>93</v>
      </c>
      <c r="T52" s="11" t="s">
        <v>196</v>
      </c>
      <c r="U52" s="5">
        <f t="shared" si="13"/>
        <v>3.79</v>
      </c>
      <c r="V52" s="10" t="s">
        <v>11</v>
      </c>
      <c r="W52" s="10">
        <v>2</v>
      </c>
      <c r="X52" s="9" t="s">
        <v>115</v>
      </c>
    </row>
    <row r="53" spans="2:24" x14ac:dyDescent="0.2">
      <c r="B53" s="2" t="s">
        <v>90</v>
      </c>
      <c r="C53" s="9" t="s">
        <v>85</v>
      </c>
      <c r="D53" s="13" t="s">
        <v>23</v>
      </c>
      <c r="E53" s="13">
        <v>4</v>
      </c>
      <c r="F53" s="2" t="s">
        <v>34</v>
      </c>
      <c r="G53" s="3" t="s">
        <v>103</v>
      </c>
      <c r="H53" s="9" t="s">
        <v>100</v>
      </c>
      <c r="I53" s="13">
        <v>77.099999999999994</v>
      </c>
      <c r="J53" s="13" t="s">
        <v>93</v>
      </c>
      <c r="K53" s="13">
        <f t="shared" si="12"/>
        <v>75</v>
      </c>
      <c r="L53" s="15">
        <v>57.960054999999997</v>
      </c>
      <c r="M53" s="15">
        <v>-79.641257999999993</v>
      </c>
      <c r="N53" s="10">
        <v>48.526488999999998</v>
      </c>
      <c r="O53" s="10">
        <v>-112.291296</v>
      </c>
      <c r="P53" s="4">
        <f>(23+23+24)/3</f>
        <v>23.333333333333332</v>
      </c>
      <c r="Q53" s="4">
        <v>23.960939022593301</v>
      </c>
      <c r="R53" s="5">
        <v>3.79</v>
      </c>
      <c r="S53" s="8" t="s">
        <v>93</v>
      </c>
      <c r="T53" s="11" t="s">
        <v>196</v>
      </c>
      <c r="U53" s="5">
        <f t="shared" si="13"/>
        <v>3.79</v>
      </c>
      <c r="V53" s="10" t="s">
        <v>11</v>
      </c>
      <c r="W53" s="10">
        <v>2</v>
      </c>
      <c r="X53" s="9" t="s">
        <v>116</v>
      </c>
    </row>
    <row r="54" spans="2:24" x14ac:dyDescent="0.2">
      <c r="B54" s="2" t="s">
        <v>129</v>
      </c>
      <c r="C54" s="3" t="s">
        <v>33</v>
      </c>
      <c r="D54" s="2" t="s">
        <v>6</v>
      </c>
      <c r="E54" s="2">
        <v>2</v>
      </c>
      <c r="F54" s="3" t="s">
        <v>6</v>
      </c>
      <c r="G54" s="3" t="s">
        <v>103</v>
      </c>
      <c r="H54" s="9" t="s">
        <v>102</v>
      </c>
      <c r="I54" s="3">
        <v>81</v>
      </c>
      <c r="J54" s="3">
        <v>0.5</v>
      </c>
      <c r="K54" s="3">
        <f t="shared" ref="K54:K85" si="14">MROUND(I54,5)</f>
        <v>80</v>
      </c>
      <c r="L54" s="3">
        <v>53.872211999999998</v>
      </c>
      <c r="M54" s="3">
        <v>-77.499049999999997</v>
      </c>
      <c r="N54" s="3">
        <v>45</v>
      </c>
      <c r="O54" s="3">
        <v>-108.8</v>
      </c>
      <c r="P54" s="11">
        <v>4.8</v>
      </c>
      <c r="Q54" s="11">
        <v>6</v>
      </c>
      <c r="R54" s="5">
        <v>3</v>
      </c>
      <c r="S54" s="8" t="s">
        <v>93</v>
      </c>
      <c r="T54" s="11" t="s">
        <v>196</v>
      </c>
      <c r="U54" s="7">
        <f>R54</f>
        <v>3</v>
      </c>
      <c r="V54" s="3" t="s">
        <v>120</v>
      </c>
      <c r="W54" s="3">
        <v>1</v>
      </c>
      <c r="X54" s="14" t="s">
        <v>117</v>
      </c>
    </row>
    <row r="55" spans="2:24" x14ac:dyDescent="0.2">
      <c r="B55" s="2" t="s">
        <v>128</v>
      </c>
      <c r="C55" s="9" t="s">
        <v>85</v>
      </c>
      <c r="D55" s="2" t="s">
        <v>6</v>
      </c>
      <c r="E55" s="2">
        <v>2</v>
      </c>
      <c r="F55" s="2" t="s">
        <v>6</v>
      </c>
      <c r="G55" s="3" t="s">
        <v>103</v>
      </c>
      <c r="H55" s="9" t="s">
        <v>100</v>
      </c>
      <c r="I55" s="13">
        <v>77.099999999999994</v>
      </c>
      <c r="J55" s="13" t="s">
        <v>93</v>
      </c>
      <c r="K55" s="13">
        <f t="shared" si="14"/>
        <v>75</v>
      </c>
      <c r="L55" s="15">
        <v>57.960054999999997</v>
      </c>
      <c r="M55" s="15">
        <v>-79.641257999999993</v>
      </c>
      <c r="N55" s="10">
        <v>48.526488999999998</v>
      </c>
      <c r="O55" s="10">
        <v>-112.291296</v>
      </c>
      <c r="P55" s="4">
        <f>(1.63+1.76+1.8+1.69+2.39+2.37+1.52+2.08+2.06)/9</f>
        <v>1.9222222222222223</v>
      </c>
      <c r="Q55" s="4">
        <v>2.5498279114821698</v>
      </c>
      <c r="R55" s="5">
        <v>3</v>
      </c>
      <c r="S55" s="8" t="s">
        <v>93</v>
      </c>
      <c r="T55" s="11" t="s">
        <v>196</v>
      </c>
      <c r="U55" s="7">
        <f>R55</f>
        <v>3</v>
      </c>
      <c r="V55" s="10" t="s">
        <v>120</v>
      </c>
      <c r="W55" s="10">
        <v>1</v>
      </c>
      <c r="X55" s="9" t="s">
        <v>118</v>
      </c>
    </row>
    <row r="56" spans="2:24" x14ac:dyDescent="0.2">
      <c r="B56" s="2" t="s">
        <v>127</v>
      </c>
      <c r="C56" s="9" t="s">
        <v>85</v>
      </c>
      <c r="D56" s="2" t="s">
        <v>6</v>
      </c>
      <c r="E56" s="2">
        <v>2</v>
      </c>
      <c r="F56" s="2" t="s">
        <v>6</v>
      </c>
      <c r="G56" s="3" t="s">
        <v>103</v>
      </c>
      <c r="H56" s="9" t="s">
        <v>100</v>
      </c>
      <c r="I56" s="13">
        <v>77.099999999999994</v>
      </c>
      <c r="J56" s="13" t="s">
        <v>93</v>
      </c>
      <c r="K56" s="13">
        <f t="shared" si="14"/>
        <v>75</v>
      </c>
      <c r="L56" s="15">
        <v>57.960054999999997</v>
      </c>
      <c r="M56" s="15">
        <v>-79.641257999999993</v>
      </c>
      <c r="N56" s="10">
        <v>48.526488999999998</v>
      </c>
      <c r="O56" s="10">
        <v>-112.291296</v>
      </c>
      <c r="P56" s="4">
        <f>(7.4+7.43+7.55+6.71+7.22+7.5+7.44+7.71+8.47)/9</f>
        <v>7.4922222222222228</v>
      </c>
      <c r="Q56" s="4">
        <v>8.1198279114821705</v>
      </c>
      <c r="R56" s="5">
        <v>3</v>
      </c>
      <c r="S56" s="8" t="s">
        <v>93</v>
      </c>
      <c r="T56" s="11" t="s">
        <v>196</v>
      </c>
      <c r="U56" s="7">
        <f>R56</f>
        <v>3</v>
      </c>
      <c r="V56" s="10" t="s">
        <v>120</v>
      </c>
      <c r="W56" s="10">
        <v>1</v>
      </c>
      <c r="X56" s="9" t="s">
        <v>197</v>
      </c>
    </row>
    <row r="57" spans="2:24" x14ac:dyDescent="0.2">
      <c r="B57" s="2" t="s">
        <v>126</v>
      </c>
      <c r="C57" s="13" t="s">
        <v>121</v>
      </c>
      <c r="D57" s="13" t="s">
        <v>97</v>
      </c>
      <c r="E57" s="13">
        <v>5</v>
      </c>
      <c r="F57" s="13" t="s">
        <v>24</v>
      </c>
      <c r="G57" s="3" t="s">
        <v>103</v>
      </c>
      <c r="H57" s="13" t="s">
        <v>100</v>
      </c>
      <c r="I57" s="13">
        <f>AVERAGE($I$54:$I$54)</f>
        <v>81</v>
      </c>
      <c r="J57" s="13">
        <f>MAX($I$54:$I$54)-I57</f>
        <v>0</v>
      </c>
      <c r="K57" s="13">
        <f t="shared" si="14"/>
        <v>80</v>
      </c>
      <c r="L57" s="13">
        <v>57.933525000000003</v>
      </c>
      <c r="M57" s="13">
        <v>-79.93974</v>
      </c>
      <c r="N57" s="18">
        <v>48.452117333333341</v>
      </c>
      <c r="O57" s="18">
        <v>-112.506159</v>
      </c>
      <c r="P57" s="19">
        <v>5</v>
      </c>
      <c r="Q57" s="19">
        <v>3.0565409216798698</v>
      </c>
      <c r="R57" s="5">
        <v>4</v>
      </c>
      <c r="S57" s="2">
        <v>3</v>
      </c>
      <c r="T57" s="2" t="s">
        <v>195</v>
      </c>
      <c r="U57" s="2">
        <f>R57*SQRT(S57)</f>
        <v>6.9282032302755088</v>
      </c>
      <c r="V57" s="13" t="s">
        <v>120</v>
      </c>
      <c r="W57" s="13">
        <v>1</v>
      </c>
      <c r="X57" s="13" t="s">
        <v>124</v>
      </c>
    </row>
    <row r="58" spans="2:24" x14ac:dyDescent="0.2">
      <c r="B58" s="2" t="s">
        <v>125</v>
      </c>
      <c r="C58" s="13" t="s">
        <v>121</v>
      </c>
      <c r="D58" s="13" t="s">
        <v>97</v>
      </c>
      <c r="E58" s="13">
        <v>5</v>
      </c>
      <c r="F58" s="13" t="s">
        <v>24</v>
      </c>
      <c r="G58" s="3" t="s">
        <v>103</v>
      </c>
      <c r="H58" s="13" t="s">
        <v>100</v>
      </c>
      <c r="I58" s="13">
        <f>AVERAGE($I$54:$I$54)</f>
        <v>81</v>
      </c>
      <c r="J58" s="13">
        <f>MAX($I$54:$I$54)-I58</f>
        <v>0</v>
      </c>
      <c r="K58" s="13">
        <f t="shared" si="14"/>
        <v>80</v>
      </c>
      <c r="L58" s="13">
        <v>57.933525000000003</v>
      </c>
      <c r="M58" s="13">
        <v>-79.93974</v>
      </c>
      <c r="N58" s="18">
        <v>48.452117333333341</v>
      </c>
      <c r="O58" s="18">
        <v>-112.506159</v>
      </c>
      <c r="P58" s="19">
        <v>8</v>
      </c>
      <c r="Q58" s="19">
        <v>6.0565409216798702</v>
      </c>
      <c r="R58" s="5">
        <v>4</v>
      </c>
      <c r="S58" s="2">
        <v>3</v>
      </c>
      <c r="T58" s="2" t="s">
        <v>195</v>
      </c>
      <c r="U58" s="2">
        <f>R58*SQRT(S58)</f>
        <v>6.9282032302755088</v>
      </c>
      <c r="V58" s="13" t="s">
        <v>120</v>
      </c>
      <c r="W58" s="13">
        <v>1</v>
      </c>
      <c r="X58" s="13" t="s">
        <v>124</v>
      </c>
    </row>
    <row r="59" spans="2:24" x14ac:dyDescent="0.2">
      <c r="B59" s="2" t="s">
        <v>123</v>
      </c>
      <c r="C59" s="13" t="s">
        <v>121</v>
      </c>
      <c r="D59" s="13" t="s">
        <v>97</v>
      </c>
      <c r="E59" s="13">
        <v>5</v>
      </c>
      <c r="F59" s="13" t="s">
        <v>24</v>
      </c>
      <c r="G59" s="3" t="s">
        <v>103</v>
      </c>
      <c r="H59" s="13" t="s">
        <v>99</v>
      </c>
      <c r="I59" s="14">
        <v>75</v>
      </c>
      <c r="J59" s="13" t="s">
        <v>93</v>
      </c>
      <c r="K59" s="13">
        <f t="shared" si="14"/>
        <v>75</v>
      </c>
      <c r="L59" s="13">
        <v>47.463996000000002</v>
      </c>
      <c r="M59" s="13">
        <v>-85.369771</v>
      </c>
      <c r="N59" s="18">
        <v>37.625255000000003</v>
      </c>
      <c r="O59" s="18">
        <v>-111.88746</v>
      </c>
      <c r="P59" s="19">
        <v>7</v>
      </c>
      <c r="Q59" s="19">
        <v>8.2204551065624401</v>
      </c>
      <c r="R59" s="5">
        <v>5</v>
      </c>
      <c r="S59" s="2">
        <v>3</v>
      </c>
      <c r="T59" s="2" t="s">
        <v>195</v>
      </c>
      <c r="U59" s="2">
        <f>R59*SQRT(S59)</f>
        <v>8.6602540378443855</v>
      </c>
      <c r="V59" s="13" t="s">
        <v>120</v>
      </c>
      <c r="W59" s="13">
        <v>1</v>
      </c>
      <c r="X59" s="13" t="s">
        <v>119</v>
      </c>
    </row>
    <row r="60" spans="2:24" x14ac:dyDescent="0.2">
      <c r="B60" s="2" t="s">
        <v>122</v>
      </c>
      <c r="C60" s="13" t="s">
        <v>121</v>
      </c>
      <c r="D60" s="13" t="s">
        <v>97</v>
      </c>
      <c r="E60" s="13">
        <v>5</v>
      </c>
      <c r="F60" s="13" t="s">
        <v>24</v>
      </c>
      <c r="G60" s="3" t="s">
        <v>103</v>
      </c>
      <c r="H60" s="13" t="s">
        <v>99</v>
      </c>
      <c r="I60" s="14">
        <v>75</v>
      </c>
      <c r="J60" s="13" t="s">
        <v>93</v>
      </c>
      <c r="K60" s="13">
        <f t="shared" si="14"/>
        <v>75</v>
      </c>
      <c r="L60" s="13">
        <v>47.463996000000002</v>
      </c>
      <c r="M60" s="13">
        <v>-85.369771</v>
      </c>
      <c r="N60" s="18">
        <v>37.625255000000003</v>
      </c>
      <c r="O60" s="18">
        <v>-111.88746</v>
      </c>
      <c r="P60" s="19">
        <v>10</v>
      </c>
      <c r="Q60" s="19">
        <v>11.220455106562399</v>
      </c>
      <c r="R60" s="5">
        <v>5</v>
      </c>
      <c r="S60" s="2">
        <v>3</v>
      </c>
      <c r="T60" s="2" t="s">
        <v>195</v>
      </c>
      <c r="U60" s="2">
        <f>R60*SQRT(S60)</f>
        <v>8.6602540378443855</v>
      </c>
      <c r="V60" s="13" t="s">
        <v>120</v>
      </c>
      <c r="W60" s="13">
        <v>1</v>
      </c>
      <c r="X60" s="13" t="s">
        <v>119</v>
      </c>
    </row>
    <row r="61" spans="2:24" x14ac:dyDescent="0.2">
      <c r="B61" s="2" t="s">
        <v>158</v>
      </c>
      <c r="C61" s="2" t="s">
        <v>14</v>
      </c>
      <c r="D61" s="3" t="s">
        <v>95</v>
      </c>
      <c r="E61" s="3">
        <v>1</v>
      </c>
      <c r="F61" s="3" t="s">
        <v>15</v>
      </c>
      <c r="G61" s="3" t="s">
        <v>103</v>
      </c>
      <c r="H61" s="3" t="s">
        <v>99</v>
      </c>
      <c r="I61" s="2">
        <v>76.2</v>
      </c>
      <c r="J61" s="2">
        <v>0.02</v>
      </c>
      <c r="K61" s="2">
        <f t="shared" si="14"/>
        <v>75</v>
      </c>
      <c r="L61" s="3">
        <v>58.183920999999998</v>
      </c>
      <c r="M61" s="3">
        <v>-77.147716000000003</v>
      </c>
      <c r="N61" s="2">
        <f>49+(7/60)+(15/360)</f>
        <v>49.158333333333331</v>
      </c>
      <c r="O61" s="2">
        <v>-110.5</v>
      </c>
      <c r="P61" s="4">
        <v>8.5306122448979629</v>
      </c>
      <c r="Q61" s="4">
        <v>9.5123662233497797</v>
      </c>
      <c r="R61" s="5">
        <v>1.589464882943143</v>
      </c>
      <c r="S61" s="2">
        <v>8</v>
      </c>
      <c r="T61" s="7" t="s">
        <v>106</v>
      </c>
      <c r="U61" s="2">
        <f t="shared" ref="U61:U88" si="15">(R61/1.96)*SQRT(S61)</f>
        <v>2.2937171371162828</v>
      </c>
      <c r="V61" s="2" t="s">
        <v>11</v>
      </c>
      <c r="W61" s="2">
        <v>2</v>
      </c>
      <c r="X61" s="3" t="s">
        <v>35</v>
      </c>
    </row>
    <row r="62" spans="2:24" x14ac:dyDescent="0.2">
      <c r="B62" s="2" t="s">
        <v>157</v>
      </c>
      <c r="C62" s="2" t="s">
        <v>14</v>
      </c>
      <c r="D62" s="3" t="s">
        <v>95</v>
      </c>
      <c r="E62" s="3">
        <v>1</v>
      </c>
      <c r="F62" s="3" t="s">
        <v>15</v>
      </c>
      <c r="G62" s="3" t="s">
        <v>103</v>
      </c>
      <c r="H62" s="3" t="s">
        <v>99</v>
      </c>
      <c r="I62" s="2">
        <v>76.2</v>
      </c>
      <c r="J62" s="2">
        <v>0.02</v>
      </c>
      <c r="K62" s="2">
        <f t="shared" si="14"/>
        <v>75</v>
      </c>
      <c r="L62" s="3">
        <v>58.183920999999998</v>
      </c>
      <c r="M62" s="3">
        <v>-77.147716000000003</v>
      </c>
      <c r="N62" s="2">
        <f>49+(7/60)+(15/360)</f>
        <v>49.158333333333331</v>
      </c>
      <c r="O62" s="2">
        <v>-110.5</v>
      </c>
      <c r="P62" s="4">
        <v>12.612244897959187</v>
      </c>
      <c r="Q62" s="4">
        <v>13.593998876411</v>
      </c>
      <c r="R62" s="5">
        <v>1.8403010033444804</v>
      </c>
      <c r="S62" s="2">
        <v>8</v>
      </c>
      <c r="T62" s="7" t="s">
        <v>106</v>
      </c>
      <c r="U62" s="2">
        <f t="shared" si="15"/>
        <v>2.6556924875291625</v>
      </c>
      <c r="V62" s="2" t="s">
        <v>11</v>
      </c>
      <c r="W62" s="2">
        <v>2</v>
      </c>
      <c r="X62" s="3" t="s">
        <v>35</v>
      </c>
    </row>
    <row r="63" spans="2:24" x14ac:dyDescent="0.2">
      <c r="B63" s="2" t="s">
        <v>156</v>
      </c>
      <c r="C63" s="2" t="s">
        <v>14</v>
      </c>
      <c r="D63" s="3" t="s">
        <v>95</v>
      </c>
      <c r="E63" s="3">
        <v>1</v>
      </c>
      <c r="F63" s="3" t="s">
        <v>16</v>
      </c>
      <c r="G63" s="3" t="s">
        <v>103</v>
      </c>
      <c r="H63" s="3" t="s">
        <v>99</v>
      </c>
      <c r="I63" s="2">
        <v>76.2</v>
      </c>
      <c r="J63" s="2">
        <v>0.02</v>
      </c>
      <c r="K63" s="2">
        <f t="shared" si="14"/>
        <v>75</v>
      </c>
      <c r="L63" s="3">
        <v>58.183920999999998</v>
      </c>
      <c r="M63" s="3">
        <v>-77.147716000000003</v>
      </c>
      <c r="N63" s="2">
        <f>49+(7/60)+(15/360)</f>
        <v>49.158333333333331</v>
      </c>
      <c r="O63" s="2">
        <v>-110.5</v>
      </c>
      <c r="P63" s="4">
        <v>8.7346938775510221</v>
      </c>
      <c r="Q63" s="4">
        <v>9.7164478560028407</v>
      </c>
      <c r="R63" s="5">
        <v>1.6020066889632103</v>
      </c>
      <c r="S63" s="2">
        <v>8</v>
      </c>
      <c r="T63" s="7" t="s">
        <v>106</v>
      </c>
      <c r="U63" s="2">
        <f t="shared" si="15"/>
        <v>2.3118159046369273</v>
      </c>
      <c r="V63" s="2" t="s">
        <v>11</v>
      </c>
      <c r="W63" s="2">
        <v>2</v>
      </c>
      <c r="X63" s="3" t="s">
        <v>35</v>
      </c>
    </row>
    <row r="64" spans="2:24" x14ac:dyDescent="0.2">
      <c r="B64" s="2" t="s">
        <v>155</v>
      </c>
      <c r="C64" s="2" t="s">
        <v>14</v>
      </c>
      <c r="D64" s="3" t="s">
        <v>95</v>
      </c>
      <c r="E64" s="3">
        <v>1</v>
      </c>
      <c r="F64" s="3" t="s">
        <v>138</v>
      </c>
      <c r="G64" s="3" t="s">
        <v>103</v>
      </c>
      <c r="H64" s="3" t="s">
        <v>99</v>
      </c>
      <c r="I64" s="2">
        <v>76.2</v>
      </c>
      <c r="J64" s="2">
        <v>0.02</v>
      </c>
      <c r="K64" s="2">
        <f t="shared" si="14"/>
        <v>75</v>
      </c>
      <c r="L64" s="3">
        <v>58.183920999999998</v>
      </c>
      <c r="M64" s="3">
        <v>-77.147716000000003</v>
      </c>
      <c r="N64" s="2">
        <f>49+(7/60)+(15/360)</f>
        <v>49.158333333333331</v>
      </c>
      <c r="O64" s="2">
        <v>-110.5</v>
      </c>
      <c r="P64" s="4">
        <v>8.7346938775510221</v>
      </c>
      <c r="Q64" s="4">
        <v>9.7164478560028407</v>
      </c>
      <c r="R64" s="5">
        <v>1.6020066889632103</v>
      </c>
      <c r="S64" s="2">
        <v>8</v>
      </c>
      <c r="T64" s="7" t="s">
        <v>106</v>
      </c>
      <c r="U64" s="2">
        <f t="shared" si="15"/>
        <v>2.3118159046369273</v>
      </c>
      <c r="V64" s="2" t="s">
        <v>11</v>
      </c>
      <c r="W64" s="2">
        <v>2</v>
      </c>
      <c r="X64" s="3" t="s">
        <v>35</v>
      </c>
    </row>
    <row r="65" spans="2:24" x14ac:dyDescent="0.2">
      <c r="B65" s="2" t="s">
        <v>154</v>
      </c>
      <c r="C65" s="2" t="s">
        <v>14</v>
      </c>
      <c r="D65" s="3" t="s">
        <v>95</v>
      </c>
      <c r="E65" s="3">
        <v>1</v>
      </c>
      <c r="F65" s="3" t="s">
        <v>15</v>
      </c>
      <c r="G65" s="3" t="s">
        <v>103</v>
      </c>
      <c r="H65" s="3" t="s">
        <v>101</v>
      </c>
      <c r="I65" s="3">
        <f t="shared" ref="I65:I80" si="16">(77.03+76.1)/2</f>
        <v>76.564999999999998</v>
      </c>
      <c r="J65" s="3">
        <f t="shared" ref="J65:J80" si="17">77.03-I65</f>
        <v>0.46500000000000341</v>
      </c>
      <c r="K65" s="2">
        <f t="shared" si="14"/>
        <v>75</v>
      </c>
      <c r="L65" s="3">
        <v>59.851554999999998</v>
      </c>
      <c r="M65" s="3">
        <v>-77.341718999999998</v>
      </c>
      <c r="N65" s="2">
        <v>50.7</v>
      </c>
      <c r="O65" s="2">
        <v>-111.5</v>
      </c>
      <c r="P65" s="4">
        <v>7.9183673469387772</v>
      </c>
      <c r="Q65" s="4">
        <v>8.5459730361987294</v>
      </c>
      <c r="R65" s="5">
        <v>1.5518394648829421</v>
      </c>
      <c r="S65" s="2">
        <v>8</v>
      </c>
      <c r="T65" s="7" t="s">
        <v>106</v>
      </c>
      <c r="U65" s="2">
        <f t="shared" si="15"/>
        <v>2.2394208345543505</v>
      </c>
      <c r="V65" s="2" t="s">
        <v>11</v>
      </c>
      <c r="W65" s="2">
        <v>2</v>
      </c>
      <c r="X65" s="3" t="s">
        <v>27</v>
      </c>
    </row>
    <row r="66" spans="2:24" x14ac:dyDescent="0.2">
      <c r="B66" s="2" t="s">
        <v>153</v>
      </c>
      <c r="C66" s="2" t="s">
        <v>14</v>
      </c>
      <c r="D66" s="3" t="s">
        <v>95</v>
      </c>
      <c r="E66" s="3">
        <v>1</v>
      </c>
      <c r="F66" s="3" t="s">
        <v>15</v>
      </c>
      <c r="G66" s="3" t="s">
        <v>103</v>
      </c>
      <c r="H66" s="3" t="s">
        <v>101</v>
      </c>
      <c r="I66" s="3">
        <f t="shared" si="16"/>
        <v>76.564999999999998</v>
      </c>
      <c r="J66" s="3">
        <f t="shared" si="17"/>
        <v>0.46500000000000341</v>
      </c>
      <c r="K66" s="2">
        <f t="shared" si="14"/>
        <v>75</v>
      </c>
      <c r="L66" s="3">
        <v>59.851554999999998</v>
      </c>
      <c r="M66" s="3">
        <v>-77.341718999999998</v>
      </c>
      <c r="N66" s="2">
        <v>50.7</v>
      </c>
      <c r="O66" s="2">
        <v>-111.5</v>
      </c>
      <c r="P66" s="4">
        <v>11.183673469387756</v>
      </c>
      <c r="Q66" s="4">
        <v>11.8112791586477</v>
      </c>
      <c r="R66" s="5">
        <v>1.7525083612040122</v>
      </c>
      <c r="S66" s="2">
        <v>8</v>
      </c>
      <c r="T66" s="7" t="s">
        <v>106</v>
      </c>
      <c r="U66" s="2">
        <f t="shared" si="15"/>
        <v>2.5290011148846543</v>
      </c>
      <c r="V66" s="2" t="s">
        <v>11</v>
      </c>
      <c r="W66" s="2">
        <v>2</v>
      </c>
      <c r="X66" s="3" t="s">
        <v>27</v>
      </c>
    </row>
    <row r="67" spans="2:24" x14ac:dyDescent="0.2">
      <c r="B67" s="2" t="s">
        <v>152</v>
      </c>
      <c r="C67" s="2" t="s">
        <v>14</v>
      </c>
      <c r="D67" s="3" t="s">
        <v>95</v>
      </c>
      <c r="E67" s="3">
        <v>1</v>
      </c>
      <c r="F67" s="3" t="s">
        <v>15</v>
      </c>
      <c r="G67" s="3" t="s">
        <v>103</v>
      </c>
      <c r="H67" s="3" t="s">
        <v>101</v>
      </c>
      <c r="I67" s="3">
        <f t="shared" si="16"/>
        <v>76.564999999999998</v>
      </c>
      <c r="J67" s="3">
        <f t="shared" si="17"/>
        <v>0.46500000000000341</v>
      </c>
      <c r="K67" s="2">
        <f t="shared" si="14"/>
        <v>75</v>
      </c>
      <c r="L67" s="3">
        <v>59.851554999999998</v>
      </c>
      <c r="M67" s="3">
        <v>-77.341718999999998</v>
      </c>
      <c r="N67" s="2">
        <v>50.7</v>
      </c>
      <c r="O67" s="2">
        <v>-111.5</v>
      </c>
      <c r="P67" s="4">
        <v>9.9591836734693899</v>
      </c>
      <c r="Q67" s="4">
        <v>10.5867893627293</v>
      </c>
      <c r="R67" s="5">
        <v>1.6772575250836113</v>
      </c>
      <c r="S67" s="2">
        <v>8</v>
      </c>
      <c r="T67" s="7" t="s">
        <v>106</v>
      </c>
      <c r="U67" s="2">
        <f t="shared" si="15"/>
        <v>2.4204085097607906</v>
      </c>
      <c r="V67" s="2" t="s">
        <v>11</v>
      </c>
      <c r="W67" s="2">
        <v>2</v>
      </c>
      <c r="X67" s="3" t="s">
        <v>27</v>
      </c>
    </row>
    <row r="68" spans="2:24" x14ac:dyDescent="0.2">
      <c r="B68" s="2" t="s">
        <v>151</v>
      </c>
      <c r="C68" s="2" t="s">
        <v>14</v>
      </c>
      <c r="D68" s="3" t="s">
        <v>95</v>
      </c>
      <c r="E68" s="3">
        <v>1</v>
      </c>
      <c r="F68" s="3" t="s">
        <v>15</v>
      </c>
      <c r="G68" s="3" t="s">
        <v>103</v>
      </c>
      <c r="H68" s="3" t="s">
        <v>101</v>
      </c>
      <c r="I68" s="3">
        <f t="shared" si="16"/>
        <v>76.564999999999998</v>
      </c>
      <c r="J68" s="3">
        <f t="shared" si="17"/>
        <v>0.46500000000000341</v>
      </c>
      <c r="K68" s="2">
        <f t="shared" si="14"/>
        <v>75</v>
      </c>
      <c r="L68" s="3">
        <v>59.851554999999998</v>
      </c>
      <c r="M68" s="3">
        <v>-77.341718999999998</v>
      </c>
      <c r="N68" s="2">
        <v>50.7</v>
      </c>
      <c r="O68" s="2">
        <v>-111.5</v>
      </c>
      <c r="P68" s="4">
        <v>10.775510204081636</v>
      </c>
      <c r="Q68" s="4">
        <v>11.403115893341599</v>
      </c>
      <c r="R68" s="5">
        <v>1.7274247491638786</v>
      </c>
      <c r="S68" s="2">
        <v>8</v>
      </c>
      <c r="T68" s="7" t="s">
        <v>106</v>
      </c>
      <c r="U68" s="2">
        <f t="shared" si="15"/>
        <v>2.4928035798433661</v>
      </c>
      <c r="V68" s="2" t="s">
        <v>11</v>
      </c>
      <c r="W68" s="2">
        <v>2</v>
      </c>
      <c r="X68" s="3" t="s">
        <v>27</v>
      </c>
    </row>
    <row r="69" spans="2:24" x14ac:dyDescent="0.2">
      <c r="B69" s="2" t="s">
        <v>150</v>
      </c>
      <c r="C69" s="2" t="s">
        <v>14</v>
      </c>
      <c r="D69" s="3" t="s">
        <v>95</v>
      </c>
      <c r="E69" s="3">
        <v>1</v>
      </c>
      <c r="F69" s="3" t="s">
        <v>15</v>
      </c>
      <c r="G69" s="3" t="s">
        <v>103</v>
      </c>
      <c r="H69" s="3" t="s">
        <v>101</v>
      </c>
      <c r="I69" s="3">
        <f t="shared" si="16"/>
        <v>76.564999999999998</v>
      </c>
      <c r="J69" s="3">
        <f t="shared" si="17"/>
        <v>0.46500000000000341</v>
      </c>
      <c r="K69" s="2">
        <f t="shared" si="14"/>
        <v>75</v>
      </c>
      <c r="L69" s="3">
        <v>59.851554999999998</v>
      </c>
      <c r="M69" s="3">
        <v>-77.341718999999998</v>
      </c>
      <c r="N69" s="2">
        <v>50.7</v>
      </c>
      <c r="O69" s="2">
        <v>-111.5</v>
      </c>
      <c r="P69" s="4">
        <v>11.591836734693882</v>
      </c>
      <c r="Q69" s="4">
        <v>12.219442423953801</v>
      </c>
      <c r="R69" s="5">
        <v>1.7775919732441459</v>
      </c>
      <c r="S69" s="2">
        <v>8</v>
      </c>
      <c r="T69" s="7" t="s">
        <v>106</v>
      </c>
      <c r="U69" s="2">
        <f t="shared" si="15"/>
        <v>2.565198649925942</v>
      </c>
      <c r="V69" s="2" t="s">
        <v>11</v>
      </c>
      <c r="W69" s="2">
        <v>2</v>
      </c>
      <c r="X69" s="3" t="s">
        <v>27</v>
      </c>
    </row>
    <row r="70" spans="2:24" x14ac:dyDescent="0.2">
      <c r="B70" s="2" t="s">
        <v>149</v>
      </c>
      <c r="C70" s="2" t="s">
        <v>14</v>
      </c>
      <c r="D70" s="3" t="s">
        <v>95</v>
      </c>
      <c r="E70" s="3">
        <v>1</v>
      </c>
      <c r="F70" s="2" t="s">
        <v>21</v>
      </c>
      <c r="G70" s="3" t="s">
        <v>103</v>
      </c>
      <c r="H70" s="3" t="s">
        <v>101</v>
      </c>
      <c r="I70" s="3">
        <f t="shared" si="16"/>
        <v>76.564999999999998</v>
      </c>
      <c r="J70" s="3">
        <f t="shared" si="17"/>
        <v>0.46500000000000341</v>
      </c>
      <c r="K70" s="2">
        <f t="shared" si="14"/>
        <v>75</v>
      </c>
      <c r="L70" s="3">
        <v>59.851554999999998</v>
      </c>
      <c r="M70" s="3">
        <v>-77.341718999999998</v>
      </c>
      <c r="N70" s="2">
        <v>50.7</v>
      </c>
      <c r="O70" s="2">
        <v>-111.5</v>
      </c>
      <c r="P70" s="4">
        <v>8.9387755102040831</v>
      </c>
      <c r="Q70" s="4">
        <v>9.5663811994640309</v>
      </c>
      <c r="R70" s="5">
        <v>1.6145484949832767</v>
      </c>
      <c r="S70" s="2">
        <v>8</v>
      </c>
      <c r="T70" s="7" t="s">
        <v>106</v>
      </c>
      <c r="U70" s="2">
        <f t="shared" si="15"/>
        <v>2.3299146721575705</v>
      </c>
      <c r="V70" s="2" t="s">
        <v>11</v>
      </c>
      <c r="W70" s="2">
        <v>2</v>
      </c>
      <c r="X70" s="3" t="s">
        <v>27</v>
      </c>
    </row>
    <row r="71" spans="2:24" x14ac:dyDescent="0.2">
      <c r="B71" s="2" t="s">
        <v>148</v>
      </c>
      <c r="C71" s="2" t="s">
        <v>14</v>
      </c>
      <c r="D71" s="3" t="s">
        <v>95</v>
      </c>
      <c r="E71" s="3">
        <v>1</v>
      </c>
      <c r="F71" s="2" t="s">
        <v>21</v>
      </c>
      <c r="G71" s="3" t="s">
        <v>103</v>
      </c>
      <c r="H71" s="3" t="s">
        <v>101</v>
      </c>
      <c r="I71" s="3">
        <f t="shared" si="16"/>
        <v>76.564999999999998</v>
      </c>
      <c r="J71" s="3">
        <f t="shared" si="17"/>
        <v>0.46500000000000341</v>
      </c>
      <c r="K71" s="2">
        <f t="shared" si="14"/>
        <v>75</v>
      </c>
      <c r="L71" s="3">
        <v>59.851554999999998</v>
      </c>
      <c r="M71" s="3">
        <v>-77.341718999999998</v>
      </c>
      <c r="N71" s="2">
        <v>50.7</v>
      </c>
      <c r="O71" s="2">
        <v>-111.5</v>
      </c>
      <c r="P71" s="4">
        <v>7.9183673469387772</v>
      </c>
      <c r="Q71" s="4">
        <v>8.5459730361987294</v>
      </c>
      <c r="R71" s="5">
        <v>1.5518394648829421</v>
      </c>
      <c r="S71" s="2">
        <v>8</v>
      </c>
      <c r="T71" s="7" t="s">
        <v>106</v>
      </c>
      <c r="U71" s="2">
        <f t="shared" si="15"/>
        <v>2.2394208345543505</v>
      </c>
      <c r="V71" s="2" t="s">
        <v>11</v>
      </c>
      <c r="W71" s="2">
        <v>2</v>
      </c>
      <c r="X71" s="3" t="s">
        <v>27</v>
      </c>
    </row>
    <row r="72" spans="2:24" x14ac:dyDescent="0.2">
      <c r="B72" s="2" t="s">
        <v>147</v>
      </c>
      <c r="C72" s="2" t="s">
        <v>14</v>
      </c>
      <c r="D72" s="3" t="s">
        <v>95</v>
      </c>
      <c r="E72" s="3">
        <v>1</v>
      </c>
      <c r="F72" s="2" t="s">
        <v>21</v>
      </c>
      <c r="G72" s="3" t="s">
        <v>103</v>
      </c>
      <c r="H72" s="3" t="s">
        <v>101</v>
      </c>
      <c r="I72" s="3">
        <f t="shared" si="16"/>
        <v>76.564999999999998</v>
      </c>
      <c r="J72" s="3">
        <f t="shared" si="17"/>
        <v>0.46500000000000341</v>
      </c>
      <c r="K72" s="2">
        <f t="shared" si="14"/>
        <v>75</v>
      </c>
      <c r="L72" s="3">
        <v>59.851554999999998</v>
      </c>
      <c r="M72" s="3">
        <v>-77.341718999999998</v>
      </c>
      <c r="N72" s="2">
        <v>50.7</v>
      </c>
      <c r="O72" s="2">
        <v>-111.5</v>
      </c>
      <c r="P72" s="4">
        <v>7.7142857142857171</v>
      </c>
      <c r="Q72" s="4">
        <v>8.3418914035456702</v>
      </c>
      <c r="R72" s="5">
        <v>1.5392976588628757</v>
      </c>
      <c r="S72" s="2">
        <v>8</v>
      </c>
      <c r="T72" s="7" t="s">
        <v>106</v>
      </c>
      <c r="U72" s="2">
        <f t="shared" si="15"/>
        <v>2.2213220670337068</v>
      </c>
      <c r="V72" s="2" t="s">
        <v>11</v>
      </c>
      <c r="W72" s="2">
        <v>2</v>
      </c>
      <c r="X72" s="3" t="s">
        <v>27</v>
      </c>
    </row>
    <row r="73" spans="2:24" x14ac:dyDescent="0.2">
      <c r="B73" s="2" t="s">
        <v>146</v>
      </c>
      <c r="C73" s="2" t="s">
        <v>14</v>
      </c>
      <c r="D73" s="3" t="s">
        <v>95</v>
      </c>
      <c r="E73" s="3">
        <v>1</v>
      </c>
      <c r="F73" s="2" t="s">
        <v>21</v>
      </c>
      <c r="G73" s="3" t="s">
        <v>103</v>
      </c>
      <c r="H73" s="3" t="s">
        <v>101</v>
      </c>
      <c r="I73" s="3">
        <f t="shared" si="16"/>
        <v>76.564999999999998</v>
      </c>
      <c r="J73" s="3">
        <f t="shared" si="17"/>
        <v>0.46500000000000341</v>
      </c>
      <c r="K73" s="2">
        <f t="shared" si="14"/>
        <v>75</v>
      </c>
      <c r="L73" s="3">
        <v>59.851554999999998</v>
      </c>
      <c r="M73" s="3">
        <v>-77.341718999999998</v>
      </c>
      <c r="N73" s="2">
        <v>50.7</v>
      </c>
      <c r="O73" s="2">
        <v>-111.5</v>
      </c>
      <c r="P73" s="4">
        <v>5.8775510204081653</v>
      </c>
      <c r="Q73" s="4">
        <v>6.5051567096681202</v>
      </c>
      <c r="R73" s="5">
        <v>1.4264214046822734</v>
      </c>
      <c r="S73" s="2">
        <v>8</v>
      </c>
      <c r="T73" s="7" t="s">
        <v>106</v>
      </c>
      <c r="U73" s="2">
        <f t="shared" si="15"/>
        <v>2.0584331593479104</v>
      </c>
      <c r="V73" s="2" t="s">
        <v>11</v>
      </c>
      <c r="W73" s="2">
        <v>2</v>
      </c>
      <c r="X73" s="3" t="s">
        <v>27</v>
      </c>
    </row>
    <row r="74" spans="2:24" x14ac:dyDescent="0.2">
      <c r="B74" s="2" t="s">
        <v>145</v>
      </c>
      <c r="C74" s="2" t="s">
        <v>14</v>
      </c>
      <c r="D74" s="3" t="s">
        <v>95</v>
      </c>
      <c r="E74" s="3">
        <v>1</v>
      </c>
      <c r="F74" s="3" t="s">
        <v>138</v>
      </c>
      <c r="G74" s="3" t="s">
        <v>103</v>
      </c>
      <c r="H74" s="3" t="s">
        <v>101</v>
      </c>
      <c r="I74" s="3">
        <f t="shared" si="16"/>
        <v>76.564999999999998</v>
      </c>
      <c r="J74" s="3">
        <f t="shared" si="17"/>
        <v>0.46500000000000341</v>
      </c>
      <c r="K74" s="2">
        <f t="shared" si="14"/>
        <v>75</v>
      </c>
      <c r="L74" s="3">
        <v>59.851554999999998</v>
      </c>
      <c r="M74" s="3">
        <v>-77.341718999999998</v>
      </c>
      <c r="N74" s="2">
        <v>50.7</v>
      </c>
      <c r="O74" s="2">
        <v>-111.5</v>
      </c>
      <c r="P74" s="4">
        <v>8.9387755102040831</v>
      </c>
      <c r="Q74" s="4">
        <v>9.5663811994640309</v>
      </c>
      <c r="R74" s="5">
        <v>1.6145484949832767</v>
      </c>
      <c r="S74" s="2">
        <v>8</v>
      </c>
      <c r="T74" s="7" t="s">
        <v>106</v>
      </c>
      <c r="U74" s="2">
        <f t="shared" si="15"/>
        <v>2.3299146721575705</v>
      </c>
      <c r="V74" s="2" t="s">
        <v>11</v>
      </c>
      <c r="W74" s="2">
        <v>2</v>
      </c>
      <c r="X74" s="3" t="s">
        <v>27</v>
      </c>
    </row>
    <row r="75" spans="2:24" x14ac:dyDescent="0.2">
      <c r="B75" s="2" t="s">
        <v>144</v>
      </c>
      <c r="C75" s="2" t="s">
        <v>14</v>
      </c>
      <c r="D75" s="3" t="s">
        <v>95</v>
      </c>
      <c r="E75" s="3">
        <v>1</v>
      </c>
      <c r="F75" s="3" t="s">
        <v>138</v>
      </c>
      <c r="G75" s="3" t="s">
        <v>103</v>
      </c>
      <c r="H75" s="3" t="s">
        <v>101</v>
      </c>
      <c r="I75" s="3">
        <f t="shared" si="16"/>
        <v>76.564999999999998</v>
      </c>
      <c r="J75" s="3">
        <f t="shared" si="17"/>
        <v>0.46500000000000341</v>
      </c>
      <c r="K75" s="2">
        <f t="shared" si="14"/>
        <v>75</v>
      </c>
      <c r="L75" s="3">
        <v>59.851554999999998</v>
      </c>
      <c r="M75" s="3">
        <v>-77.341718999999998</v>
      </c>
      <c r="N75" s="2">
        <v>50.7</v>
      </c>
      <c r="O75" s="2">
        <v>-111.5</v>
      </c>
      <c r="P75" s="4">
        <v>8.7346938775510221</v>
      </c>
      <c r="Q75" s="4">
        <v>9.3622995668109699</v>
      </c>
      <c r="R75" s="5">
        <v>1.6020066889632103</v>
      </c>
      <c r="S75" s="2">
        <v>8</v>
      </c>
      <c r="T75" s="7" t="s">
        <v>106</v>
      </c>
      <c r="U75" s="2">
        <f t="shared" si="15"/>
        <v>2.3118159046369273</v>
      </c>
      <c r="V75" s="2" t="s">
        <v>11</v>
      </c>
      <c r="W75" s="2">
        <v>2</v>
      </c>
      <c r="X75" s="3" t="s">
        <v>27</v>
      </c>
    </row>
    <row r="76" spans="2:24" x14ac:dyDescent="0.2">
      <c r="B76" s="2" t="s">
        <v>143</v>
      </c>
      <c r="C76" s="2" t="s">
        <v>14</v>
      </c>
      <c r="D76" s="3" t="s">
        <v>95</v>
      </c>
      <c r="E76" s="3">
        <v>1</v>
      </c>
      <c r="F76" s="3" t="s">
        <v>138</v>
      </c>
      <c r="G76" s="3" t="s">
        <v>103</v>
      </c>
      <c r="H76" s="3" t="s">
        <v>101</v>
      </c>
      <c r="I76" s="3">
        <f t="shared" si="16"/>
        <v>76.564999999999998</v>
      </c>
      <c r="J76" s="3">
        <f t="shared" si="17"/>
        <v>0.46500000000000341</v>
      </c>
      <c r="K76" s="2">
        <f t="shared" si="14"/>
        <v>75</v>
      </c>
      <c r="L76" s="3">
        <v>59.851554999999998</v>
      </c>
      <c r="M76" s="3">
        <v>-77.341718999999998</v>
      </c>
      <c r="N76" s="2">
        <v>50.7</v>
      </c>
      <c r="O76" s="2">
        <v>-111.5</v>
      </c>
      <c r="P76" s="4">
        <v>8.5306122448979629</v>
      </c>
      <c r="Q76" s="4">
        <v>9.1582179341579106</v>
      </c>
      <c r="R76" s="5">
        <v>1.589464882943143</v>
      </c>
      <c r="S76" s="2">
        <v>8</v>
      </c>
      <c r="T76" s="7" t="s">
        <v>106</v>
      </c>
      <c r="U76" s="2">
        <f t="shared" si="15"/>
        <v>2.2937171371162828</v>
      </c>
      <c r="V76" s="2" t="s">
        <v>11</v>
      </c>
      <c r="W76" s="2">
        <v>2</v>
      </c>
      <c r="X76" s="3" t="s">
        <v>27</v>
      </c>
    </row>
    <row r="77" spans="2:24" x14ac:dyDescent="0.2">
      <c r="B77" s="2" t="s">
        <v>142</v>
      </c>
      <c r="C77" s="2" t="s">
        <v>14</v>
      </c>
      <c r="D77" s="3" t="s">
        <v>95</v>
      </c>
      <c r="E77" s="3">
        <v>1</v>
      </c>
      <c r="F77" s="3" t="s">
        <v>138</v>
      </c>
      <c r="G77" s="3" t="s">
        <v>103</v>
      </c>
      <c r="H77" s="3" t="s">
        <v>101</v>
      </c>
      <c r="I77" s="3">
        <f t="shared" si="16"/>
        <v>76.564999999999998</v>
      </c>
      <c r="J77" s="3">
        <f t="shared" si="17"/>
        <v>0.46500000000000341</v>
      </c>
      <c r="K77" s="2">
        <f t="shared" si="14"/>
        <v>75</v>
      </c>
      <c r="L77" s="3">
        <v>59.851554999999998</v>
      </c>
      <c r="M77" s="3">
        <v>-77.341718999999998</v>
      </c>
      <c r="N77" s="2">
        <v>50.7</v>
      </c>
      <c r="O77" s="2">
        <v>-111.5</v>
      </c>
      <c r="P77" s="4">
        <v>7.5102040816326561</v>
      </c>
      <c r="Q77" s="4">
        <v>8.1378097708926092</v>
      </c>
      <c r="R77" s="5">
        <v>1.5267558528428085</v>
      </c>
      <c r="S77" s="2">
        <v>8</v>
      </c>
      <c r="T77" s="7" t="s">
        <v>106</v>
      </c>
      <c r="U77" s="2">
        <f t="shared" si="15"/>
        <v>2.2032232995130623</v>
      </c>
      <c r="V77" s="2" t="s">
        <v>11</v>
      </c>
      <c r="W77" s="2">
        <v>2</v>
      </c>
      <c r="X77" s="3" t="s">
        <v>27</v>
      </c>
    </row>
    <row r="78" spans="2:24" x14ac:dyDescent="0.2">
      <c r="B78" s="2" t="s">
        <v>141</v>
      </c>
      <c r="C78" s="2" t="s">
        <v>14</v>
      </c>
      <c r="D78" s="3" t="s">
        <v>95</v>
      </c>
      <c r="E78" s="3">
        <v>1</v>
      </c>
      <c r="F78" s="3" t="s">
        <v>138</v>
      </c>
      <c r="G78" s="3" t="s">
        <v>103</v>
      </c>
      <c r="H78" s="3" t="s">
        <v>101</v>
      </c>
      <c r="I78" s="3">
        <f t="shared" si="16"/>
        <v>76.564999999999998</v>
      </c>
      <c r="J78" s="3">
        <f t="shared" si="17"/>
        <v>0.46500000000000341</v>
      </c>
      <c r="K78" s="2">
        <f t="shared" si="14"/>
        <v>75</v>
      </c>
      <c r="L78" s="3">
        <v>59.851554999999998</v>
      </c>
      <c r="M78" s="3">
        <v>-77.341718999999998</v>
      </c>
      <c r="N78" s="2">
        <v>50.7</v>
      </c>
      <c r="O78" s="2">
        <v>-111.5</v>
      </c>
      <c r="P78" s="4">
        <v>7.7142857142857171</v>
      </c>
      <c r="Q78" s="4">
        <v>8.3418914035456702</v>
      </c>
      <c r="R78" s="5">
        <v>1.5392976588628757</v>
      </c>
      <c r="S78" s="2">
        <v>8</v>
      </c>
      <c r="T78" s="7" t="s">
        <v>106</v>
      </c>
      <c r="U78" s="2">
        <f t="shared" si="15"/>
        <v>2.2213220670337068</v>
      </c>
      <c r="V78" s="2" t="s">
        <v>11</v>
      </c>
      <c r="W78" s="2">
        <v>2</v>
      </c>
      <c r="X78" s="3" t="s">
        <v>27</v>
      </c>
    </row>
    <row r="79" spans="2:24" x14ac:dyDescent="0.2">
      <c r="B79" s="2" t="s">
        <v>140</v>
      </c>
      <c r="C79" s="2" t="s">
        <v>14</v>
      </c>
      <c r="D79" s="3" t="s">
        <v>95</v>
      </c>
      <c r="E79" s="3">
        <v>1</v>
      </c>
      <c r="F79" s="3" t="s">
        <v>138</v>
      </c>
      <c r="G79" s="3" t="s">
        <v>103</v>
      </c>
      <c r="H79" s="3" t="s">
        <v>101</v>
      </c>
      <c r="I79" s="3">
        <f t="shared" si="16"/>
        <v>76.564999999999998</v>
      </c>
      <c r="J79" s="3">
        <f t="shared" si="17"/>
        <v>0.46500000000000341</v>
      </c>
      <c r="K79" s="2">
        <f t="shared" si="14"/>
        <v>75</v>
      </c>
      <c r="L79" s="3">
        <v>59.851554999999998</v>
      </c>
      <c r="M79" s="3">
        <v>-77.341718999999998</v>
      </c>
      <c r="N79" s="2">
        <v>50.7</v>
      </c>
      <c r="O79" s="2">
        <v>-111.5</v>
      </c>
      <c r="P79" s="4">
        <v>6.8979591836734713</v>
      </c>
      <c r="Q79" s="4">
        <v>7.5255648729334199</v>
      </c>
      <c r="R79" s="5">
        <v>1.4891304347826084</v>
      </c>
      <c r="S79" s="2">
        <v>8</v>
      </c>
      <c r="T79" s="7" t="s">
        <v>106</v>
      </c>
      <c r="U79" s="2">
        <f t="shared" si="15"/>
        <v>2.1489269969511313</v>
      </c>
      <c r="V79" s="2" t="s">
        <v>11</v>
      </c>
      <c r="W79" s="2">
        <v>2</v>
      </c>
      <c r="X79" s="3" t="s">
        <v>27</v>
      </c>
    </row>
    <row r="80" spans="2:24" x14ac:dyDescent="0.2">
      <c r="B80" s="2" t="s">
        <v>139</v>
      </c>
      <c r="C80" s="2" t="s">
        <v>14</v>
      </c>
      <c r="D80" s="3" t="s">
        <v>95</v>
      </c>
      <c r="E80" s="3">
        <v>1</v>
      </c>
      <c r="F80" s="3" t="s">
        <v>138</v>
      </c>
      <c r="G80" s="3" t="s">
        <v>103</v>
      </c>
      <c r="H80" s="3" t="s">
        <v>101</v>
      </c>
      <c r="I80" s="3">
        <f t="shared" si="16"/>
        <v>76.564999999999998</v>
      </c>
      <c r="J80" s="3">
        <f t="shared" si="17"/>
        <v>0.46500000000000341</v>
      </c>
      <c r="K80" s="2">
        <f t="shared" si="14"/>
        <v>75</v>
      </c>
      <c r="L80" s="3">
        <v>59.851554999999998</v>
      </c>
      <c r="M80" s="3">
        <v>-77.341718999999998</v>
      </c>
      <c r="N80" s="2">
        <v>50.7</v>
      </c>
      <c r="O80" s="2">
        <v>-111.5</v>
      </c>
      <c r="P80" s="4">
        <v>6.4897959183673501</v>
      </c>
      <c r="Q80" s="4">
        <v>7.1174016076272997</v>
      </c>
      <c r="R80" s="5">
        <v>1.4640468227424739</v>
      </c>
      <c r="S80" s="2">
        <v>8</v>
      </c>
      <c r="T80" s="7" t="s">
        <v>106</v>
      </c>
      <c r="U80" s="2">
        <f t="shared" si="15"/>
        <v>2.1127294619098422</v>
      </c>
      <c r="V80" s="2" t="s">
        <v>11</v>
      </c>
      <c r="W80" s="2">
        <v>2</v>
      </c>
      <c r="X80" s="3" t="s">
        <v>27</v>
      </c>
    </row>
    <row r="81" spans="2:24" x14ac:dyDescent="0.2">
      <c r="B81" s="2" t="s">
        <v>137</v>
      </c>
      <c r="C81" s="2" t="s">
        <v>14</v>
      </c>
      <c r="D81" s="3" t="s">
        <v>95</v>
      </c>
      <c r="E81" s="3">
        <v>1</v>
      </c>
      <c r="F81" s="3" t="s">
        <v>15</v>
      </c>
      <c r="G81" s="3" t="s">
        <v>103</v>
      </c>
      <c r="H81" s="3" t="s">
        <v>101</v>
      </c>
      <c r="I81" s="3">
        <f t="shared" ref="I81:I88" si="18">(79.52+75.21)/2</f>
        <v>77.364999999999995</v>
      </c>
      <c r="J81" s="3">
        <f t="shared" ref="J81:J88" si="19">79.52-I81</f>
        <v>2.1550000000000011</v>
      </c>
      <c r="K81" s="2">
        <f t="shared" si="14"/>
        <v>75</v>
      </c>
      <c r="L81" s="3">
        <v>56.590170000000001</v>
      </c>
      <c r="M81" s="3">
        <v>-77.041636999999994</v>
      </c>
      <c r="N81" s="2">
        <f t="shared" ref="N81:N88" si="20">47+(40/60)</f>
        <v>47.666666666666664</v>
      </c>
      <c r="O81" s="2">
        <f t="shared" ref="O81:O88" si="21">-109-(39/60)</f>
        <v>-109.65</v>
      </c>
      <c r="P81" s="4">
        <v>10.571428571428575</v>
      </c>
      <c r="Q81" s="4">
        <v>11.199034260688499</v>
      </c>
      <c r="R81" s="5">
        <v>1.7148829431438122</v>
      </c>
      <c r="S81" s="2">
        <v>8</v>
      </c>
      <c r="T81" s="7" t="s">
        <v>106</v>
      </c>
      <c r="U81" s="2">
        <f t="shared" si="15"/>
        <v>2.4747048123227229</v>
      </c>
      <c r="V81" s="2" t="s">
        <v>11</v>
      </c>
      <c r="W81" s="2">
        <v>2</v>
      </c>
      <c r="X81" s="3" t="s">
        <v>29</v>
      </c>
    </row>
    <row r="82" spans="2:24" x14ac:dyDescent="0.2">
      <c r="B82" s="2" t="s">
        <v>136</v>
      </c>
      <c r="C82" s="2" t="s">
        <v>14</v>
      </c>
      <c r="D82" s="3" t="s">
        <v>95</v>
      </c>
      <c r="E82" s="3">
        <v>1</v>
      </c>
      <c r="F82" s="3" t="s">
        <v>15</v>
      </c>
      <c r="G82" s="3" t="s">
        <v>103</v>
      </c>
      <c r="H82" s="3" t="s">
        <v>101</v>
      </c>
      <c r="I82" s="3">
        <f t="shared" si="18"/>
        <v>77.364999999999995</v>
      </c>
      <c r="J82" s="3">
        <f t="shared" si="19"/>
        <v>2.1550000000000011</v>
      </c>
      <c r="K82" s="2">
        <f t="shared" si="14"/>
        <v>75</v>
      </c>
      <c r="L82" s="3">
        <v>56.590170000000001</v>
      </c>
      <c r="M82" s="3">
        <v>-77.041636999999994</v>
      </c>
      <c r="N82" s="2">
        <f t="shared" si="20"/>
        <v>47.666666666666664</v>
      </c>
      <c r="O82" s="2">
        <f t="shared" si="21"/>
        <v>-109.65</v>
      </c>
      <c r="P82" s="4">
        <v>9.7551020408163289</v>
      </c>
      <c r="Q82" s="4">
        <v>10.3827077300763</v>
      </c>
      <c r="R82" s="5">
        <v>1.664715719063544</v>
      </c>
      <c r="S82" s="2">
        <v>8</v>
      </c>
      <c r="T82" s="7" t="s">
        <v>106</v>
      </c>
      <c r="U82" s="2">
        <f t="shared" si="15"/>
        <v>2.402309742240146</v>
      </c>
      <c r="V82" s="2" t="s">
        <v>11</v>
      </c>
      <c r="W82" s="2">
        <v>2</v>
      </c>
      <c r="X82" s="3" t="s">
        <v>29</v>
      </c>
    </row>
    <row r="83" spans="2:24" x14ac:dyDescent="0.2">
      <c r="B83" s="2" t="s">
        <v>135</v>
      </c>
      <c r="C83" s="2" t="s">
        <v>14</v>
      </c>
      <c r="D83" s="3" t="s">
        <v>95</v>
      </c>
      <c r="E83" s="3">
        <v>1</v>
      </c>
      <c r="F83" s="3" t="s">
        <v>15</v>
      </c>
      <c r="G83" s="3" t="s">
        <v>103</v>
      </c>
      <c r="H83" s="3" t="s">
        <v>101</v>
      </c>
      <c r="I83" s="3">
        <f t="shared" si="18"/>
        <v>77.364999999999995</v>
      </c>
      <c r="J83" s="3">
        <f t="shared" si="19"/>
        <v>2.1550000000000011</v>
      </c>
      <c r="K83" s="2">
        <f t="shared" si="14"/>
        <v>75</v>
      </c>
      <c r="L83" s="3">
        <v>56.590170000000001</v>
      </c>
      <c r="M83" s="3">
        <v>-77.041636999999994</v>
      </c>
      <c r="N83" s="2">
        <f t="shared" si="20"/>
        <v>47.666666666666664</v>
      </c>
      <c r="O83" s="2">
        <f t="shared" si="21"/>
        <v>-109.65</v>
      </c>
      <c r="P83" s="4">
        <v>11.795918367346941</v>
      </c>
      <c r="Q83" s="4">
        <v>12.423524056606899</v>
      </c>
      <c r="R83" s="5">
        <v>1.7901337792642131</v>
      </c>
      <c r="S83" s="2">
        <v>8</v>
      </c>
      <c r="T83" s="7" t="s">
        <v>106</v>
      </c>
      <c r="U83" s="2">
        <f t="shared" si="15"/>
        <v>2.5832974174465866</v>
      </c>
      <c r="V83" s="2" t="s">
        <v>11</v>
      </c>
      <c r="W83" s="2">
        <v>2</v>
      </c>
      <c r="X83" s="3" t="s">
        <v>29</v>
      </c>
    </row>
    <row r="84" spans="2:24" x14ac:dyDescent="0.2">
      <c r="B84" s="2" t="s">
        <v>134</v>
      </c>
      <c r="C84" s="2" t="s">
        <v>14</v>
      </c>
      <c r="D84" s="3" t="s">
        <v>95</v>
      </c>
      <c r="E84" s="3">
        <v>1</v>
      </c>
      <c r="F84" s="3" t="s">
        <v>15</v>
      </c>
      <c r="G84" s="3" t="s">
        <v>103</v>
      </c>
      <c r="H84" s="3" t="s">
        <v>101</v>
      </c>
      <c r="I84" s="3">
        <f t="shared" si="18"/>
        <v>77.364999999999995</v>
      </c>
      <c r="J84" s="3">
        <f t="shared" si="19"/>
        <v>2.1550000000000011</v>
      </c>
      <c r="K84" s="2">
        <f t="shared" si="14"/>
        <v>75</v>
      </c>
      <c r="L84" s="3">
        <v>56.590170000000001</v>
      </c>
      <c r="M84" s="3">
        <v>-77.041636999999994</v>
      </c>
      <c r="N84" s="2">
        <f t="shared" si="20"/>
        <v>47.666666666666664</v>
      </c>
      <c r="O84" s="2">
        <f t="shared" si="21"/>
        <v>-109.65</v>
      </c>
      <c r="P84" s="4">
        <v>10.979591836734695</v>
      </c>
      <c r="Q84" s="4">
        <v>11.6071975259946</v>
      </c>
      <c r="R84" s="5">
        <v>1.7399665551839458</v>
      </c>
      <c r="S84" s="2">
        <v>8</v>
      </c>
      <c r="T84" s="7" t="s">
        <v>106</v>
      </c>
      <c r="U84" s="2">
        <f t="shared" si="15"/>
        <v>2.5109023473640111</v>
      </c>
      <c r="V84" s="2" t="s">
        <v>11</v>
      </c>
      <c r="W84" s="2">
        <v>2</v>
      </c>
      <c r="X84" s="3" t="s">
        <v>29</v>
      </c>
    </row>
    <row r="85" spans="2:24" x14ac:dyDescent="0.2">
      <c r="B85" s="2" t="s">
        <v>133</v>
      </c>
      <c r="C85" s="2" t="s">
        <v>14</v>
      </c>
      <c r="D85" s="3" t="s">
        <v>95</v>
      </c>
      <c r="E85" s="3">
        <v>1</v>
      </c>
      <c r="F85" s="3" t="s">
        <v>15</v>
      </c>
      <c r="G85" s="3" t="s">
        <v>103</v>
      </c>
      <c r="H85" s="3" t="s">
        <v>101</v>
      </c>
      <c r="I85" s="3">
        <f t="shared" si="18"/>
        <v>77.364999999999995</v>
      </c>
      <c r="J85" s="3">
        <f t="shared" si="19"/>
        <v>2.1550000000000011</v>
      </c>
      <c r="K85" s="2">
        <f t="shared" si="14"/>
        <v>75</v>
      </c>
      <c r="L85" s="3">
        <v>56.590170000000001</v>
      </c>
      <c r="M85" s="3">
        <v>-77.041636999999994</v>
      </c>
      <c r="N85" s="2">
        <f t="shared" si="20"/>
        <v>47.666666666666664</v>
      </c>
      <c r="O85" s="2">
        <f t="shared" si="21"/>
        <v>-109.65</v>
      </c>
      <c r="P85" s="4">
        <v>14.448979591836739</v>
      </c>
      <c r="Q85" s="4">
        <v>15.076585281096699</v>
      </c>
      <c r="R85" s="5">
        <v>1.9531772575250832</v>
      </c>
      <c r="S85" s="2">
        <v>8</v>
      </c>
      <c r="T85" s="7" t="s">
        <v>106</v>
      </c>
      <c r="U85" s="2">
        <f t="shared" si="15"/>
        <v>2.8185813952149594</v>
      </c>
      <c r="V85" s="2" t="s">
        <v>11</v>
      </c>
      <c r="W85" s="2">
        <v>2</v>
      </c>
      <c r="X85" s="3" t="s">
        <v>29</v>
      </c>
    </row>
    <row r="86" spans="2:24" x14ac:dyDescent="0.2">
      <c r="B86" s="2" t="s">
        <v>132</v>
      </c>
      <c r="C86" s="2" t="s">
        <v>14</v>
      </c>
      <c r="D86" s="3" t="s">
        <v>95</v>
      </c>
      <c r="E86" s="3">
        <v>1</v>
      </c>
      <c r="F86" s="3" t="s">
        <v>15</v>
      </c>
      <c r="G86" s="3" t="s">
        <v>103</v>
      </c>
      <c r="H86" s="3" t="s">
        <v>101</v>
      </c>
      <c r="I86" s="3">
        <f t="shared" si="18"/>
        <v>77.364999999999995</v>
      </c>
      <c r="J86" s="3">
        <f t="shared" si="19"/>
        <v>2.1550000000000011</v>
      </c>
      <c r="K86" s="2">
        <f t="shared" ref="K86:K115" si="22">MROUND(I86,5)</f>
        <v>75</v>
      </c>
      <c r="L86" s="3">
        <v>56.590170000000001</v>
      </c>
      <c r="M86" s="3">
        <v>-77.041636999999994</v>
      </c>
      <c r="N86" s="2">
        <f t="shared" si="20"/>
        <v>47.666666666666664</v>
      </c>
      <c r="O86" s="2">
        <f t="shared" si="21"/>
        <v>-109.65</v>
      </c>
      <c r="P86" s="4">
        <v>8.3265306122449019</v>
      </c>
      <c r="Q86" s="4">
        <v>8.9541363015048496</v>
      </c>
      <c r="R86" s="5">
        <v>1.5769230769230758</v>
      </c>
      <c r="S86" s="2">
        <v>8</v>
      </c>
      <c r="T86" s="7" t="s">
        <v>106</v>
      </c>
      <c r="U86" s="2">
        <f t="shared" si="15"/>
        <v>2.2756183695956382</v>
      </c>
      <c r="V86" s="2" t="s">
        <v>11</v>
      </c>
      <c r="W86" s="2">
        <v>2</v>
      </c>
      <c r="X86" s="3" t="s">
        <v>29</v>
      </c>
    </row>
    <row r="87" spans="2:24" x14ac:dyDescent="0.2">
      <c r="B87" s="2" t="s">
        <v>131</v>
      </c>
      <c r="C87" s="2" t="s">
        <v>14</v>
      </c>
      <c r="D87" s="3" t="s">
        <v>95</v>
      </c>
      <c r="E87" s="3">
        <v>1</v>
      </c>
      <c r="F87" s="3" t="s">
        <v>15</v>
      </c>
      <c r="G87" s="3" t="s">
        <v>103</v>
      </c>
      <c r="H87" s="3" t="s">
        <v>101</v>
      </c>
      <c r="I87" s="3">
        <f t="shared" si="18"/>
        <v>77.364999999999995</v>
      </c>
      <c r="J87" s="3">
        <f t="shared" si="19"/>
        <v>2.1550000000000011</v>
      </c>
      <c r="K87" s="2">
        <f t="shared" si="22"/>
        <v>75</v>
      </c>
      <c r="L87" s="3">
        <v>56.590170000000001</v>
      </c>
      <c r="M87" s="3">
        <v>-77.041636999999994</v>
      </c>
      <c r="N87" s="2">
        <f t="shared" si="20"/>
        <v>47.666666666666664</v>
      </c>
      <c r="O87" s="2">
        <f t="shared" si="21"/>
        <v>-109.65</v>
      </c>
      <c r="P87" s="4">
        <v>15.673469387755105</v>
      </c>
      <c r="Q87" s="4">
        <v>16.301075077015099</v>
      </c>
      <c r="R87" s="5">
        <v>2.028428093645485</v>
      </c>
      <c r="S87" s="2">
        <v>8</v>
      </c>
      <c r="T87" s="7" t="s">
        <v>106</v>
      </c>
      <c r="U87" s="2">
        <f t="shared" si="15"/>
        <v>2.9271740003388245</v>
      </c>
      <c r="V87" s="2" t="s">
        <v>11</v>
      </c>
      <c r="W87" s="2">
        <v>2</v>
      </c>
      <c r="X87" s="3" t="s">
        <v>29</v>
      </c>
    </row>
    <row r="88" spans="2:24" x14ac:dyDescent="0.2">
      <c r="B88" s="2" t="s">
        <v>130</v>
      </c>
      <c r="C88" s="2" t="s">
        <v>14</v>
      </c>
      <c r="D88" s="3" t="s">
        <v>95</v>
      </c>
      <c r="E88" s="3">
        <v>1</v>
      </c>
      <c r="F88" s="3" t="s">
        <v>15</v>
      </c>
      <c r="G88" s="3" t="s">
        <v>103</v>
      </c>
      <c r="H88" s="3" t="s">
        <v>101</v>
      </c>
      <c r="I88" s="3">
        <f t="shared" si="18"/>
        <v>77.364999999999995</v>
      </c>
      <c r="J88" s="3">
        <f t="shared" si="19"/>
        <v>2.1550000000000011</v>
      </c>
      <c r="K88" s="2">
        <f t="shared" si="22"/>
        <v>75</v>
      </c>
      <c r="L88" s="3">
        <v>56.590170000000001</v>
      </c>
      <c r="M88" s="3">
        <v>-77.041636999999994</v>
      </c>
      <c r="N88" s="2">
        <f t="shared" si="20"/>
        <v>47.666666666666664</v>
      </c>
      <c r="O88" s="2">
        <f t="shared" si="21"/>
        <v>-109.65</v>
      </c>
      <c r="P88" s="4">
        <v>13.020408163265309</v>
      </c>
      <c r="Q88" s="4">
        <v>13.648013852525301</v>
      </c>
      <c r="R88" s="5">
        <v>1.8653846153846141</v>
      </c>
      <c r="S88" s="2">
        <v>8</v>
      </c>
      <c r="T88" s="7" t="s">
        <v>106</v>
      </c>
      <c r="U88" s="2">
        <f t="shared" si="15"/>
        <v>2.6918900225704503</v>
      </c>
      <c r="V88" s="2" t="s">
        <v>11</v>
      </c>
      <c r="W88" s="2">
        <v>2</v>
      </c>
      <c r="X88" s="3" t="s">
        <v>29</v>
      </c>
    </row>
    <row r="89" spans="2:24" x14ac:dyDescent="0.2">
      <c r="B89" s="2" t="s">
        <v>192</v>
      </c>
      <c r="C89" s="3" t="s">
        <v>33</v>
      </c>
      <c r="D89" s="2" t="s">
        <v>6</v>
      </c>
      <c r="E89" s="2">
        <v>2</v>
      </c>
      <c r="F89" s="3" t="s">
        <v>6</v>
      </c>
      <c r="G89" s="3" t="s">
        <v>103</v>
      </c>
      <c r="H89" s="9" t="s">
        <v>102</v>
      </c>
      <c r="I89" s="3">
        <v>81</v>
      </c>
      <c r="J89" s="3">
        <v>0.5</v>
      </c>
      <c r="K89" s="3">
        <f t="shared" si="22"/>
        <v>80</v>
      </c>
      <c r="L89" s="3">
        <v>53.872211999999998</v>
      </c>
      <c r="M89" s="3">
        <v>-77.499049999999997</v>
      </c>
      <c r="N89" s="3">
        <v>45</v>
      </c>
      <c r="O89" s="3">
        <v>-108.8</v>
      </c>
      <c r="P89" s="11">
        <v>21.2</v>
      </c>
      <c r="Q89" s="11">
        <v>19.2565409216799</v>
      </c>
      <c r="R89" s="5">
        <v>3</v>
      </c>
      <c r="S89" s="8" t="s">
        <v>93</v>
      </c>
      <c r="T89" s="11" t="s">
        <v>196</v>
      </c>
      <c r="U89" s="7">
        <f>R89</f>
        <v>3</v>
      </c>
      <c r="V89" s="3" t="s">
        <v>160</v>
      </c>
      <c r="W89" s="3">
        <v>3</v>
      </c>
      <c r="X89" s="14" t="s">
        <v>199</v>
      </c>
    </row>
    <row r="90" spans="2:24" x14ac:dyDescent="0.2">
      <c r="B90" s="2" t="s">
        <v>191</v>
      </c>
      <c r="C90" s="9" t="s">
        <v>85</v>
      </c>
      <c r="D90" s="2" t="s">
        <v>6</v>
      </c>
      <c r="E90" s="2">
        <v>2</v>
      </c>
      <c r="F90" s="2" t="s">
        <v>6</v>
      </c>
      <c r="G90" s="3" t="s">
        <v>103</v>
      </c>
      <c r="H90" s="9" t="s">
        <v>100</v>
      </c>
      <c r="I90" s="13">
        <v>77.099999999999994</v>
      </c>
      <c r="J90" s="13" t="s">
        <v>93</v>
      </c>
      <c r="K90" s="13">
        <f t="shared" si="22"/>
        <v>75</v>
      </c>
      <c r="L90" s="15">
        <v>57.960054999999997</v>
      </c>
      <c r="M90" s="15">
        <v>-79.641257999999993</v>
      </c>
      <c r="N90" s="10">
        <v>48.526488999999998</v>
      </c>
      <c r="O90" s="10">
        <v>-112.291296</v>
      </c>
      <c r="P90" s="4">
        <f>(20.47+20.46+20.5+20.33+20.3+20.37+20.63+20.59+20.76)/9</f>
        <v>20.49</v>
      </c>
      <c r="Q90" s="4">
        <v>21.117605689259999</v>
      </c>
      <c r="R90" s="5">
        <v>3</v>
      </c>
      <c r="S90" s="8" t="s">
        <v>93</v>
      </c>
      <c r="T90" s="11" t="s">
        <v>196</v>
      </c>
      <c r="U90" s="7">
        <f>R90</f>
        <v>3</v>
      </c>
      <c r="V90" s="10" t="s">
        <v>160</v>
      </c>
      <c r="W90" s="10">
        <v>3</v>
      </c>
      <c r="X90" s="9" t="s">
        <v>118</v>
      </c>
    </row>
    <row r="91" spans="2:24" x14ac:dyDescent="0.2">
      <c r="B91" s="2" t="s">
        <v>190</v>
      </c>
      <c r="C91" s="9" t="s">
        <v>85</v>
      </c>
      <c r="D91" s="2" t="s">
        <v>6</v>
      </c>
      <c r="E91" s="2">
        <v>2</v>
      </c>
      <c r="F91" s="2" t="s">
        <v>6</v>
      </c>
      <c r="G91" s="3" t="s">
        <v>103</v>
      </c>
      <c r="H91" s="9" t="s">
        <v>100</v>
      </c>
      <c r="I91" s="13">
        <v>77.099999999999994</v>
      </c>
      <c r="J91" s="13" t="s">
        <v>93</v>
      </c>
      <c r="K91" s="13">
        <f t="shared" si="22"/>
        <v>75</v>
      </c>
      <c r="L91" s="15">
        <v>57.960054999999997</v>
      </c>
      <c r="M91" s="15">
        <v>-79.641257999999993</v>
      </c>
      <c r="N91" s="10">
        <v>48.526488999999998</v>
      </c>
      <c r="O91" s="10">
        <v>-112.291296</v>
      </c>
      <c r="P91" s="4">
        <f>(22.78+22.77+22.72+23.45+23.3+23.42+23.59+23.49+23.28)/9</f>
        <v>23.200000000000003</v>
      </c>
      <c r="Q91" s="4">
        <v>23.82760568926</v>
      </c>
      <c r="R91" s="5">
        <v>3</v>
      </c>
      <c r="S91" s="8" t="s">
        <v>93</v>
      </c>
      <c r="T91" s="11" t="s">
        <v>196</v>
      </c>
      <c r="U91" s="7">
        <f>R91</f>
        <v>3</v>
      </c>
      <c r="V91" s="10" t="s">
        <v>160</v>
      </c>
      <c r="W91" s="10">
        <v>3</v>
      </c>
      <c r="X91" s="9" t="s">
        <v>197</v>
      </c>
    </row>
    <row r="92" spans="2:24" x14ac:dyDescent="0.2">
      <c r="B92" s="2" t="s">
        <v>189</v>
      </c>
      <c r="C92" s="13" t="s">
        <v>121</v>
      </c>
      <c r="D92" s="13" t="s">
        <v>97</v>
      </c>
      <c r="E92" s="13">
        <v>5</v>
      </c>
      <c r="F92" s="13" t="s">
        <v>24</v>
      </c>
      <c r="G92" s="3" t="s">
        <v>103</v>
      </c>
      <c r="H92" s="13" t="s">
        <v>100</v>
      </c>
      <c r="I92" s="13">
        <v>77.099999999999994</v>
      </c>
      <c r="J92" s="13" t="s">
        <v>93</v>
      </c>
      <c r="K92" s="13">
        <f t="shared" si="22"/>
        <v>75</v>
      </c>
      <c r="L92" s="13">
        <v>57.933525000000003</v>
      </c>
      <c r="M92" s="13">
        <v>-79.93974</v>
      </c>
      <c r="N92" s="18">
        <v>48.452117333333341</v>
      </c>
      <c r="O92" s="18">
        <v>-112.506159</v>
      </c>
      <c r="P92" s="11">
        <v>31.497510492790301</v>
      </c>
      <c r="Q92" s="11">
        <v>32.125116182050299</v>
      </c>
      <c r="R92" s="5">
        <v>3.1681855796944798</v>
      </c>
      <c r="S92" s="2">
        <v>3</v>
      </c>
      <c r="T92" s="2" t="s">
        <v>195</v>
      </c>
      <c r="U92" s="2">
        <f>R92*SQRT(S92)</f>
        <v>5.4874583918378947</v>
      </c>
      <c r="V92" s="13" t="s">
        <v>160</v>
      </c>
      <c r="W92" s="13">
        <v>3</v>
      </c>
      <c r="X92" s="13" t="s">
        <v>124</v>
      </c>
    </row>
    <row r="93" spans="2:24" x14ac:dyDescent="0.2">
      <c r="B93" s="2" t="s">
        <v>188</v>
      </c>
      <c r="C93" s="13" t="s">
        <v>121</v>
      </c>
      <c r="D93" s="13" t="s">
        <v>97</v>
      </c>
      <c r="E93" s="13">
        <v>5</v>
      </c>
      <c r="F93" s="13" t="s">
        <v>24</v>
      </c>
      <c r="G93" s="3" t="s">
        <v>103</v>
      </c>
      <c r="H93" s="13" t="s">
        <v>100</v>
      </c>
      <c r="I93" s="13">
        <v>76.900000000000006</v>
      </c>
      <c r="J93" s="13" t="s">
        <v>93</v>
      </c>
      <c r="K93" s="13">
        <f t="shared" si="22"/>
        <v>75</v>
      </c>
      <c r="L93" s="13">
        <v>57.933525000000003</v>
      </c>
      <c r="M93" s="13">
        <v>-79.93974</v>
      </c>
      <c r="N93" s="18">
        <v>48.452117333333341</v>
      </c>
      <c r="O93" s="18">
        <v>-112.506159</v>
      </c>
      <c r="P93" s="11">
        <v>38.160793145471601</v>
      </c>
      <c r="Q93" s="11">
        <v>38.788398834731602</v>
      </c>
      <c r="R93" s="5">
        <v>6.0489676651590099</v>
      </c>
      <c r="S93" s="2">
        <v>4</v>
      </c>
      <c r="T93" s="2" t="s">
        <v>195</v>
      </c>
      <c r="U93" s="2">
        <f t="shared" ref="U93:U115" si="23">R93*SQRT(S93)</f>
        <v>12.09793533031802</v>
      </c>
      <c r="V93" s="13" t="s">
        <v>160</v>
      </c>
      <c r="W93" s="13">
        <v>3</v>
      </c>
      <c r="X93" s="13" t="s">
        <v>124</v>
      </c>
    </row>
    <row r="94" spans="2:24" x14ac:dyDescent="0.2">
      <c r="B94" s="2" t="s">
        <v>187</v>
      </c>
      <c r="C94" s="13" t="s">
        <v>121</v>
      </c>
      <c r="D94" s="13" t="s">
        <v>97</v>
      </c>
      <c r="E94" s="13">
        <v>5</v>
      </c>
      <c r="F94" s="13" t="s">
        <v>24</v>
      </c>
      <c r="G94" s="3" t="s">
        <v>103</v>
      </c>
      <c r="H94" s="13" t="s">
        <v>100</v>
      </c>
      <c r="I94" s="13">
        <v>76.900000000000006</v>
      </c>
      <c r="J94" s="13" t="s">
        <v>93</v>
      </c>
      <c r="K94" s="13">
        <f t="shared" si="22"/>
        <v>75</v>
      </c>
      <c r="L94" s="13">
        <v>57.933525000000003</v>
      </c>
      <c r="M94" s="13">
        <v>-79.93974</v>
      </c>
      <c r="N94" s="18">
        <v>48.452117333333341</v>
      </c>
      <c r="O94" s="18">
        <v>-112.506159</v>
      </c>
      <c r="P94" s="11">
        <v>36.014672664081203</v>
      </c>
      <c r="Q94" s="11">
        <v>36.642278353341197</v>
      </c>
      <c r="R94" s="5">
        <v>6.6980978228743497</v>
      </c>
      <c r="S94" s="2">
        <v>3</v>
      </c>
      <c r="T94" s="2" t="s">
        <v>195</v>
      </c>
      <c r="U94" s="2">
        <f t="shared" si="23"/>
        <v>11.601445743284856</v>
      </c>
      <c r="V94" s="13" t="s">
        <v>160</v>
      </c>
      <c r="W94" s="13">
        <v>3</v>
      </c>
      <c r="X94" s="13" t="s">
        <v>124</v>
      </c>
    </row>
    <row r="95" spans="2:24" x14ac:dyDescent="0.2">
      <c r="B95" s="2" t="s">
        <v>186</v>
      </c>
      <c r="C95" s="13" t="s">
        <v>121</v>
      </c>
      <c r="D95" s="13" t="s">
        <v>97</v>
      </c>
      <c r="E95" s="13">
        <v>5</v>
      </c>
      <c r="F95" s="13" t="s">
        <v>24</v>
      </c>
      <c r="G95" s="3" t="s">
        <v>103</v>
      </c>
      <c r="H95" s="13" t="s">
        <v>100</v>
      </c>
      <c r="I95" s="13">
        <v>76.900000000000006</v>
      </c>
      <c r="J95" s="13" t="s">
        <v>93</v>
      </c>
      <c r="K95" s="13">
        <f t="shared" si="22"/>
        <v>75</v>
      </c>
      <c r="L95" s="13">
        <v>57.933525000000003</v>
      </c>
      <c r="M95" s="13">
        <v>-79.93974</v>
      </c>
      <c r="N95" s="18">
        <v>48.452117333333341</v>
      </c>
      <c r="O95" s="18">
        <v>-112.506159</v>
      </c>
      <c r="P95" s="11">
        <v>35.073246098299798</v>
      </c>
      <c r="Q95" s="11">
        <v>35.700851787559799</v>
      </c>
      <c r="R95" s="5">
        <v>3.3480120800029201</v>
      </c>
      <c r="S95" s="2">
        <v>3</v>
      </c>
      <c r="T95" s="2" t="s">
        <v>195</v>
      </c>
      <c r="U95" s="2">
        <f t="shared" si="23"/>
        <v>5.7989270269194142</v>
      </c>
      <c r="V95" s="13" t="s">
        <v>160</v>
      </c>
      <c r="W95" s="13">
        <v>3</v>
      </c>
      <c r="X95" s="13" t="s">
        <v>124</v>
      </c>
    </row>
    <row r="96" spans="2:24" x14ac:dyDescent="0.2">
      <c r="B96" s="2" t="s">
        <v>185</v>
      </c>
      <c r="C96" s="13" t="s">
        <v>121</v>
      </c>
      <c r="D96" s="13" t="s">
        <v>97</v>
      </c>
      <c r="E96" s="13">
        <v>5</v>
      </c>
      <c r="F96" s="13" t="s">
        <v>24</v>
      </c>
      <c r="G96" s="3" t="s">
        <v>103</v>
      </c>
      <c r="H96" s="13" t="s">
        <v>100</v>
      </c>
      <c r="I96" s="13">
        <v>76.8</v>
      </c>
      <c r="J96" s="13" t="s">
        <v>93</v>
      </c>
      <c r="K96" s="13">
        <f t="shared" si="22"/>
        <v>75</v>
      </c>
      <c r="L96" s="13">
        <v>57.933525000000003</v>
      </c>
      <c r="M96" s="13">
        <v>-79.93974</v>
      </c>
      <c r="N96" s="18">
        <v>48.452117333333341</v>
      </c>
      <c r="O96" s="18">
        <v>-112.506159</v>
      </c>
      <c r="P96" s="11">
        <v>28.085845235072998</v>
      </c>
      <c r="Q96" s="11">
        <v>28.713450924332999</v>
      </c>
      <c r="R96" s="5">
        <v>3.0730374632733901</v>
      </c>
      <c r="S96" s="2">
        <v>3</v>
      </c>
      <c r="T96" s="2" t="s">
        <v>195</v>
      </c>
      <c r="U96" s="2">
        <f t="shared" si="23"/>
        <v>5.3226570199520893</v>
      </c>
      <c r="V96" s="13" t="s">
        <v>160</v>
      </c>
      <c r="W96" s="13">
        <v>3</v>
      </c>
      <c r="X96" s="13" t="s">
        <v>124</v>
      </c>
    </row>
    <row r="97" spans="2:24" x14ac:dyDescent="0.2">
      <c r="B97" s="2" t="s">
        <v>184</v>
      </c>
      <c r="C97" s="13" t="s">
        <v>121</v>
      </c>
      <c r="D97" s="13" t="s">
        <v>97</v>
      </c>
      <c r="E97" s="13">
        <v>5</v>
      </c>
      <c r="F97" s="13" t="s">
        <v>24</v>
      </c>
      <c r="G97" s="3" t="s">
        <v>103</v>
      </c>
      <c r="H97" s="13" t="s">
        <v>100</v>
      </c>
      <c r="I97" s="13">
        <v>76.599999999999994</v>
      </c>
      <c r="J97" s="13" t="s">
        <v>93</v>
      </c>
      <c r="K97" s="13">
        <f t="shared" si="22"/>
        <v>75</v>
      </c>
      <c r="L97" s="13">
        <v>57.933525000000003</v>
      </c>
      <c r="M97" s="13">
        <v>-79.93974</v>
      </c>
      <c r="N97" s="18">
        <v>48.452117333333341</v>
      </c>
      <c r="O97" s="18">
        <v>-112.506159</v>
      </c>
      <c r="P97" s="11">
        <v>30.878927106245499</v>
      </c>
      <c r="Q97" s="11">
        <v>31.5065327955055</v>
      </c>
      <c r="R97" s="5">
        <v>3.1272874705997702</v>
      </c>
      <c r="S97" s="2">
        <v>4</v>
      </c>
      <c r="T97" s="2" t="s">
        <v>195</v>
      </c>
      <c r="U97" s="2">
        <f t="shared" si="23"/>
        <v>6.2545749411995404</v>
      </c>
      <c r="V97" s="13" t="s">
        <v>160</v>
      </c>
      <c r="W97" s="13">
        <v>3</v>
      </c>
      <c r="X97" s="13" t="s">
        <v>124</v>
      </c>
    </row>
    <row r="98" spans="2:24" x14ac:dyDescent="0.2">
      <c r="B98" s="2" t="s">
        <v>183</v>
      </c>
      <c r="C98" s="13" t="s">
        <v>121</v>
      </c>
      <c r="D98" s="13" t="s">
        <v>97</v>
      </c>
      <c r="E98" s="13">
        <v>5</v>
      </c>
      <c r="F98" s="13" t="s">
        <v>24</v>
      </c>
      <c r="G98" s="3" t="s">
        <v>103</v>
      </c>
      <c r="H98" s="13" t="s">
        <v>100</v>
      </c>
      <c r="I98" s="13">
        <v>76.5</v>
      </c>
      <c r="J98" s="13" t="s">
        <v>93</v>
      </c>
      <c r="K98" s="13">
        <f t="shared" si="22"/>
        <v>75</v>
      </c>
      <c r="L98" s="13">
        <v>57.933525000000003</v>
      </c>
      <c r="M98" s="13">
        <v>-79.93974</v>
      </c>
      <c r="N98" s="18">
        <v>48.452117333333341</v>
      </c>
      <c r="O98" s="18">
        <v>-112.506159</v>
      </c>
      <c r="P98" s="11">
        <v>32.4433923498515</v>
      </c>
      <c r="Q98" s="11">
        <v>33.070998039111501</v>
      </c>
      <c r="R98" s="5">
        <v>2.80624429034718</v>
      </c>
      <c r="S98" s="2">
        <v>4</v>
      </c>
      <c r="T98" s="2" t="s">
        <v>195</v>
      </c>
      <c r="U98" s="2">
        <f t="shared" si="23"/>
        <v>5.6124885806943601</v>
      </c>
      <c r="V98" s="13" t="s">
        <v>160</v>
      </c>
      <c r="W98" s="13">
        <v>3</v>
      </c>
      <c r="X98" s="13" t="s">
        <v>124</v>
      </c>
    </row>
    <row r="99" spans="2:24" x14ac:dyDescent="0.2">
      <c r="B99" s="2" t="s">
        <v>182</v>
      </c>
      <c r="C99" s="13" t="s">
        <v>121</v>
      </c>
      <c r="D99" s="13" t="s">
        <v>97</v>
      </c>
      <c r="E99" s="13">
        <v>5</v>
      </c>
      <c r="F99" s="13" t="s">
        <v>24</v>
      </c>
      <c r="G99" s="3" t="s">
        <v>103</v>
      </c>
      <c r="H99" s="13" t="s">
        <v>100</v>
      </c>
      <c r="I99" s="13">
        <v>76.5</v>
      </c>
      <c r="J99" s="13" t="s">
        <v>93</v>
      </c>
      <c r="K99" s="13">
        <f t="shared" si="22"/>
        <v>75</v>
      </c>
      <c r="L99" s="13">
        <v>57.933525000000003</v>
      </c>
      <c r="M99" s="13">
        <v>-79.93974</v>
      </c>
      <c r="N99" s="18">
        <v>48.452117333333341</v>
      </c>
      <c r="O99" s="18">
        <v>-112.506159</v>
      </c>
      <c r="P99" s="11">
        <v>33.738149026097901</v>
      </c>
      <c r="Q99" s="11">
        <v>34.365754715357902</v>
      </c>
      <c r="R99" s="5">
        <v>5.1044081908792904</v>
      </c>
      <c r="S99" s="2">
        <v>3</v>
      </c>
      <c r="T99" s="2" t="s">
        <v>195</v>
      </c>
      <c r="U99" s="2">
        <f t="shared" si="23"/>
        <v>8.8410943291736661</v>
      </c>
      <c r="V99" s="13" t="s">
        <v>160</v>
      </c>
      <c r="W99" s="13">
        <v>3</v>
      </c>
      <c r="X99" s="13" t="s">
        <v>124</v>
      </c>
    </row>
    <row r="100" spans="2:24" x14ac:dyDescent="0.2">
      <c r="B100" s="2" t="s">
        <v>181</v>
      </c>
      <c r="C100" s="13" t="s">
        <v>121</v>
      </c>
      <c r="D100" s="13" t="s">
        <v>97</v>
      </c>
      <c r="E100" s="13">
        <v>5</v>
      </c>
      <c r="F100" s="13" t="s">
        <v>24</v>
      </c>
      <c r="G100" s="3" t="s">
        <v>103</v>
      </c>
      <c r="H100" s="13" t="s">
        <v>100</v>
      </c>
      <c r="I100" s="13">
        <v>76.400000000000006</v>
      </c>
      <c r="J100" s="13" t="s">
        <v>93</v>
      </c>
      <c r="K100" s="13">
        <f t="shared" si="22"/>
        <v>75</v>
      </c>
      <c r="L100" s="13">
        <v>57.933525000000003</v>
      </c>
      <c r="M100" s="13">
        <v>-79.93974</v>
      </c>
      <c r="N100" s="18">
        <v>48.452117333333341</v>
      </c>
      <c r="O100" s="18">
        <v>-112.506159</v>
      </c>
      <c r="P100" s="11">
        <v>36.143122200360203</v>
      </c>
      <c r="Q100" s="11">
        <v>37.124876178812002</v>
      </c>
      <c r="R100" s="5">
        <v>4.0153813168298598</v>
      </c>
      <c r="S100" s="2">
        <v>2</v>
      </c>
      <c r="T100" s="2" t="s">
        <v>195</v>
      </c>
      <c r="U100" s="2">
        <f t="shared" si="23"/>
        <v>5.678606716360326</v>
      </c>
      <c r="V100" s="13" t="s">
        <v>160</v>
      </c>
      <c r="W100" s="13">
        <v>3</v>
      </c>
      <c r="X100" s="13" t="s">
        <v>124</v>
      </c>
    </row>
    <row r="101" spans="2:24" x14ac:dyDescent="0.2">
      <c r="B101" s="2" t="s">
        <v>180</v>
      </c>
      <c r="C101" s="13" t="s">
        <v>121</v>
      </c>
      <c r="D101" s="13" t="s">
        <v>97</v>
      </c>
      <c r="E101" s="13">
        <v>5</v>
      </c>
      <c r="F101" s="13" t="s">
        <v>24</v>
      </c>
      <c r="G101" s="3" t="s">
        <v>103</v>
      </c>
      <c r="H101" s="13" t="s">
        <v>100</v>
      </c>
      <c r="I101" s="13">
        <v>76.400000000000006</v>
      </c>
      <c r="J101" s="13" t="s">
        <v>93</v>
      </c>
      <c r="K101" s="13">
        <f t="shared" si="22"/>
        <v>75</v>
      </c>
      <c r="L101" s="13">
        <v>57.933525000000003</v>
      </c>
      <c r="M101" s="13">
        <v>-79.93974</v>
      </c>
      <c r="N101" s="18">
        <v>48.452117333333341</v>
      </c>
      <c r="O101" s="18">
        <v>-112.506159</v>
      </c>
      <c r="P101" s="11">
        <v>27.337996717355001</v>
      </c>
      <c r="Q101" s="11">
        <v>28.3197506958068</v>
      </c>
      <c r="R101" s="5">
        <v>3.71090840042234</v>
      </c>
      <c r="S101" s="2">
        <v>2</v>
      </c>
      <c r="T101" s="2" t="s">
        <v>195</v>
      </c>
      <c r="U101" s="2">
        <f t="shared" si="23"/>
        <v>5.2480169886015213</v>
      </c>
      <c r="V101" s="13" t="s">
        <v>160</v>
      </c>
      <c r="W101" s="13">
        <v>3</v>
      </c>
      <c r="X101" s="13" t="s">
        <v>124</v>
      </c>
    </row>
    <row r="102" spans="2:24" x14ac:dyDescent="0.2">
      <c r="B102" s="2" t="s">
        <v>179</v>
      </c>
      <c r="C102" s="13" t="s">
        <v>121</v>
      </c>
      <c r="D102" s="13" t="s">
        <v>97</v>
      </c>
      <c r="E102" s="13">
        <v>5</v>
      </c>
      <c r="F102" s="13" t="s">
        <v>24</v>
      </c>
      <c r="G102" s="3" t="s">
        <v>103</v>
      </c>
      <c r="H102" s="13" t="s">
        <v>100</v>
      </c>
      <c r="I102" s="13">
        <v>76.400000000000006</v>
      </c>
      <c r="J102" s="13" t="s">
        <v>93</v>
      </c>
      <c r="K102" s="13">
        <f t="shared" si="22"/>
        <v>75</v>
      </c>
      <c r="L102" s="13">
        <v>57.933525000000003</v>
      </c>
      <c r="M102" s="13">
        <v>-79.93974</v>
      </c>
      <c r="N102" s="18">
        <v>48.452117333333341</v>
      </c>
      <c r="O102" s="18">
        <v>-112.506159</v>
      </c>
      <c r="P102" s="11">
        <v>37.236334078228801</v>
      </c>
      <c r="Q102" s="11">
        <v>38.2180880566806</v>
      </c>
      <c r="R102" s="5">
        <v>3.3851283805714298</v>
      </c>
      <c r="S102" s="2">
        <v>4</v>
      </c>
      <c r="T102" s="2" t="s">
        <v>195</v>
      </c>
      <c r="U102" s="2">
        <f t="shared" si="23"/>
        <v>6.7702567611428597</v>
      </c>
      <c r="V102" s="13" t="s">
        <v>160</v>
      </c>
      <c r="W102" s="13">
        <v>3</v>
      </c>
      <c r="X102" s="13" t="s">
        <v>124</v>
      </c>
    </row>
    <row r="103" spans="2:24" x14ac:dyDescent="0.2">
      <c r="B103" s="2" t="s">
        <v>178</v>
      </c>
      <c r="C103" s="13" t="s">
        <v>121</v>
      </c>
      <c r="D103" s="13" t="s">
        <v>97</v>
      </c>
      <c r="E103" s="13">
        <v>5</v>
      </c>
      <c r="F103" s="13" t="s">
        <v>24</v>
      </c>
      <c r="G103" s="3" t="s">
        <v>103</v>
      </c>
      <c r="H103" s="13" t="s">
        <v>99</v>
      </c>
      <c r="I103" s="13">
        <v>76.2</v>
      </c>
      <c r="J103" s="13" t="s">
        <v>93</v>
      </c>
      <c r="K103" s="13">
        <f t="shared" si="22"/>
        <v>75</v>
      </c>
      <c r="L103" s="13">
        <v>57.933525000000003</v>
      </c>
      <c r="M103" s="13">
        <v>-79.93974</v>
      </c>
      <c r="N103" s="18">
        <v>48.452117333333341</v>
      </c>
      <c r="O103" s="18">
        <v>-112.506159</v>
      </c>
      <c r="P103" s="11">
        <v>24.384882756906801</v>
      </c>
      <c r="Q103" s="11">
        <v>25.3666367353586</v>
      </c>
      <c r="R103" s="5">
        <v>3.77554718984883</v>
      </c>
      <c r="S103" s="2">
        <v>5</v>
      </c>
      <c r="T103" s="2" t="s">
        <v>195</v>
      </c>
      <c r="U103" s="2">
        <f t="shared" si="23"/>
        <v>8.4423801687602875</v>
      </c>
      <c r="V103" s="13" t="s">
        <v>160</v>
      </c>
      <c r="W103" s="13">
        <v>3</v>
      </c>
      <c r="X103" s="13" t="s">
        <v>124</v>
      </c>
    </row>
    <row r="104" spans="2:24" x14ac:dyDescent="0.2">
      <c r="B104" s="2" t="s">
        <v>177</v>
      </c>
      <c r="C104" s="13" t="s">
        <v>121</v>
      </c>
      <c r="D104" s="13" t="s">
        <v>97</v>
      </c>
      <c r="E104" s="13">
        <v>5</v>
      </c>
      <c r="F104" s="13" t="s">
        <v>24</v>
      </c>
      <c r="G104" s="3" t="s">
        <v>103</v>
      </c>
      <c r="H104" s="13" t="s">
        <v>99</v>
      </c>
      <c r="I104" s="14">
        <v>75</v>
      </c>
      <c r="J104" s="13" t="s">
        <v>93</v>
      </c>
      <c r="K104" s="13">
        <f t="shared" si="22"/>
        <v>75</v>
      </c>
      <c r="L104" s="13">
        <v>47.463996000000002</v>
      </c>
      <c r="M104" s="13">
        <v>-85.369771</v>
      </c>
      <c r="N104" s="18">
        <v>37.625255000000003</v>
      </c>
      <c r="O104" s="18">
        <v>-111.88746</v>
      </c>
      <c r="P104" s="11">
        <v>35.316135465156798</v>
      </c>
      <c r="Q104" s="11">
        <v>36.536590571719202</v>
      </c>
      <c r="R104" s="5">
        <v>3.96998073408247</v>
      </c>
      <c r="S104" s="2">
        <v>2</v>
      </c>
      <c r="T104" s="2" t="s">
        <v>195</v>
      </c>
      <c r="U104" s="2">
        <f t="shared" si="23"/>
        <v>5.6144005964993253</v>
      </c>
      <c r="V104" s="13" t="s">
        <v>160</v>
      </c>
      <c r="W104" s="13">
        <v>3</v>
      </c>
      <c r="X104" s="13" t="s">
        <v>119</v>
      </c>
    </row>
    <row r="105" spans="2:24" x14ac:dyDescent="0.2">
      <c r="B105" s="2" t="s">
        <v>176</v>
      </c>
      <c r="C105" s="13" t="s">
        <v>121</v>
      </c>
      <c r="D105" s="13" t="s">
        <v>97</v>
      </c>
      <c r="E105" s="13">
        <v>5</v>
      </c>
      <c r="F105" s="13" t="s">
        <v>24</v>
      </c>
      <c r="G105" s="3" t="s">
        <v>103</v>
      </c>
      <c r="H105" s="13" t="s">
        <v>99</v>
      </c>
      <c r="I105" s="14">
        <v>75</v>
      </c>
      <c r="J105" s="13" t="s">
        <v>93</v>
      </c>
      <c r="K105" s="13">
        <f t="shared" si="22"/>
        <v>75</v>
      </c>
      <c r="L105" s="13">
        <v>47.463996000000002</v>
      </c>
      <c r="M105" s="13">
        <v>-85.369771</v>
      </c>
      <c r="N105" s="18">
        <v>37.625255000000003</v>
      </c>
      <c r="O105" s="18">
        <v>-111.88746</v>
      </c>
      <c r="P105" s="11">
        <v>31.474024116676699</v>
      </c>
      <c r="Q105" s="11">
        <v>32.694479223239099</v>
      </c>
      <c r="R105" s="5">
        <v>3.8235423698319901</v>
      </c>
      <c r="S105" s="2">
        <v>5</v>
      </c>
      <c r="T105" s="2" t="s">
        <v>195</v>
      </c>
      <c r="U105" s="2">
        <f t="shared" si="23"/>
        <v>8.5497006537949716</v>
      </c>
      <c r="V105" s="13" t="s">
        <v>160</v>
      </c>
      <c r="W105" s="13">
        <v>3</v>
      </c>
      <c r="X105" s="13" t="s">
        <v>119</v>
      </c>
    </row>
    <row r="106" spans="2:24" x14ac:dyDescent="0.2">
      <c r="B106" s="2" t="s">
        <v>175</v>
      </c>
      <c r="C106" s="13" t="s">
        <v>121</v>
      </c>
      <c r="D106" s="13" t="s">
        <v>97</v>
      </c>
      <c r="E106" s="13">
        <v>5</v>
      </c>
      <c r="F106" s="13" t="s">
        <v>24</v>
      </c>
      <c r="G106" s="3" t="s">
        <v>103</v>
      </c>
      <c r="H106" s="13" t="s">
        <v>99</v>
      </c>
      <c r="I106" s="14">
        <v>75</v>
      </c>
      <c r="J106" s="13" t="s">
        <v>93</v>
      </c>
      <c r="K106" s="13">
        <f t="shared" si="22"/>
        <v>75</v>
      </c>
      <c r="L106" s="13">
        <v>47.463996000000002</v>
      </c>
      <c r="M106" s="13">
        <v>-85.369771</v>
      </c>
      <c r="N106" s="18">
        <v>37.625255000000003</v>
      </c>
      <c r="O106" s="18">
        <v>-111.88746</v>
      </c>
      <c r="P106" s="11">
        <v>34.982041989526202</v>
      </c>
      <c r="Q106" s="11">
        <v>36.202497096088599</v>
      </c>
      <c r="R106" s="5">
        <v>3.9603434334942502</v>
      </c>
      <c r="S106" s="2">
        <v>2</v>
      </c>
      <c r="T106" s="2" t="s">
        <v>195</v>
      </c>
      <c r="U106" s="2">
        <f t="shared" si="23"/>
        <v>5.6007713953027984</v>
      </c>
      <c r="V106" s="13" t="s">
        <v>160</v>
      </c>
      <c r="W106" s="13">
        <v>3</v>
      </c>
      <c r="X106" s="13" t="s">
        <v>119</v>
      </c>
    </row>
    <row r="107" spans="2:24" x14ac:dyDescent="0.2">
      <c r="B107" s="2" t="s">
        <v>174</v>
      </c>
      <c r="C107" s="13" t="s">
        <v>121</v>
      </c>
      <c r="D107" s="13" t="s">
        <v>97</v>
      </c>
      <c r="E107" s="13">
        <v>5</v>
      </c>
      <c r="F107" s="13" t="s">
        <v>24</v>
      </c>
      <c r="G107" s="3" t="s">
        <v>103</v>
      </c>
      <c r="H107" s="13" t="s">
        <v>99</v>
      </c>
      <c r="I107" s="14">
        <v>75</v>
      </c>
      <c r="J107" s="13" t="s">
        <v>93</v>
      </c>
      <c r="K107" s="13">
        <f t="shared" si="22"/>
        <v>75</v>
      </c>
      <c r="L107" s="13">
        <v>47.463996000000002</v>
      </c>
      <c r="M107" s="13">
        <v>-85.369771</v>
      </c>
      <c r="N107" s="18">
        <v>37.625255000000003</v>
      </c>
      <c r="O107" s="18">
        <v>-111.88746</v>
      </c>
      <c r="P107" s="11">
        <v>36.459583664690101</v>
      </c>
      <c r="Q107" s="11">
        <v>37.680038771252498</v>
      </c>
      <c r="R107" s="5">
        <v>3.3547724042028602</v>
      </c>
      <c r="S107" s="2">
        <v>4</v>
      </c>
      <c r="T107" s="2" t="s">
        <v>195</v>
      </c>
      <c r="U107" s="2">
        <f t="shared" si="23"/>
        <v>6.7095448084057203</v>
      </c>
      <c r="V107" s="13" t="s">
        <v>160</v>
      </c>
      <c r="W107" s="13">
        <v>3</v>
      </c>
      <c r="X107" s="13" t="s">
        <v>119</v>
      </c>
    </row>
    <row r="108" spans="2:24" x14ac:dyDescent="0.2">
      <c r="B108" s="2" t="s">
        <v>173</v>
      </c>
      <c r="C108" s="13" t="s">
        <v>36</v>
      </c>
      <c r="D108" s="13" t="s">
        <v>97</v>
      </c>
      <c r="E108" s="13">
        <v>5</v>
      </c>
      <c r="F108" s="13" t="s">
        <v>24</v>
      </c>
      <c r="G108" s="3" t="s">
        <v>103</v>
      </c>
      <c r="H108" s="13" t="s">
        <v>99</v>
      </c>
      <c r="I108" s="13">
        <v>75.16</v>
      </c>
      <c r="J108" s="13" t="s">
        <v>93</v>
      </c>
      <c r="K108" s="13">
        <f t="shared" si="22"/>
        <v>75</v>
      </c>
      <c r="L108" s="13">
        <v>49.210075000000003</v>
      </c>
      <c r="M108" s="13">
        <v>-84.245481999999996</v>
      </c>
      <c r="N108" s="16">
        <v>39.479999999999997</v>
      </c>
      <c r="O108" s="16">
        <v>-111.49</v>
      </c>
      <c r="P108" s="19">
        <v>34.5</v>
      </c>
      <c r="Q108" s="19">
        <v>35.720455106562397</v>
      </c>
      <c r="R108" s="5">
        <v>4.9000000000000004</v>
      </c>
      <c r="S108" s="2">
        <v>8</v>
      </c>
      <c r="T108" s="2" t="s">
        <v>195</v>
      </c>
      <c r="U108" s="2">
        <f t="shared" si="23"/>
        <v>13.859292911256333</v>
      </c>
      <c r="V108" s="13" t="s">
        <v>160</v>
      </c>
      <c r="W108" s="13">
        <v>3</v>
      </c>
      <c r="X108" s="13" t="s">
        <v>166</v>
      </c>
    </row>
    <row r="109" spans="2:24" x14ac:dyDescent="0.2">
      <c r="B109" s="2" t="s">
        <v>172</v>
      </c>
      <c r="C109" s="13" t="s">
        <v>36</v>
      </c>
      <c r="D109" s="13" t="s">
        <v>97</v>
      </c>
      <c r="E109" s="13">
        <v>5</v>
      </c>
      <c r="F109" s="13" t="s">
        <v>24</v>
      </c>
      <c r="G109" s="3" t="s">
        <v>103</v>
      </c>
      <c r="H109" s="13" t="s">
        <v>99</v>
      </c>
      <c r="I109" s="13">
        <v>74.97</v>
      </c>
      <c r="J109" s="13" t="s">
        <v>93</v>
      </c>
      <c r="K109" s="13">
        <f t="shared" si="22"/>
        <v>75</v>
      </c>
      <c r="L109" s="13">
        <v>49.210075000000003</v>
      </c>
      <c r="M109" s="13">
        <v>-84.245481999999996</v>
      </c>
      <c r="N109" s="16">
        <v>39.479999999999997</v>
      </c>
      <c r="O109" s="16">
        <v>-111.49</v>
      </c>
      <c r="P109" s="19">
        <v>34.200000000000003</v>
      </c>
      <c r="Q109" s="19">
        <v>35.4204551065624</v>
      </c>
      <c r="R109" s="5">
        <v>5.9</v>
      </c>
      <c r="S109" s="2">
        <v>8</v>
      </c>
      <c r="T109" s="2" t="s">
        <v>195</v>
      </c>
      <c r="U109" s="2">
        <f t="shared" si="23"/>
        <v>16.687720036002524</v>
      </c>
      <c r="V109" s="13" t="s">
        <v>160</v>
      </c>
      <c r="W109" s="13">
        <v>3</v>
      </c>
      <c r="X109" s="13" t="s">
        <v>166</v>
      </c>
    </row>
    <row r="110" spans="2:24" x14ac:dyDescent="0.2">
      <c r="B110" s="2" t="s">
        <v>171</v>
      </c>
      <c r="C110" s="13" t="s">
        <v>36</v>
      </c>
      <c r="D110" s="13" t="s">
        <v>97</v>
      </c>
      <c r="E110" s="13">
        <v>5</v>
      </c>
      <c r="F110" s="13" t="s">
        <v>24</v>
      </c>
      <c r="G110" s="3" t="s">
        <v>103</v>
      </c>
      <c r="H110" s="13" t="s">
        <v>99</v>
      </c>
      <c r="I110" s="13">
        <v>74.02</v>
      </c>
      <c r="J110" s="13" t="s">
        <v>93</v>
      </c>
      <c r="K110" s="13">
        <f t="shared" si="22"/>
        <v>75</v>
      </c>
      <c r="L110" s="13">
        <v>49.210075000000003</v>
      </c>
      <c r="M110" s="13">
        <v>-84.245481999999996</v>
      </c>
      <c r="N110" s="16">
        <v>39.479999999999997</v>
      </c>
      <c r="O110" s="16">
        <v>-111.49</v>
      </c>
      <c r="P110" s="19">
        <v>42.1</v>
      </c>
      <c r="Q110" s="19">
        <v>43.443709073591798</v>
      </c>
      <c r="R110" s="5">
        <v>3.2</v>
      </c>
      <c r="S110" s="2">
        <v>8</v>
      </c>
      <c r="T110" s="2" t="s">
        <v>195</v>
      </c>
      <c r="U110" s="2">
        <f t="shared" si="23"/>
        <v>9.05096679918781</v>
      </c>
      <c r="V110" s="13" t="s">
        <v>160</v>
      </c>
      <c r="W110" s="13">
        <v>3</v>
      </c>
      <c r="X110" s="13" t="s">
        <v>166</v>
      </c>
    </row>
    <row r="111" spans="2:24" x14ac:dyDescent="0.2">
      <c r="B111" s="2" t="s">
        <v>170</v>
      </c>
      <c r="C111" s="13" t="s">
        <v>36</v>
      </c>
      <c r="D111" s="13" t="s">
        <v>97</v>
      </c>
      <c r="E111" s="13">
        <v>5</v>
      </c>
      <c r="F111" s="13" t="s">
        <v>24</v>
      </c>
      <c r="G111" s="3" t="s">
        <v>103</v>
      </c>
      <c r="H111" s="13" t="s">
        <v>99</v>
      </c>
      <c r="I111" s="13">
        <v>73.680000000000007</v>
      </c>
      <c r="J111" s="13" t="s">
        <v>93</v>
      </c>
      <c r="K111" s="13">
        <f t="shared" si="22"/>
        <v>75</v>
      </c>
      <c r="L111" s="13">
        <v>49.210075000000003</v>
      </c>
      <c r="M111" s="13">
        <v>-84.245481999999996</v>
      </c>
      <c r="N111" s="16">
        <v>39.479999999999997</v>
      </c>
      <c r="O111" s="16">
        <v>-111.49</v>
      </c>
      <c r="P111" s="19">
        <v>36.9</v>
      </c>
      <c r="Q111" s="19">
        <v>38.243709073591802</v>
      </c>
      <c r="R111" s="5">
        <v>1.8</v>
      </c>
      <c r="S111" s="2">
        <v>8</v>
      </c>
      <c r="T111" s="2" t="s">
        <v>195</v>
      </c>
      <c r="U111" s="2">
        <f t="shared" si="23"/>
        <v>5.0911688245431428</v>
      </c>
      <c r="V111" s="13" t="s">
        <v>160</v>
      </c>
      <c r="W111" s="13">
        <v>3</v>
      </c>
      <c r="X111" s="13" t="s">
        <v>166</v>
      </c>
    </row>
    <row r="112" spans="2:24" x14ac:dyDescent="0.2">
      <c r="B112" s="2" t="s">
        <v>169</v>
      </c>
      <c r="C112" s="13" t="s">
        <v>36</v>
      </c>
      <c r="D112" s="13" t="s">
        <v>97</v>
      </c>
      <c r="E112" s="13">
        <v>5</v>
      </c>
      <c r="F112" s="13" t="s">
        <v>24</v>
      </c>
      <c r="G112" s="3" t="s">
        <v>103</v>
      </c>
      <c r="H112" s="13" t="s">
        <v>99</v>
      </c>
      <c r="I112" s="13">
        <v>72.790000000000006</v>
      </c>
      <c r="J112" s="13" t="s">
        <v>93</v>
      </c>
      <c r="K112" s="13">
        <f t="shared" si="22"/>
        <v>75</v>
      </c>
      <c r="L112" s="13">
        <v>49.210075000000003</v>
      </c>
      <c r="M112" s="13">
        <v>-84.245481999999996</v>
      </c>
      <c r="N112" s="16">
        <v>39.479999999999997</v>
      </c>
      <c r="O112" s="16">
        <v>-111.49</v>
      </c>
      <c r="P112" s="19">
        <v>38.1</v>
      </c>
      <c r="Q112" s="19">
        <v>39.451515879539897</v>
      </c>
      <c r="R112" s="5">
        <v>5.2</v>
      </c>
      <c r="S112" s="2">
        <v>8</v>
      </c>
      <c r="T112" s="2" t="s">
        <v>195</v>
      </c>
      <c r="U112" s="2">
        <f t="shared" si="23"/>
        <v>14.70782104868019</v>
      </c>
      <c r="V112" s="13" t="s">
        <v>160</v>
      </c>
      <c r="W112" s="13">
        <v>3</v>
      </c>
      <c r="X112" s="13" t="s">
        <v>166</v>
      </c>
    </row>
    <row r="113" spans="2:24" x14ac:dyDescent="0.2">
      <c r="B113" s="2" t="s">
        <v>168</v>
      </c>
      <c r="C113" s="13" t="s">
        <v>36</v>
      </c>
      <c r="D113" s="13" t="s">
        <v>97</v>
      </c>
      <c r="E113" s="13">
        <v>5</v>
      </c>
      <c r="F113" s="13" t="s">
        <v>24</v>
      </c>
      <c r="G113" s="3" t="s">
        <v>103</v>
      </c>
      <c r="H113" s="13" t="s">
        <v>99</v>
      </c>
      <c r="I113" s="13">
        <v>72.650000000000006</v>
      </c>
      <c r="J113" s="13" t="s">
        <v>93</v>
      </c>
      <c r="K113" s="13">
        <f t="shared" si="22"/>
        <v>75</v>
      </c>
      <c r="L113" s="13">
        <v>49.210075000000003</v>
      </c>
      <c r="M113" s="13">
        <v>-84.245481999999996</v>
      </c>
      <c r="N113" s="16">
        <v>39.479999999999997</v>
      </c>
      <c r="O113" s="16">
        <v>-111.49</v>
      </c>
      <c r="P113" s="19">
        <v>31.5</v>
      </c>
      <c r="Q113" s="19">
        <v>32.851515879539903</v>
      </c>
      <c r="R113" s="5">
        <v>5.0999999999999996</v>
      </c>
      <c r="S113" s="2">
        <v>8</v>
      </c>
      <c r="T113" s="2" t="s">
        <v>195</v>
      </c>
      <c r="U113" s="2">
        <f t="shared" si="23"/>
        <v>14.424978336205569</v>
      </c>
      <c r="V113" s="13" t="s">
        <v>160</v>
      </c>
      <c r="W113" s="13">
        <v>3</v>
      </c>
      <c r="X113" s="13" t="s">
        <v>166</v>
      </c>
    </row>
    <row r="114" spans="2:24" x14ac:dyDescent="0.2">
      <c r="B114" s="2" t="s">
        <v>167</v>
      </c>
      <c r="C114" s="13" t="s">
        <v>36</v>
      </c>
      <c r="D114" s="13" t="s">
        <v>97</v>
      </c>
      <c r="E114" s="13">
        <v>5</v>
      </c>
      <c r="F114" s="13" t="s">
        <v>24</v>
      </c>
      <c r="G114" s="3" t="s">
        <v>103</v>
      </c>
      <c r="H114" s="13" t="s">
        <v>99</v>
      </c>
      <c r="I114" s="13">
        <v>72.36</v>
      </c>
      <c r="J114" s="13" t="s">
        <v>93</v>
      </c>
      <c r="K114" s="13">
        <f t="shared" si="22"/>
        <v>70</v>
      </c>
      <c r="L114" s="13">
        <v>49.210075000000003</v>
      </c>
      <c r="M114" s="13">
        <v>-84.245481999999996</v>
      </c>
      <c r="N114" s="16">
        <v>39.479999999999997</v>
      </c>
      <c r="O114" s="16">
        <v>-111.49</v>
      </c>
      <c r="P114" s="19">
        <v>36.700000000000003</v>
      </c>
      <c r="Q114" s="19">
        <v>37.943875524406799</v>
      </c>
      <c r="R114" s="5">
        <v>5.0999999999999996</v>
      </c>
      <c r="S114" s="2">
        <v>8</v>
      </c>
      <c r="T114" s="2" t="s">
        <v>195</v>
      </c>
      <c r="U114" s="2">
        <f t="shared" si="23"/>
        <v>14.424978336205569</v>
      </c>
      <c r="V114" s="13" t="s">
        <v>160</v>
      </c>
      <c r="W114" s="13">
        <v>3</v>
      </c>
      <c r="X114" s="13" t="s">
        <v>166</v>
      </c>
    </row>
    <row r="115" spans="2:24" x14ac:dyDescent="0.2">
      <c r="B115" s="2" t="s">
        <v>165</v>
      </c>
      <c r="C115" s="13" t="s">
        <v>36</v>
      </c>
      <c r="D115" s="13" t="s">
        <v>97</v>
      </c>
      <c r="E115" s="13">
        <v>5</v>
      </c>
      <c r="F115" s="13" t="s">
        <v>24</v>
      </c>
      <c r="G115" s="3" t="s">
        <v>103</v>
      </c>
      <c r="H115" s="13" t="s">
        <v>100</v>
      </c>
      <c r="I115" s="13">
        <f>(77.4+76.02)/2</f>
        <v>76.710000000000008</v>
      </c>
      <c r="J115" s="13">
        <f>77.4-I115</f>
        <v>0.68999999999999773</v>
      </c>
      <c r="K115" s="13">
        <f t="shared" si="22"/>
        <v>75</v>
      </c>
      <c r="L115" s="13">
        <v>54.000103000000003</v>
      </c>
      <c r="M115" s="13">
        <v>-72.670835999999994</v>
      </c>
      <c r="N115" s="16">
        <v>46</v>
      </c>
      <c r="O115" s="16">
        <v>-105</v>
      </c>
      <c r="P115" s="19">
        <v>29</v>
      </c>
      <c r="Q115" s="19">
        <v>29.627605689260001</v>
      </c>
      <c r="R115" s="5">
        <v>6.75</v>
      </c>
      <c r="S115" s="2">
        <v>8</v>
      </c>
      <c r="T115" s="2" t="s">
        <v>195</v>
      </c>
      <c r="U115" s="2">
        <f t="shared" si="23"/>
        <v>19.091883092036785</v>
      </c>
      <c r="V115" s="13" t="s">
        <v>160</v>
      </c>
      <c r="W115" s="13">
        <v>3</v>
      </c>
      <c r="X115" s="13" t="s">
        <v>164</v>
      </c>
    </row>
    <row r="116" spans="2:24" x14ac:dyDescent="0.2">
      <c r="B116" s="2" t="s">
        <v>163</v>
      </c>
      <c r="C116" s="13" t="s">
        <v>36</v>
      </c>
      <c r="D116" s="13" t="s">
        <v>23</v>
      </c>
      <c r="E116" s="13">
        <v>4</v>
      </c>
      <c r="F116" s="13" t="s">
        <v>161</v>
      </c>
      <c r="G116" s="3" t="s">
        <v>103</v>
      </c>
      <c r="H116" s="13" t="s">
        <v>101</v>
      </c>
      <c r="I116" s="13">
        <f>(77.4+76.02)/2</f>
        <v>76.710000000000008</v>
      </c>
      <c r="J116" s="13">
        <f>77.4-I116</f>
        <v>0.68999999999999773</v>
      </c>
      <c r="K116" s="3">
        <f t="shared" ref="K116:K117" si="24">MROUND(I116,5)</f>
        <v>75</v>
      </c>
      <c r="L116" s="3">
        <v>54.000103000000003</v>
      </c>
      <c r="M116" s="3">
        <v>-72.670835999999994</v>
      </c>
      <c r="N116" s="16">
        <v>46</v>
      </c>
      <c r="O116" s="16">
        <v>-105</v>
      </c>
      <c r="P116" s="19">
        <v>30.33</v>
      </c>
      <c r="Q116" s="19">
        <v>30.957605689259999</v>
      </c>
      <c r="R116" s="5">
        <v>4.6399999999999997</v>
      </c>
      <c r="S116" s="2">
        <v>8</v>
      </c>
      <c r="T116" s="2" t="s">
        <v>195</v>
      </c>
      <c r="U116" s="2">
        <f t="shared" ref="U116" si="25">R116*SQRT(S116)</f>
        <v>13.123901858822322</v>
      </c>
      <c r="V116" s="13" t="s">
        <v>160</v>
      </c>
      <c r="W116" s="13">
        <v>3</v>
      </c>
      <c r="X116" s="13" t="s">
        <v>159</v>
      </c>
    </row>
    <row r="117" spans="2:24" x14ac:dyDescent="0.2">
      <c r="B117" s="23" t="s">
        <v>162</v>
      </c>
      <c r="C117" s="24" t="s">
        <v>36</v>
      </c>
      <c r="D117" s="24" t="s">
        <v>23</v>
      </c>
      <c r="E117" s="24">
        <v>4</v>
      </c>
      <c r="F117" s="24" t="s">
        <v>161</v>
      </c>
      <c r="G117" s="25" t="s">
        <v>103</v>
      </c>
      <c r="H117" s="24" t="s">
        <v>101</v>
      </c>
      <c r="I117" s="24">
        <f>(77.4+76.02)/2</f>
        <v>76.710000000000008</v>
      </c>
      <c r="J117" s="24">
        <f>77.4-I117</f>
        <v>0.68999999999999773</v>
      </c>
      <c r="K117" s="25">
        <f t="shared" si="24"/>
        <v>75</v>
      </c>
      <c r="L117" s="25">
        <v>54.000103000000003</v>
      </c>
      <c r="M117" s="25">
        <v>-72.670835999999994</v>
      </c>
      <c r="N117" s="26">
        <v>46</v>
      </c>
      <c r="O117" s="26">
        <v>-105</v>
      </c>
      <c r="P117" s="27">
        <v>32.44</v>
      </c>
      <c r="Q117" s="27">
        <v>33.067605689259999</v>
      </c>
      <c r="R117" s="28">
        <v>8.92</v>
      </c>
      <c r="S117" s="23">
        <v>8</v>
      </c>
      <c r="T117" s="23" t="s">
        <v>195</v>
      </c>
      <c r="U117" s="23">
        <f>R117*SQRT(S117)</f>
        <v>25.229569952736018</v>
      </c>
      <c r="V117" s="24" t="s">
        <v>160</v>
      </c>
      <c r="W117" s="24">
        <v>3</v>
      </c>
      <c r="X117" s="24" t="s">
        <v>159</v>
      </c>
    </row>
    <row r="119" spans="2:24" x14ac:dyDescent="0.2">
      <c r="U119" s="7"/>
    </row>
  </sheetData>
  <mergeCells count="1">
    <mergeCell ref="B2:X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Hyland</dc:creator>
  <cp:lastModifiedBy>Landon Burgener</cp:lastModifiedBy>
  <dcterms:created xsi:type="dcterms:W3CDTF">2016-10-07T02:47:26Z</dcterms:created>
  <dcterms:modified xsi:type="dcterms:W3CDTF">2020-07-14T17:50:03Z</dcterms:modified>
</cp:coreProperties>
</file>