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256" windowHeight="9516"/>
  </bookViews>
  <sheets>
    <sheet name="Sample location" sheetId="1" r:id="rId1"/>
    <sheet name="Point Counts" sheetId="6" r:id="rId2"/>
    <sheet name="Triangular Plots" sheetId="7" r:id="rId3"/>
  </sheets>
  <definedNames>
    <definedName name="_xlnm._FilterDatabase" localSheetId="0" hidden="1">'Sample location'!$A$7:$G$19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7" l="1"/>
  <c r="I13" i="7"/>
  <c r="K11" i="7"/>
  <c r="I11" i="7"/>
  <c r="K8" i="7"/>
  <c r="I7" i="7"/>
  <c r="G4" i="7"/>
  <c r="C4" i="7"/>
  <c r="L26" i="6"/>
  <c r="K26" i="6"/>
  <c r="N26" i="6"/>
  <c r="M26" i="6"/>
  <c r="J26" i="6"/>
  <c r="I26" i="6"/>
  <c r="H26" i="6"/>
  <c r="G26" i="6"/>
  <c r="E26" i="6"/>
  <c r="F26" i="6"/>
  <c r="D26" i="6"/>
  <c r="C26" i="6"/>
  <c r="L24" i="6"/>
  <c r="K24" i="6"/>
  <c r="N24" i="6"/>
  <c r="M24" i="6"/>
  <c r="J24" i="6"/>
  <c r="I24" i="6"/>
  <c r="H24" i="6"/>
  <c r="G24" i="6"/>
  <c r="E24" i="6"/>
  <c r="F24" i="6"/>
  <c r="D24" i="6"/>
  <c r="C24" i="6"/>
  <c r="L23" i="6"/>
  <c r="K23" i="6"/>
  <c r="N23" i="6"/>
  <c r="M23" i="6"/>
  <c r="J23" i="6"/>
  <c r="I23" i="6"/>
  <c r="I9" i="7" s="1"/>
  <c r="H23" i="6"/>
  <c r="G23" i="6"/>
  <c r="E23" i="6"/>
  <c r="F23" i="6"/>
  <c r="I5" i="7" s="1"/>
  <c r="D23" i="6"/>
  <c r="C23" i="6"/>
  <c r="I3" i="7" s="1"/>
  <c r="L22" i="6"/>
  <c r="L25" i="6" s="1"/>
  <c r="K22" i="6"/>
  <c r="H13" i="7" s="1"/>
  <c r="N22" i="6"/>
  <c r="N25" i="6" s="1"/>
  <c r="M22" i="6"/>
  <c r="H11" i="7" s="1"/>
  <c r="J22" i="6"/>
  <c r="H10" i="7" s="1"/>
  <c r="I22" i="6"/>
  <c r="I25" i="6" s="1"/>
  <c r="H22" i="6"/>
  <c r="H25" i="6" s="1"/>
  <c r="G22" i="6"/>
  <c r="H7" i="7" s="1"/>
  <c r="E22" i="6"/>
  <c r="E25" i="6" s="1"/>
  <c r="F22" i="6"/>
  <c r="H5" i="7" s="1"/>
  <c r="D22" i="6"/>
  <c r="D25" i="6" s="1"/>
  <c r="D27" i="6" s="1"/>
  <c r="C22" i="6"/>
  <c r="H3" i="7" s="1"/>
  <c r="L21" i="6"/>
  <c r="K14" i="7" s="1"/>
  <c r="K21" i="6"/>
  <c r="N21" i="6"/>
  <c r="K12" i="7" s="1"/>
  <c r="M21" i="6"/>
  <c r="J21" i="6"/>
  <c r="K10" i="7" s="1"/>
  <c r="I21" i="6"/>
  <c r="K9" i="7" s="1"/>
  <c r="H21" i="6"/>
  <c r="C8" i="7" s="1"/>
  <c r="G21" i="6"/>
  <c r="K7" i="7" s="1"/>
  <c r="E21" i="6"/>
  <c r="K6" i="7" s="1"/>
  <c r="F21" i="6"/>
  <c r="K5" i="7" s="1"/>
  <c r="D21" i="6"/>
  <c r="F4" i="7" s="1"/>
  <c r="C21" i="6"/>
  <c r="K3" i="7" s="1"/>
  <c r="L20" i="6"/>
  <c r="B14" i="7" s="1"/>
  <c r="K20" i="6"/>
  <c r="N20" i="6"/>
  <c r="B12" i="7" s="1"/>
  <c r="M20" i="6"/>
  <c r="J20" i="6"/>
  <c r="I20" i="6"/>
  <c r="B9" i="7" s="1"/>
  <c r="H20" i="6"/>
  <c r="B8" i="7" s="1"/>
  <c r="G20" i="6"/>
  <c r="E20" i="6"/>
  <c r="B6" i="7" s="1"/>
  <c r="F20" i="6"/>
  <c r="D20" i="6"/>
  <c r="B4" i="7" s="1"/>
  <c r="C20" i="6"/>
  <c r="L18" i="6"/>
  <c r="K18" i="6"/>
  <c r="N18" i="6"/>
  <c r="M18" i="6"/>
  <c r="J18" i="6"/>
  <c r="I18" i="6"/>
  <c r="H18" i="6"/>
  <c r="G18" i="6"/>
  <c r="E18" i="6"/>
  <c r="F18" i="6"/>
  <c r="D18" i="6"/>
  <c r="C18" i="6"/>
  <c r="D9" i="7" l="1"/>
  <c r="J5" i="7"/>
  <c r="J13" i="7"/>
  <c r="D6" i="7"/>
  <c r="I6" i="7"/>
  <c r="I10" i="7"/>
  <c r="J6" i="7"/>
  <c r="J14" i="7"/>
  <c r="C9" i="7"/>
  <c r="J3" i="7"/>
  <c r="J7" i="7"/>
  <c r="J11" i="7"/>
  <c r="K4" i="7"/>
  <c r="C12" i="7"/>
  <c r="J9" i="7"/>
  <c r="D14" i="7"/>
  <c r="I14" i="7"/>
  <c r="J10" i="7"/>
  <c r="D8" i="7"/>
  <c r="D12" i="7"/>
  <c r="I4" i="7"/>
  <c r="I8" i="7"/>
  <c r="I12" i="7"/>
  <c r="J4" i="7"/>
  <c r="J8" i="7"/>
  <c r="J12" i="7"/>
  <c r="F9" i="7"/>
  <c r="D4" i="7"/>
  <c r="H4" i="7"/>
  <c r="H6" i="7"/>
  <c r="H8" i="7"/>
  <c r="H12" i="7"/>
  <c r="H14" i="7"/>
  <c r="E4" i="7"/>
  <c r="H9" i="7"/>
  <c r="C6" i="7"/>
  <c r="C14" i="7"/>
  <c r="F25" i="6"/>
  <c r="J25" i="6"/>
  <c r="D10" i="7" s="1"/>
  <c r="E27" i="6"/>
  <c r="G6" i="7" s="1"/>
  <c r="I27" i="6"/>
  <c r="K25" i="6"/>
  <c r="L27" i="6"/>
  <c r="G14" i="7" s="1"/>
  <c r="H27" i="6"/>
  <c r="G8" i="7" s="1"/>
  <c r="N27" i="6"/>
  <c r="G12" i="7" s="1"/>
  <c r="C25" i="6"/>
  <c r="G25" i="6"/>
  <c r="M25" i="6"/>
  <c r="B11" i="7" s="1"/>
  <c r="C10" i="7" l="1"/>
  <c r="F12" i="7"/>
  <c r="F6" i="7"/>
  <c r="D3" i="7"/>
  <c r="C3" i="7"/>
  <c r="D13" i="7"/>
  <c r="C13" i="7"/>
  <c r="D5" i="7"/>
  <c r="C5" i="7"/>
  <c r="F14" i="7"/>
  <c r="E14" i="7"/>
  <c r="E6" i="7"/>
  <c r="B10" i="7"/>
  <c r="B3" i="7"/>
  <c r="B13" i="7"/>
  <c r="D11" i="7"/>
  <c r="C11" i="7"/>
  <c r="D7" i="7"/>
  <c r="C7" i="7"/>
  <c r="E8" i="7"/>
  <c r="E9" i="7"/>
  <c r="G9" i="7"/>
  <c r="E12" i="7"/>
  <c r="F8" i="7"/>
  <c r="B5" i="7"/>
  <c r="B7" i="7"/>
  <c r="F27" i="6"/>
  <c r="J27" i="6"/>
  <c r="K27" i="6"/>
  <c r="G27" i="6"/>
  <c r="C27" i="6"/>
  <c r="M27" i="6"/>
  <c r="E7" i="7" l="1"/>
  <c r="G7" i="7"/>
  <c r="F7" i="7"/>
  <c r="E13" i="7"/>
  <c r="G13" i="7"/>
  <c r="F13" i="7"/>
  <c r="E11" i="7"/>
  <c r="G11" i="7"/>
  <c r="F11" i="7"/>
  <c r="G10" i="7"/>
  <c r="F10" i="7"/>
  <c r="E10" i="7"/>
  <c r="E3" i="7"/>
  <c r="G3" i="7"/>
  <c r="F3" i="7"/>
  <c r="E5" i="7"/>
  <c r="G5" i="7"/>
  <c r="F5" i="7"/>
</calcChain>
</file>

<file path=xl/sharedStrings.xml><?xml version="1.0" encoding="utf-8"?>
<sst xmlns="http://schemas.openxmlformats.org/spreadsheetml/2006/main" count="183" uniqueCount="110">
  <si>
    <t>Sample code</t>
  </si>
  <si>
    <t>Sample</t>
  </si>
  <si>
    <t>17Apr16-2A</t>
  </si>
  <si>
    <t>17Apr16-3A</t>
  </si>
  <si>
    <t>14Apr16-8A</t>
  </si>
  <si>
    <t>14Apr16-4F</t>
  </si>
  <si>
    <t>14Apr16-2A</t>
  </si>
  <si>
    <t>26Feb16-4A</t>
  </si>
  <si>
    <t>15Apr16-5A</t>
  </si>
  <si>
    <t>15Apr16-5G</t>
  </si>
  <si>
    <t>18Apr16-3A</t>
  </si>
  <si>
    <t>18Apr16-4C</t>
  </si>
  <si>
    <t>Ch7</t>
  </si>
  <si>
    <t>Ch8</t>
  </si>
  <si>
    <t>Ch9</t>
  </si>
  <si>
    <t>Ch10</t>
  </si>
  <si>
    <t>Ch11</t>
  </si>
  <si>
    <t>Ch12</t>
  </si>
  <si>
    <t>Ch13</t>
  </si>
  <si>
    <t>Ch14</t>
  </si>
  <si>
    <t>PC</t>
  </si>
  <si>
    <t>Tec1</t>
  </si>
  <si>
    <t>Tec2</t>
  </si>
  <si>
    <t>Vel2</t>
  </si>
  <si>
    <t>Datum</t>
  </si>
  <si>
    <t>WGS84</t>
  </si>
  <si>
    <t>Latitud</t>
  </si>
  <si>
    <t>Longitud</t>
  </si>
  <si>
    <t>Analysis</t>
  </si>
  <si>
    <t>17Apr16-3C</t>
  </si>
  <si>
    <t>14Apr16-6A</t>
  </si>
  <si>
    <t>P/F</t>
  </si>
  <si>
    <t>Qt</t>
  </si>
  <si>
    <t>F</t>
  </si>
  <si>
    <t>L</t>
  </si>
  <si>
    <t>Qm</t>
  </si>
  <si>
    <t>Lt</t>
  </si>
  <si>
    <t>Lm</t>
  </si>
  <si>
    <t>Lv</t>
  </si>
  <si>
    <t>Ls</t>
  </si>
  <si>
    <t>Vel2A</t>
  </si>
  <si>
    <t>Vel2B</t>
  </si>
  <si>
    <t>Symbol</t>
  </si>
  <si>
    <t>Definition</t>
  </si>
  <si>
    <t>Points</t>
  </si>
  <si>
    <t>Monocrystalline quartz</t>
  </si>
  <si>
    <t>Qpq</t>
  </si>
  <si>
    <t>Polycrystalline quartz</t>
  </si>
  <si>
    <t>Qc</t>
  </si>
  <si>
    <t>Chert</t>
  </si>
  <si>
    <t>K</t>
  </si>
  <si>
    <t>Potassium feldspar, myrmekitic grains</t>
  </si>
  <si>
    <t>P</t>
  </si>
  <si>
    <t>Plagioclase feldspar</t>
  </si>
  <si>
    <t>Lmf</t>
  </si>
  <si>
    <t>Foliated quartz-mica metamorphic grains</t>
  </si>
  <si>
    <t>Lmp</t>
  </si>
  <si>
    <t>Polugonal quartz-mica metamorphic grains, Schists</t>
  </si>
  <si>
    <t>Lmv</t>
  </si>
  <si>
    <t>metavolcanic grains with epidote and/or chlorite</t>
  </si>
  <si>
    <t>Lss</t>
  </si>
  <si>
    <t>Sedimentary lithic grains: siltstone, argillite, sandstone</t>
  </si>
  <si>
    <t>Lsc</t>
  </si>
  <si>
    <t>Detrital carbonate grains (=CE from Zuffa, 1980)</t>
  </si>
  <si>
    <t>Lvf</t>
  </si>
  <si>
    <t>Felsitic volcanic lithic grains</t>
  </si>
  <si>
    <t>Lvl</t>
  </si>
  <si>
    <t>Lathwork volcanic lithic grains</t>
  </si>
  <si>
    <t>Lvm</t>
  </si>
  <si>
    <t>Microlitic volcanic lithic grains</t>
  </si>
  <si>
    <t>Lvt</t>
  </si>
  <si>
    <t>Tuffaceous and vitric volcanic lithic grains</t>
  </si>
  <si>
    <t>accesory</t>
  </si>
  <si>
    <t>Zircon, tourmaline, apatite, titanite, mica, magnetite.</t>
  </si>
  <si>
    <t>Total quartzose grains (= Qm + Qpq + Qc)</t>
  </si>
  <si>
    <t>Total feldspar (= K + P)</t>
  </si>
  <si>
    <t>Total metamorphic grains (= Lmf + Lmp + Lmv)</t>
  </si>
  <si>
    <t>Total sedimentary grains (+ Lss + Lsc)</t>
  </si>
  <si>
    <t>Total unstable lithic grains (+ Lm + Lv + Ls)</t>
  </si>
  <si>
    <t>Qp</t>
  </si>
  <si>
    <t>QtFL%Q</t>
  </si>
  <si>
    <t>QtFL%F</t>
  </si>
  <si>
    <t>QtFL%L</t>
  </si>
  <si>
    <t>QmFLt%Qm</t>
  </si>
  <si>
    <t>QmFLt%F</t>
  </si>
  <si>
    <t>QmFLt%Lt</t>
  </si>
  <si>
    <t>LmLvLs%Lm</t>
  </si>
  <si>
    <t>LmLvLs%Lv</t>
  </si>
  <si>
    <t>LmLvLs%Ls</t>
  </si>
  <si>
    <t>TOTAL</t>
  </si>
  <si>
    <t>Recalculated Parameters</t>
  </si>
  <si>
    <t xml:space="preserve"> Total polycrystalline quartz (= Qpq + Qc)</t>
  </si>
  <si>
    <t>Point Counts</t>
  </si>
  <si>
    <t>Northern</t>
  </si>
  <si>
    <t>Central</t>
  </si>
  <si>
    <t>Southern</t>
  </si>
  <si>
    <t>Eastern</t>
  </si>
  <si>
    <t>Area</t>
  </si>
  <si>
    <t>Unit</t>
  </si>
  <si>
    <t>Chivillas</t>
  </si>
  <si>
    <t>Jaltepetongo</t>
  </si>
  <si>
    <t>Tecamalucan</t>
  </si>
  <si>
    <t>Velasco</t>
  </si>
  <si>
    <t>Total lithic grains (= L + Qp)</t>
  </si>
  <si>
    <t>Total volcanic grains (+ Lvf + Lvl + Lvm + Lvt)</t>
  </si>
  <si>
    <t>Appendix DR1</t>
  </si>
  <si>
    <t>Coombs, H., and Stockli, D.F., 2020, Early Cretaceous to Paleogene sandstone provenance and sediment-dispersal systems of the Cuicateco</t>
  </si>
  <si>
    <r>
      <t xml:space="preserve">GSA Data Repository Item </t>
    </r>
    <r>
      <rPr>
        <b/>
        <sz val="10"/>
        <color theme="1"/>
        <rFont val="Times New Roman"/>
        <family val="1"/>
      </rPr>
      <t>2020202</t>
    </r>
    <r>
      <rPr>
        <sz val="10"/>
        <color theme="1"/>
        <rFont val="Times New Roman"/>
        <family val="1"/>
      </rPr>
      <t xml:space="preserve"> accompanies </t>
    </r>
    <r>
      <rPr>
        <sz val="10"/>
        <color rgb="FF000000"/>
        <rFont val="Times New Roman"/>
        <family val="1"/>
      </rPr>
      <t xml:space="preserve">Sierra-Rojas, M.I., Lawton, T.F., Martens, U., von Quadt, A., Beltran Triviño, A., </t>
    </r>
  </si>
  <si>
    <r>
      <t xml:space="preserve">terrane, Mexico, </t>
    </r>
    <r>
      <rPr>
        <i/>
        <sz val="10"/>
        <color rgb="FF000000"/>
        <rFont val="Times New Roman"/>
        <family val="1"/>
      </rPr>
      <t xml:space="preserve">in </t>
    </r>
    <r>
      <rPr>
        <sz val="10"/>
        <color rgb="FF000000"/>
        <rFont val="Times New Roman"/>
        <family val="1"/>
      </rPr>
      <t>Martens, U., and Molina Garza, R.S., eds., Southern and Central Mexico: Basement Framework, Tectonic Evolution, and</t>
    </r>
  </si>
  <si>
    <r>
      <t>Provenance of Mesozoic–Cenozoic Basins: Geological Society of America Special Paper 546,</t>
    </r>
    <r>
      <rPr>
        <sz val="10"/>
        <color rgb="FFFFFFFF"/>
        <rFont val="Times New Roman"/>
        <family val="1"/>
      </rPr>
      <t>,</t>
    </r>
    <r>
      <rPr>
        <sz val="10"/>
        <color rgb="FF000000"/>
        <rFont val="Times New Roman"/>
        <family val="1"/>
      </rPr>
      <t>https://doi.org/10.1130/2020.2546(10).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</si>
</sst>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FFFFFF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 applyFill="1" applyBorder="1"/>
    <xf numFmtId="164" fontId="0" fillId="0" borderId="0" xfId="0" applyNumberFormat="1" applyFill="1" applyBorder="1"/>
    <xf numFmtId="2" fontId="2" fillId="0" borderId="0" xfId="0" applyNumberFormat="1" applyFont="1" applyFill="1" applyBorder="1"/>
    <xf numFmtId="2" fontId="1" fillId="0" borderId="0" xfId="0" applyNumberFormat="1" applyFont="1" applyFill="1" applyBorder="1"/>
    <xf numFmtId="2" fontId="6" fillId="0" borderId="0" xfId="0" applyNumberFormat="1" applyFont="1" applyFill="1" applyBorder="1"/>
    <xf numFmtId="2" fontId="7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9" fillId="0" borderId="0" xfId="0" applyNumberFormat="1" applyFont="1" applyFill="1" applyBorder="1"/>
    <xf numFmtId="0" fontId="10" fillId="0" borderId="0" xfId="0" applyFont="1"/>
    <xf numFmtId="2" fontId="9" fillId="0" borderId="2" xfId="0" applyNumberFormat="1" applyFont="1" applyFill="1" applyBorder="1" applyAlignment="1">
      <alignment horizontal="left"/>
    </xf>
    <xf numFmtId="164" fontId="10" fillId="0" borderId="0" xfId="0" applyNumberFormat="1" applyFont="1" applyFill="1" applyBorder="1"/>
    <xf numFmtId="0" fontId="11" fillId="0" borderId="1" xfId="0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9" fillId="0" borderId="0" xfId="0" applyFont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="98" zoomScaleNormal="98" workbookViewId="0"/>
  </sheetViews>
  <sheetFormatPr defaultColWidth="10.6640625" defaultRowHeight="14.4" x14ac:dyDescent="0.3"/>
  <cols>
    <col min="2" max="2" width="11.109375" bestFit="1" customWidth="1"/>
    <col min="3" max="3" width="12.33203125" bestFit="1" customWidth="1"/>
  </cols>
  <sheetData>
    <row r="1" spans="1:8" x14ac:dyDescent="0.3">
      <c r="A1" s="31" t="s">
        <v>107</v>
      </c>
    </row>
    <row r="2" spans="1:8" x14ac:dyDescent="0.3">
      <c r="A2" s="32" t="s">
        <v>106</v>
      </c>
    </row>
    <row r="3" spans="1:8" x14ac:dyDescent="0.3">
      <c r="A3" s="32" t="s">
        <v>108</v>
      </c>
    </row>
    <row r="4" spans="1:8" x14ac:dyDescent="0.3">
      <c r="A4" s="32" t="s">
        <v>109</v>
      </c>
    </row>
    <row r="6" spans="1:8" x14ac:dyDescent="0.3">
      <c r="A6" t="s">
        <v>105</v>
      </c>
    </row>
    <row r="7" spans="1:8" x14ac:dyDescent="0.45">
      <c r="A7" t="s">
        <v>1</v>
      </c>
      <c r="B7" t="s">
        <v>98</v>
      </c>
      <c r="C7" t="s">
        <v>0</v>
      </c>
      <c r="D7" t="s">
        <v>26</v>
      </c>
      <c r="E7" t="s">
        <v>27</v>
      </c>
      <c r="F7" t="s">
        <v>24</v>
      </c>
      <c r="G7" t="s">
        <v>28</v>
      </c>
      <c r="H7" t="s">
        <v>97</v>
      </c>
    </row>
    <row r="8" spans="1:8" x14ac:dyDescent="0.45">
      <c r="A8" t="s">
        <v>12</v>
      </c>
      <c r="B8" t="s">
        <v>99</v>
      </c>
      <c r="C8" t="s">
        <v>2</v>
      </c>
      <c r="D8">
        <v>18.58492</v>
      </c>
      <c r="E8">
        <v>-97.245630000000006</v>
      </c>
      <c r="F8" t="s">
        <v>25</v>
      </c>
      <c r="G8" t="s">
        <v>20</v>
      </c>
      <c r="H8" t="s">
        <v>93</v>
      </c>
    </row>
    <row r="9" spans="1:8" x14ac:dyDescent="0.45">
      <c r="A9" t="s">
        <v>13</v>
      </c>
      <c r="B9" t="s">
        <v>99</v>
      </c>
      <c r="C9" t="s">
        <v>3</v>
      </c>
      <c r="D9">
        <v>18.585909999999998</v>
      </c>
      <c r="E9">
        <v>-97.249110000000002</v>
      </c>
      <c r="F9" t="s">
        <v>25</v>
      </c>
      <c r="G9" t="s">
        <v>20</v>
      </c>
      <c r="H9" t="s">
        <v>93</v>
      </c>
    </row>
    <row r="10" spans="1:8" x14ac:dyDescent="0.45">
      <c r="A10" t="s">
        <v>15</v>
      </c>
      <c r="B10" t="s">
        <v>99</v>
      </c>
      <c r="C10" t="s">
        <v>30</v>
      </c>
      <c r="D10">
        <v>18.166630000000001</v>
      </c>
      <c r="E10">
        <v>-96.997730000000004</v>
      </c>
      <c r="F10" t="s">
        <v>25</v>
      </c>
      <c r="G10" t="s">
        <v>20</v>
      </c>
      <c r="H10" t="s">
        <v>94</v>
      </c>
    </row>
    <row r="11" spans="1:8" x14ac:dyDescent="0.45">
      <c r="A11" t="s">
        <v>14</v>
      </c>
      <c r="B11" t="s">
        <v>99</v>
      </c>
      <c r="C11" t="s">
        <v>29</v>
      </c>
      <c r="D11">
        <v>18.585909999999998</v>
      </c>
      <c r="E11">
        <v>-97.249110000000002</v>
      </c>
      <c r="F11" t="s">
        <v>25</v>
      </c>
      <c r="G11" t="s">
        <v>20</v>
      </c>
      <c r="H11" t="s">
        <v>93</v>
      </c>
    </row>
    <row r="12" spans="1:8" x14ac:dyDescent="0.45">
      <c r="A12" t="s">
        <v>16</v>
      </c>
      <c r="B12" t="s">
        <v>99</v>
      </c>
      <c r="C12" t="s">
        <v>4</v>
      </c>
      <c r="D12">
        <v>18.169029999999999</v>
      </c>
      <c r="E12">
        <v>-96.932980000000001</v>
      </c>
      <c r="F12" t="s">
        <v>25</v>
      </c>
      <c r="G12" t="s">
        <v>20</v>
      </c>
      <c r="H12" t="s">
        <v>94</v>
      </c>
    </row>
    <row r="13" spans="1:8" x14ac:dyDescent="0.45">
      <c r="A13" t="s">
        <v>17</v>
      </c>
      <c r="B13" t="s">
        <v>99</v>
      </c>
      <c r="C13" t="s">
        <v>5</v>
      </c>
      <c r="D13">
        <v>18.186019999999999</v>
      </c>
      <c r="E13">
        <v>-97.022949999999994</v>
      </c>
      <c r="F13" t="s">
        <v>25</v>
      </c>
      <c r="G13" t="s">
        <v>20</v>
      </c>
      <c r="H13" t="s">
        <v>95</v>
      </c>
    </row>
    <row r="14" spans="1:8" x14ac:dyDescent="0.45">
      <c r="A14" t="s">
        <v>18</v>
      </c>
      <c r="B14" t="s">
        <v>99</v>
      </c>
      <c r="C14" t="s">
        <v>6</v>
      </c>
      <c r="D14">
        <v>18.186140000000002</v>
      </c>
      <c r="E14">
        <v>-97.045339999999996</v>
      </c>
      <c r="F14" t="s">
        <v>25</v>
      </c>
      <c r="G14" t="s">
        <v>20</v>
      </c>
      <c r="H14" t="s">
        <v>94</v>
      </c>
    </row>
    <row r="15" spans="1:8" x14ac:dyDescent="0.45">
      <c r="A15" t="s">
        <v>19</v>
      </c>
      <c r="B15" t="s">
        <v>100</v>
      </c>
      <c r="C15" t="s">
        <v>7</v>
      </c>
      <c r="D15">
        <v>17.189160000000001</v>
      </c>
      <c r="E15">
        <v>-96.64367</v>
      </c>
      <c r="F15" t="s">
        <v>25</v>
      </c>
      <c r="G15" t="s">
        <v>20</v>
      </c>
      <c r="H15" t="s">
        <v>95</v>
      </c>
    </row>
    <row r="16" spans="1:8" x14ac:dyDescent="0.45">
      <c r="A16" t="s">
        <v>21</v>
      </c>
      <c r="B16" t="s">
        <v>101</v>
      </c>
      <c r="C16" t="s">
        <v>10</v>
      </c>
      <c r="D16">
        <v>18.752669999999998</v>
      </c>
      <c r="E16">
        <v>-97.217250000000007</v>
      </c>
      <c r="F16" t="s">
        <v>25</v>
      </c>
      <c r="G16" t="s">
        <v>20</v>
      </c>
      <c r="H16" t="s">
        <v>93</v>
      </c>
    </row>
    <row r="17" spans="1:8" x14ac:dyDescent="0.45">
      <c r="A17" t="s">
        <v>22</v>
      </c>
      <c r="B17" t="s">
        <v>101</v>
      </c>
      <c r="C17" t="s">
        <v>11</v>
      </c>
      <c r="D17">
        <v>18.75189</v>
      </c>
      <c r="E17">
        <v>-97.208100000000002</v>
      </c>
      <c r="F17" t="s">
        <v>25</v>
      </c>
      <c r="G17" t="s">
        <v>20</v>
      </c>
      <c r="H17" t="s">
        <v>93</v>
      </c>
    </row>
    <row r="18" spans="1:8" x14ac:dyDescent="0.45">
      <c r="A18" t="s">
        <v>23</v>
      </c>
      <c r="B18" t="s">
        <v>102</v>
      </c>
      <c r="C18" t="s">
        <v>8</v>
      </c>
      <c r="D18">
        <v>18.046420000000001</v>
      </c>
      <c r="E18">
        <v>-96.714849999999998</v>
      </c>
      <c r="F18" t="s">
        <v>25</v>
      </c>
      <c r="G18" t="s">
        <v>20</v>
      </c>
      <c r="H18" t="s">
        <v>96</v>
      </c>
    </row>
    <row r="19" spans="1:8" x14ac:dyDescent="0.45">
      <c r="A19" t="s">
        <v>23</v>
      </c>
      <c r="B19" t="s">
        <v>102</v>
      </c>
      <c r="C19" t="s">
        <v>9</v>
      </c>
      <c r="D19">
        <v>18.046420000000001</v>
      </c>
      <c r="E19">
        <v>-96.714849999999998</v>
      </c>
      <c r="F19" t="s">
        <v>25</v>
      </c>
      <c r="G19" t="s">
        <v>20</v>
      </c>
      <c r="H19" t="s">
        <v>96</v>
      </c>
    </row>
    <row r="22" spans="1:8" x14ac:dyDescent="0.45">
      <c r="A22" t="s">
        <v>20</v>
      </c>
      <c r="C22" t="s">
        <v>92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Normal="100" workbookViewId="0">
      <selection activeCell="B23" sqref="B23"/>
    </sheetView>
  </sheetViews>
  <sheetFormatPr defaultColWidth="11.44140625" defaultRowHeight="14.4" x14ac:dyDescent="0.3"/>
  <cols>
    <col min="1" max="1" width="10.109375" style="4" customWidth="1"/>
    <col min="2" max="2" width="44.88671875" style="7" customWidth="1"/>
    <col min="3" max="3" width="5.109375" style="1" bestFit="1" customWidth="1"/>
    <col min="4" max="4" width="6.109375" style="1" bestFit="1" customWidth="1"/>
    <col min="5" max="5" width="5.88671875" style="1" bestFit="1" customWidth="1"/>
    <col min="6" max="6" width="6" style="1" bestFit="1" customWidth="1"/>
    <col min="7" max="7" width="8.44140625" style="1" bestFit="1" customWidth="1"/>
    <col min="8" max="8" width="7" style="1" bestFit="1" customWidth="1"/>
    <col min="9" max="9" width="7.33203125" style="1" bestFit="1" customWidth="1"/>
    <col min="10" max="10" width="8.6640625" style="1" bestFit="1" customWidth="1"/>
    <col min="11" max="12" width="5.109375" style="1" bestFit="1" customWidth="1"/>
    <col min="13" max="14" width="8.33203125" style="1" bestFit="1" customWidth="1"/>
    <col min="17" max="20" width="11.44140625" style="1"/>
    <col min="21" max="21" width="12.88671875" style="1" bestFit="1" customWidth="1"/>
    <col min="22" max="22" width="10.6640625" style="1" bestFit="1" customWidth="1"/>
    <col min="23" max="23" width="11.33203125" style="1" customWidth="1"/>
    <col min="24" max="24" width="13.109375" style="1" bestFit="1" customWidth="1"/>
    <col min="25" max="26" width="12.44140625" style="1" bestFit="1" customWidth="1"/>
    <col min="27" max="16384" width="11.44140625" style="1"/>
  </cols>
  <sheetData>
    <row r="1" spans="1:14" s="11" customFormat="1" ht="14.25" x14ac:dyDescent="0.45">
      <c r="B1" s="12"/>
      <c r="C1" s="14" t="s">
        <v>12</v>
      </c>
      <c r="D1" s="14" t="s">
        <v>13</v>
      </c>
      <c r="E1" s="14" t="s">
        <v>14</v>
      </c>
      <c r="F1" s="14" t="s">
        <v>15</v>
      </c>
      <c r="G1" s="14" t="s">
        <v>16</v>
      </c>
      <c r="H1" s="14" t="s">
        <v>17</v>
      </c>
      <c r="I1" s="14" t="s">
        <v>18</v>
      </c>
      <c r="J1" s="14" t="s">
        <v>19</v>
      </c>
      <c r="K1" s="14" t="s">
        <v>21</v>
      </c>
      <c r="L1" s="14" t="s">
        <v>22</v>
      </c>
      <c r="M1" s="14" t="s">
        <v>40</v>
      </c>
      <c r="N1" s="14" t="s">
        <v>41</v>
      </c>
    </row>
    <row r="2" spans="1:14" s="11" customFormat="1" ht="14.25" x14ac:dyDescent="0.45">
      <c r="A2" s="11" t="s">
        <v>42</v>
      </c>
      <c r="B2" s="12" t="s">
        <v>43</v>
      </c>
      <c r="C2" s="14" t="s">
        <v>44</v>
      </c>
      <c r="D2" s="14" t="s">
        <v>44</v>
      </c>
      <c r="E2" s="14" t="s">
        <v>44</v>
      </c>
      <c r="F2" s="14" t="s">
        <v>44</v>
      </c>
      <c r="G2" s="14" t="s">
        <v>44</v>
      </c>
      <c r="H2" s="14" t="s">
        <v>44</v>
      </c>
      <c r="I2" s="14" t="s">
        <v>44</v>
      </c>
      <c r="J2" s="14" t="s">
        <v>44</v>
      </c>
      <c r="K2" s="14" t="s">
        <v>44</v>
      </c>
      <c r="L2" s="14" t="s">
        <v>44</v>
      </c>
      <c r="M2" s="14" t="s">
        <v>44</v>
      </c>
      <c r="N2" s="14" t="s">
        <v>44</v>
      </c>
    </row>
    <row r="3" spans="1:14" s="2" customFormat="1" ht="14.25" x14ac:dyDescent="0.45">
      <c r="A3" s="11" t="s">
        <v>35</v>
      </c>
      <c r="B3" s="9" t="s">
        <v>45</v>
      </c>
      <c r="C3" s="13">
        <v>128</v>
      </c>
      <c r="D3" s="13">
        <v>65</v>
      </c>
      <c r="E3" s="13">
        <v>76</v>
      </c>
      <c r="F3" s="13">
        <v>169</v>
      </c>
      <c r="G3" s="13">
        <v>124</v>
      </c>
      <c r="H3" s="13">
        <v>111</v>
      </c>
      <c r="I3" s="13">
        <v>134</v>
      </c>
      <c r="J3" s="13">
        <v>140</v>
      </c>
      <c r="K3" s="13">
        <v>62</v>
      </c>
      <c r="L3" s="13">
        <v>74</v>
      </c>
      <c r="M3" s="13">
        <v>171</v>
      </c>
      <c r="N3" s="13">
        <v>181</v>
      </c>
    </row>
    <row r="4" spans="1:14" s="2" customFormat="1" ht="14.25" x14ac:dyDescent="0.45">
      <c r="A4" s="11" t="s">
        <v>46</v>
      </c>
      <c r="B4" s="9" t="s">
        <v>47</v>
      </c>
      <c r="C4" s="13">
        <v>50</v>
      </c>
      <c r="D4" s="13">
        <v>68</v>
      </c>
      <c r="E4" s="13">
        <v>52</v>
      </c>
      <c r="F4" s="13">
        <v>50</v>
      </c>
      <c r="G4" s="13">
        <v>54</v>
      </c>
      <c r="H4" s="13">
        <v>21</v>
      </c>
      <c r="I4" s="13">
        <v>74</v>
      </c>
      <c r="J4" s="13">
        <v>40</v>
      </c>
      <c r="K4" s="13">
        <v>50</v>
      </c>
      <c r="L4" s="13">
        <v>60</v>
      </c>
      <c r="M4" s="13">
        <v>41</v>
      </c>
      <c r="N4" s="13">
        <v>75</v>
      </c>
    </row>
    <row r="5" spans="1:14" s="2" customFormat="1" ht="14.25" x14ac:dyDescent="0.45">
      <c r="A5" s="11" t="s">
        <v>48</v>
      </c>
      <c r="B5" s="9" t="s">
        <v>49</v>
      </c>
      <c r="C5" s="13"/>
      <c r="D5" s="13"/>
      <c r="E5" s="13">
        <v>38</v>
      </c>
      <c r="F5" s="13">
        <v>30</v>
      </c>
      <c r="G5" s="13">
        <v>0</v>
      </c>
      <c r="H5" s="13">
        <v>30</v>
      </c>
      <c r="I5" s="13">
        <v>0</v>
      </c>
      <c r="J5" s="13">
        <v>0</v>
      </c>
      <c r="K5" s="13">
        <v>0</v>
      </c>
      <c r="L5" s="13">
        <v>0</v>
      </c>
      <c r="M5" s="13">
        <v>16</v>
      </c>
      <c r="N5" s="13">
        <v>0</v>
      </c>
    </row>
    <row r="6" spans="1:14" s="2" customFormat="1" ht="14.25" x14ac:dyDescent="0.45">
      <c r="A6" s="11" t="s">
        <v>50</v>
      </c>
      <c r="B6" s="9" t="s">
        <v>51</v>
      </c>
      <c r="C6" s="13">
        <v>10</v>
      </c>
      <c r="D6" s="13">
        <v>4</v>
      </c>
      <c r="E6" s="13">
        <v>42</v>
      </c>
      <c r="F6" s="13">
        <v>0</v>
      </c>
      <c r="G6" s="13">
        <v>45</v>
      </c>
      <c r="H6" s="13">
        <v>100</v>
      </c>
      <c r="I6" s="13">
        <v>33</v>
      </c>
      <c r="J6" s="13">
        <v>62</v>
      </c>
      <c r="K6" s="13">
        <v>50</v>
      </c>
      <c r="L6" s="13">
        <v>0</v>
      </c>
      <c r="M6" s="13">
        <v>33</v>
      </c>
      <c r="N6" s="13">
        <v>0</v>
      </c>
    </row>
    <row r="7" spans="1:14" s="2" customFormat="1" ht="14.25" x14ac:dyDescent="0.45">
      <c r="A7" s="11" t="s">
        <v>52</v>
      </c>
      <c r="B7" s="9" t="s">
        <v>53</v>
      </c>
      <c r="C7" s="13">
        <v>232</v>
      </c>
      <c r="D7" s="13">
        <v>324</v>
      </c>
      <c r="E7" s="13">
        <v>178</v>
      </c>
      <c r="F7" s="13">
        <v>199</v>
      </c>
      <c r="G7" s="13">
        <v>98</v>
      </c>
      <c r="H7" s="13">
        <v>155</v>
      </c>
      <c r="I7" s="13">
        <v>131</v>
      </c>
      <c r="J7" s="13">
        <v>165</v>
      </c>
      <c r="K7" s="13">
        <v>164</v>
      </c>
      <c r="L7" s="13">
        <v>243</v>
      </c>
      <c r="M7" s="13">
        <v>135</v>
      </c>
      <c r="N7" s="13">
        <v>95</v>
      </c>
    </row>
    <row r="8" spans="1:14" s="2" customFormat="1" ht="14.25" x14ac:dyDescent="0.45">
      <c r="A8" s="11" t="s">
        <v>54</v>
      </c>
      <c r="B8" s="9" t="s">
        <v>55</v>
      </c>
      <c r="C8" s="13">
        <v>19</v>
      </c>
      <c r="D8" s="13">
        <v>8</v>
      </c>
      <c r="E8" s="13">
        <v>13</v>
      </c>
      <c r="F8" s="13">
        <v>8</v>
      </c>
      <c r="G8" s="13">
        <v>16</v>
      </c>
      <c r="H8" s="13">
        <v>17</v>
      </c>
      <c r="I8" s="13">
        <v>0</v>
      </c>
      <c r="J8" s="13">
        <v>20</v>
      </c>
      <c r="K8" s="13">
        <v>27</v>
      </c>
      <c r="L8" s="13">
        <v>15</v>
      </c>
      <c r="M8" s="13">
        <v>20</v>
      </c>
      <c r="N8" s="13">
        <v>27</v>
      </c>
    </row>
    <row r="9" spans="1:14" s="2" customFormat="1" ht="14.25" x14ac:dyDescent="0.45">
      <c r="A9" s="11" t="s">
        <v>56</v>
      </c>
      <c r="B9" s="9" t="s">
        <v>57</v>
      </c>
      <c r="C9" s="13">
        <v>4</v>
      </c>
      <c r="D9" s="13">
        <v>9</v>
      </c>
      <c r="E9" s="13">
        <v>28</v>
      </c>
      <c r="F9" s="13">
        <v>3</v>
      </c>
      <c r="G9" s="13">
        <v>0</v>
      </c>
      <c r="H9" s="13">
        <v>50</v>
      </c>
      <c r="I9" s="13">
        <v>58</v>
      </c>
      <c r="J9" s="13">
        <v>29</v>
      </c>
      <c r="K9" s="13">
        <v>24</v>
      </c>
      <c r="L9" s="13">
        <v>30</v>
      </c>
      <c r="M9" s="13">
        <v>15</v>
      </c>
      <c r="N9" s="13">
        <v>37</v>
      </c>
    </row>
    <row r="10" spans="1:14" s="2" customFormat="1" ht="14.25" x14ac:dyDescent="0.45">
      <c r="A10" s="11" t="s">
        <v>58</v>
      </c>
      <c r="B10" s="9" t="s">
        <v>59</v>
      </c>
      <c r="C10" s="13"/>
      <c r="D10" s="13"/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</row>
    <row r="11" spans="1:14" s="2" customFormat="1" ht="14.25" x14ac:dyDescent="0.45">
      <c r="A11" s="11" t="s">
        <v>60</v>
      </c>
      <c r="B11" s="9" t="s">
        <v>61</v>
      </c>
      <c r="C11" s="13">
        <v>11</v>
      </c>
      <c r="D11" s="13">
        <v>17</v>
      </c>
      <c r="E11" s="13">
        <v>2</v>
      </c>
      <c r="F11" s="13">
        <v>9</v>
      </c>
      <c r="G11" s="13">
        <v>30</v>
      </c>
      <c r="H11" s="13">
        <v>0</v>
      </c>
      <c r="I11" s="13">
        <v>11</v>
      </c>
      <c r="J11" s="13">
        <v>0</v>
      </c>
      <c r="K11" s="13">
        <v>0</v>
      </c>
      <c r="L11" s="13">
        <v>0</v>
      </c>
      <c r="M11" s="13">
        <v>5</v>
      </c>
      <c r="N11" s="13">
        <v>0</v>
      </c>
    </row>
    <row r="12" spans="1:14" s="2" customFormat="1" ht="14.25" x14ac:dyDescent="0.45">
      <c r="A12" s="11" t="s">
        <v>62</v>
      </c>
      <c r="B12" s="9" t="s">
        <v>63</v>
      </c>
      <c r="C12" s="13"/>
      <c r="D12" s="13"/>
      <c r="E12" s="13">
        <v>10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106</v>
      </c>
      <c r="L12" s="13">
        <v>50</v>
      </c>
      <c r="M12" s="13">
        <v>0</v>
      </c>
      <c r="N12" s="13">
        <v>18</v>
      </c>
    </row>
    <row r="13" spans="1:14" s="2" customFormat="1" ht="14.25" x14ac:dyDescent="0.45">
      <c r="A13" s="11" t="s">
        <v>64</v>
      </c>
      <c r="B13" s="9" t="s">
        <v>65</v>
      </c>
      <c r="C13" s="13">
        <v>16</v>
      </c>
      <c r="D13" s="13">
        <v>2</v>
      </c>
      <c r="E13" s="13">
        <v>48</v>
      </c>
      <c r="F13" s="13">
        <v>32</v>
      </c>
      <c r="G13" s="13">
        <v>83</v>
      </c>
      <c r="H13" s="13">
        <v>9</v>
      </c>
      <c r="I13" s="13">
        <v>28</v>
      </c>
      <c r="J13" s="13">
        <v>21</v>
      </c>
      <c r="K13" s="13">
        <v>17</v>
      </c>
      <c r="L13" s="13">
        <v>28</v>
      </c>
      <c r="M13" s="13">
        <v>36</v>
      </c>
      <c r="N13" s="13">
        <v>67</v>
      </c>
    </row>
    <row r="14" spans="1:14" s="2" customFormat="1" ht="14.25" x14ac:dyDescent="0.45">
      <c r="A14" s="11" t="s">
        <v>66</v>
      </c>
      <c r="B14" s="9" t="s">
        <v>67</v>
      </c>
      <c r="C14" s="13"/>
      <c r="D14" s="13"/>
      <c r="E14" s="13">
        <v>0</v>
      </c>
      <c r="F14" s="13">
        <v>0</v>
      </c>
      <c r="G14" s="13">
        <v>50</v>
      </c>
      <c r="H14" s="13">
        <v>7</v>
      </c>
      <c r="I14" s="13">
        <v>16</v>
      </c>
      <c r="J14" s="13">
        <v>0</v>
      </c>
      <c r="K14" s="13">
        <v>0</v>
      </c>
      <c r="L14" s="13">
        <v>0</v>
      </c>
      <c r="M14" s="13">
        <v>28</v>
      </c>
      <c r="N14" s="13">
        <v>0</v>
      </c>
    </row>
    <row r="15" spans="1:14" s="2" customFormat="1" ht="14.25" x14ac:dyDescent="0.45">
      <c r="A15" s="11" t="s">
        <v>68</v>
      </c>
      <c r="B15" s="9" t="s">
        <v>69</v>
      </c>
      <c r="C15" s="13">
        <v>30</v>
      </c>
      <c r="D15" s="13">
        <v>3</v>
      </c>
      <c r="E15" s="13">
        <v>0</v>
      </c>
      <c r="F15" s="13">
        <v>0</v>
      </c>
      <c r="G15" s="13">
        <v>0</v>
      </c>
      <c r="H15" s="13">
        <v>0</v>
      </c>
      <c r="I15" s="13">
        <v>15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1:14" s="2" customFormat="1" ht="14.25" x14ac:dyDescent="0.45">
      <c r="A16" s="11" t="s">
        <v>70</v>
      </c>
      <c r="B16" s="9" t="s">
        <v>71</v>
      </c>
      <c r="C16" s="13"/>
      <c r="D16" s="13"/>
      <c r="E16" s="13">
        <v>13</v>
      </c>
      <c r="F16" s="13">
        <v>0</v>
      </c>
      <c r="G16" s="13">
        <v>0</v>
      </c>
      <c r="H16" s="13">
        <v>0</v>
      </c>
      <c r="I16" s="13">
        <v>0</v>
      </c>
      <c r="J16" s="13">
        <v>23</v>
      </c>
      <c r="K16" s="13">
        <v>0</v>
      </c>
      <c r="L16" s="13">
        <v>0</v>
      </c>
      <c r="M16" s="13">
        <v>0</v>
      </c>
      <c r="N16" s="13">
        <v>0</v>
      </c>
    </row>
    <row r="17" spans="1:14" s="2" customFormat="1" ht="14.25" x14ac:dyDescent="0.45">
      <c r="A17" s="11" t="s">
        <v>72</v>
      </c>
      <c r="B17" s="9" t="s">
        <v>73</v>
      </c>
      <c r="C17" s="13">
        <v>29</v>
      </c>
      <c r="D17" s="13">
        <v>18</v>
      </c>
      <c r="E17" s="13">
        <v>10</v>
      </c>
      <c r="F17" s="13"/>
      <c r="G17" s="13">
        <v>17</v>
      </c>
      <c r="H17" s="13">
        <v>24</v>
      </c>
      <c r="I17" s="13">
        <v>1</v>
      </c>
      <c r="J17" s="13">
        <v>4</v>
      </c>
      <c r="K17" s="13">
        <v>3</v>
      </c>
      <c r="L17" s="13"/>
      <c r="M17" s="13">
        <v>11</v>
      </c>
      <c r="N17" s="13">
        <v>6</v>
      </c>
    </row>
    <row r="18" spans="1:14" s="4" customFormat="1" ht="14.25" x14ac:dyDescent="0.45">
      <c r="B18" s="7" t="s">
        <v>89</v>
      </c>
      <c r="C18" s="14">
        <f t="shared" ref="C18:N18" si="0">SUM(C3:C16)</f>
        <v>500</v>
      </c>
      <c r="D18" s="14">
        <f t="shared" si="0"/>
        <v>500</v>
      </c>
      <c r="E18" s="14">
        <f t="shared" si="0"/>
        <v>500</v>
      </c>
      <c r="F18" s="14">
        <f t="shared" si="0"/>
        <v>500</v>
      </c>
      <c r="G18" s="14">
        <f t="shared" si="0"/>
        <v>500</v>
      </c>
      <c r="H18" s="14">
        <f t="shared" si="0"/>
        <v>500</v>
      </c>
      <c r="I18" s="14">
        <f t="shared" si="0"/>
        <v>500</v>
      </c>
      <c r="J18" s="14">
        <f t="shared" si="0"/>
        <v>500</v>
      </c>
      <c r="K18" s="14">
        <f t="shared" si="0"/>
        <v>500</v>
      </c>
      <c r="L18" s="14">
        <f t="shared" si="0"/>
        <v>500</v>
      </c>
      <c r="M18" s="14">
        <f t="shared" si="0"/>
        <v>500</v>
      </c>
      <c r="N18" s="14">
        <f t="shared" si="0"/>
        <v>500</v>
      </c>
    </row>
    <row r="19" spans="1:14" s="5" customFormat="1" ht="18" x14ac:dyDescent="0.55000000000000004">
      <c r="B19" s="5" t="s">
        <v>90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4.25" x14ac:dyDescent="0.45">
      <c r="A20" s="4" t="s">
        <v>32</v>
      </c>
      <c r="B20" s="10" t="s">
        <v>74</v>
      </c>
      <c r="C20" s="13">
        <f t="shared" ref="C20:N20" si="1">C3+C4+C5</f>
        <v>178</v>
      </c>
      <c r="D20" s="13">
        <f t="shared" si="1"/>
        <v>133</v>
      </c>
      <c r="E20" s="13">
        <f t="shared" si="1"/>
        <v>166</v>
      </c>
      <c r="F20" s="13">
        <f t="shared" si="1"/>
        <v>249</v>
      </c>
      <c r="G20" s="13">
        <f t="shared" si="1"/>
        <v>178</v>
      </c>
      <c r="H20" s="13">
        <f t="shared" si="1"/>
        <v>162</v>
      </c>
      <c r="I20" s="13">
        <f t="shared" si="1"/>
        <v>208</v>
      </c>
      <c r="J20" s="13">
        <f t="shared" si="1"/>
        <v>180</v>
      </c>
      <c r="K20" s="13">
        <f t="shared" si="1"/>
        <v>112</v>
      </c>
      <c r="L20" s="13">
        <f t="shared" si="1"/>
        <v>134</v>
      </c>
      <c r="M20" s="13">
        <f t="shared" si="1"/>
        <v>228</v>
      </c>
      <c r="N20" s="13">
        <f t="shared" si="1"/>
        <v>256</v>
      </c>
    </row>
    <row r="21" spans="1:14" ht="14.25" x14ac:dyDescent="0.45">
      <c r="A21" s="4" t="s">
        <v>33</v>
      </c>
      <c r="B21" s="10" t="s">
        <v>75</v>
      </c>
      <c r="C21" s="13">
        <f t="shared" ref="C21:N21" si="2">C6+C7</f>
        <v>242</v>
      </c>
      <c r="D21" s="13">
        <f t="shared" si="2"/>
        <v>328</v>
      </c>
      <c r="E21" s="13">
        <f t="shared" si="2"/>
        <v>220</v>
      </c>
      <c r="F21" s="13">
        <f t="shared" si="2"/>
        <v>199</v>
      </c>
      <c r="G21" s="13">
        <f t="shared" si="2"/>
        <v>143</v>
      </c>
      <c r="H21" s="13">
        <f t="shared" si="2"/>
        <v>255</v>
      </c>
      <c r="I21" s="13">
        <f t="shared" si="2"/>
        <v>164</v>
      </c>
      <c r="J21" s="13">
        <f t="shared" si="2"/>
        <v>227</v>
      </c>
      <c r="K21" s="13">
        <f t="shared" si="2"/>
        <v>214</v>
      </c>
      <c r="L21" s="13">
        <f t="shared" si="2"/>
        <v>243</v>
      </c>
      <c r="M21" s="13">
        <f t="shared" si="2"/>
        <v>168</v>
      </c>
      <c r="N21" s="13">
        <f t="shared" si="2"/>
        <v>95</v>
      </c>
    </row>
    <row r="22" spans="1:14" ht="14.25" x14ac:dyDescent="0.45">
      <c r="A22" s="4" t="s">
        <v>37</v>
      </c>
      <c r="B22" s="10" t="s">
        <v>76</v>
      </c>
      <c r="C22" s="13">
        <f t="shared" ref="C22:N22" si="3">C8+C9+C10</f>
        <v>23</v>
      </c>
      <c r="D22" s="13">
        <f t="shared" si="3"/>
        <v>17</v>
      </c>
      <c r="E22" s="13">
        <f t="shared" si="3"/>
        <v>41</v>
      </c>
      <c r="F22" s="13">
        <f t="shared" si="3"/>
        <v>11</v>
      </c>
      <c r="G22" s="13">
        <f t="shared" si="3"/>
        <v>16</v>
      </c>
      <c r="H22" s="13">
        <f t="shared" si="3"/>
        <v>67</v>
      </c>
      <c r="I22" s="13">
        <f t="shared" si="3"/>
        <v>58</v>
      </c>
      <c r="J22" s="13">
        <f t="shared" si="3"/>
        <v>49</v>
      </c>
      <c r="K22" s="13">
        <f t="shared" si="3"/>
        <v>51</v>
      </c>
      <c r="L22" s="13">
        <f t="shared" si="3"/>
        <v>45</v>
      </c>
      <c r="M22" s="13">
        <f t="shared" si="3"/>
        <v>35</v>
      </c>
      <c r="N22" s="13">
        <f t="shared" si="3"/>
        <v>64</v>
      </c>
    </row>
    <row r="23" spans="1:14" ht="14.25" x14ac:dyDescent="0.45">
      <c r="A23" s="4" t="s">
        <v>38</v>
      </c>
      <c r="B23" s="10" t="s">
        <v>104</v>
      </c>
      <c r="C23" s="13">
        <f t="shared" ref="C23:N23" si="4">C13+C14+C15+C16</f>
        <v>46</v>
      </c>
      <c r="D23" s="13">
        <f t="shared" si="4"/>
        <v>5</v>
      </c>
      <c r="E23" s="13">
        <f t="shared" si="4"/>
        <v>61</v>
      </c>
      <c r="F23" s="13">
        <f t="shared" si="4"/>
        <v>32</v>
      </c>
      <c r="G23" s="13">
        <f t="shared" si="4"/>
        <v>133</v>
      </c>
      <c r="H23" s="13">
        <f t="shared" si="4"/>
        <v>16</v>
      </c>
      <c r="I23" s="13">
        <f t="shared" si="4"/>
        <v>59</v>
      </c>
      <c r="J23" s="13">
        <f t="shared" si="4"/>
        <v>44</v>
      </c>
      <c r="K23" s="13">
        <f t="shared" si="4"/>
        <v>17</v>
      </c>
      <c r="L23" s="13">
        <f t="shared" si="4"/>
        <v>28</v>
      </c>
      <c r="M23" s="13">
        <f t="shared" si="4"/>
        <v>64</v>
      </c>
      <c r="N23" s="13">
        <f t="shared" si="4"/>
        <v>67</v>
      </c>
    </row>
    <row r="24" spans="1:14" ht="14.25" x14ac:dyDescent="0.45">
      <c r="A24" s="4" t="s">
        <v>39</v>
      </c>
      <c r="B24" s="10" t="s">
        <v>77</v>
      </c>
      <c r="C24" s="13">
        <f t="shared" ref="C24:N24" si="5">C11+C12</f>
        <v>11</v>
      </c>
      <c r="D24" s="13">
        <f t="shared" si="5"/>
        <v>17</v>
      </c>
      <c r="E24" s="13">
        <f t="shared" si="5"/>
        <v>12</v>
      </c>
      <c r="F24" s="13">
        <f t="shared" si="5"/>
        <v>9</v>
      </c>
      <c r="G24" s="13">
        <f t="shared" si="5"/>
        <v>30</v>
      </c>
      <c r="H24" s="13">
        <f t="shared" si="5"/>
        <v>0</v>
      </c>
      <c r="I24" s="13">
        <f t="shared" si="5"/>
        <v>11</v>
      </c>
      <c r="J24" s="13">
        <f t="shared" si="5"/>
        <v>0</v>
      </c>
      <c r="K24" s="13">
        <f t="shared" si="5"/>
        <v>106</v>
      </c>
      <c r="L24" s="13">
        <f t="shared" si="5"/>
        <v>50</v>
      </c>
      <c r="M24" s="13">
        <f t="shared" si="5"/>
        <v>5</v>
      </c>
      <c r="N24" s="13">
        <f t="shared" si="5"/>
        <v>18</v>
      </c>
    </row>
    <row r="25" spans="1:14" ht="14.25" x14ac:dyDescent="0.45">
      <c r="A25" s="4" t="s">
        <v>34</v>
      </c>
      <c r="B25" s="10" t="s">
        <v>78</v>
      </c>
      <c r="C25" s="13">
        <f t="shared" ref="C25:N25" si="6">C22+C23+C24</f>
        <v>80</v>
      </c>
      <c r="D25" s="13">
        <f t="shared" si="6"/>
        <v>39</v>
      </c>
      <c r="E25" s="13">
        <f t="shared" si="6"/>
        <v>114</v>
      </c>
      <c r="F25" s="13">
        <f t="shared" si="6"/>
        <v>52</v>
      </c>
      <c r="G25" s="13">
        <f t="shared" si="6"/>
        <v>179</v>
      </c>
      <c r="H25" s="13">
        <f t="shared" si="6"/>
        <v>83</v>
      </c>
      <c r="I25" s="13">
        <f t="shared" si="6"/>
        <v>128</v>
      </c>
      <c r="J25" s="13">
        <f t="shared" si="6"/>
        <v>93</v>
      </c>
      <c r="K25" s="13">
        <f t="shared" si="6"/>
        <v>174</v>
      </c>
      <c r="L25" s="13">
        <f t="shared" si="6"/>
        <v>123</v>
      </c>
      <c r="M25" s="13">
        <f t="shared" si="6"/>
        <v>104</v>
      </c>
      <c r="N25" s="13">
        <f t="shared" si="6"/>
        <v>149</v>
      </c>
    </row>
    <row r="26" spans="1:14" ht="14.25" x14ac:dyDescent="0.45">
      <c r="A26" s="4" t="s">
        <v>79</v>
      </c>
      <c r="B26" s="10" t="s">
        <v>91</v>
      </c>
      <c r="C26" s="13">
        <f t="shared" ref="C26:N26" si="7">C4+C5</f>
        <v>50</v>
      </c>
      <c r="D26" s="13">
        <f t="shared" si="7"/>
        <v>68</v>
      </c>
      <c r="E26" s="13">
        <f t="shared" si="7"/>
        <v>90</v>
      </c>
      <c r="F26" s="13">
        <f t="shared" si="7"/>
        <v>80</v>
      </c>
      <c r="G26" s="13">
        <f t="shared" si="7"/>
        <v>54</v>
      </c>
      <c r="H26" s="13">
        <f t="shared" si="7"/>
        <v>51</v>
      </c>
      <c r="I26" s="13">
        <f t="shared" si="7"/>
        <v>74</v>
      </c>
      <c r="J26" s="13">
        <f t="shared" si="7"/>
        <v>40</v>
      </c>
      <c r="K26" s="13">
        <f t="shared" si="7"/>
        <v>50</v>
      </c>
      <c r="L26" s="13">
        <f t="shared" si="7"/>
        <v>60</v>
      </c>
      <c r="M26" s="13">
        <f t="shared" si="7"/>
        <v>57</v>
      </c>
      <c r="N26" s="13">
        <f t="shared" si="7"/>
        <v>75</v>
      </c>
    </row>
    <row r="27" spans="1:14" ht="14.25" x14ac:dyDescent="0.45">
      <c r="A27" s="4" t="s">
        <v>36</v>
      </c>
      <c r="B27" s="10" t="s">
        <v>103</v>
      </c>
      <c r="C27" s="13">
        <f t="shared" ref="C27:N27" si="8">C25+C26</f>
        <v>130</v>
      </c>
      <c r="D27" s="13">
        <f t="shared" si="8"/>
        <v>107</v>
      </c>
      <c r="E27" s="13">
        <f t="shared" si="8"/>
        <v>204</v>
      </c>
      <c r="F27" s="13">
        <f t="shared" si="8"/>
        <v>132</v>
      </c>
      <c r="G27" s="13">
        <f t="shared" si="8"/>
        <v>233</v>
      </c>
      <c r="H27" s="13">
        <f t="shared" si="8"/>
        <v>134</v>
      </c>
      <c r="I27" s="13">
        <f t="shared" si="8"/>
        <v>202</v>
      </c>
      <c r="J27" s="13">
        <f t="shared" si="8"/>
        <v>133</v>
      </c>
      <c r="K27" s="13">
        <f t="shared" si="8"/>
        <v>224</v>
      </c>
      <c r="L27" s="13">
        <f t="shared" si="8"/>
        <v>183</v>
      </c>
      <c r="M27" s="13">
        <f t="shared" si="8"/>
        <v>161</v>
      </c>
      <c r="N27" s="13">
        <f t="shared" si="8"/>
        <v>224</v>
      </c>
    </row>
    <row r="29" spans="1:14" ht="14.25" x14ac:dyDescent="0.45">
      <c r="L29" s="16"/>
    </row>
    <row r="30" spans="1:14" s="3" customFormat="1" ht="14.25" x14ac:dyDescent="0.45">
      <c r="A30" s="6"/>
      <c r="L30" s="16"/>
    </row>
    <row r="31" spans="1:14" s="3" customFormat="1" x14ac:dyDescent="0.3">
      <c r="A31" s="6"/>
      <c r="B31" s="7"/>
      <c r="L31" s="16"/>
    </row>
    <row r="32" spans="1:14" s="3" customFormat="1" x14ac:dyDescent="0.3">
      <c r="A32" s="6"/>
      <c r="B32" s="7"/>
      <c r="L32" s="16"/>
    </row>
    <row r="33" spans="1:12" s="3" customFormat="1" ht="13.35" customHeight="1" x14ac:dyDescent="0.3">
      <c r="A33" s="6"/>
      <c r="B33" s="7"/>
      <c r="L33" s="16"/>
    </row>
    <row r="34" spans="1:12" s="3" customFormat="1" x14ac:dyDescent="0.3">
      <c r="A34" s="6"/>
      <c r="B34" s="7"/>
      <c r="L34" s="16"/>
    </row>
    <row r="35" spans="1:12" s="3" customFormat="1" x14ac:dyDescent="0.3">
      <c r="A35" s="6"/>
      <c r="B35" s="7"/>
      <c r="L35" s="16"/>
    </row>
    <row r="36" spans="1:12" s="3" customFormat="1" x14ac:dyDescent="0.3">
      <c r="A36" s="6"/>
      <c r="B36" s="7"/>
      <c r="L36" s="16"/>
    </row>
    <row r="37" spans="1:12" s="3" customFormat="1" x14ac:dyDescent="0.3">
      <c r="A37" s="6"/>
      <c r="B37" s="7"/>
      <c r="L37" s="16"/>
    </row>
    <row r="38" spans="1:12" s="3" customFormat="1" x14ac:dyDescent="0.3">
      <c r="A38" s="6"/>
      <c r="B38" s="7"/>
      <c r="L38" s="16"/>
    </row>
    <row r="39" spans="1:12" s="3" customFormat="1" x14ac:dyDescent="0.3">
      <c r="A39" s="6"/>
      <c r="L39" s="16"/>
    </row>
    <row r="40" spans="1:12" s="3" customFormat="1" x14ac:dyDescent="0.3">
      <c r="A40" s="6"/>
      <c r="L40" s="16"/>
    </row>
    <row r="41" spans="1:12" s="3" customFormat="1" x14ac:dyDescent="0.3">
      <c r="A41" s="6"/>
      <c r="L41" s="16"/>
    </row>
    <row r="42" spans="1:12" s="3" customFormat="1" x14ac:dyDescent="0.3">
      <c r="A42" s="6"/>
      <c r="B42" s="8"/>
    </row>
    <row r="43" spans="1:12" x14ac:dyDescent="0.3">
      <c r="C43" s="16"/>
    </row>
    <row r="44" spans="1:12" x14ac:dyDescent="0.3">
      <c r="C44" s="16"/>
    </row>
    <row r="45" spans="1:12" x14ac:dyDescent="0.3">
      <c r="C45" s="16"/>
    </row>
    <row r="46" spans="1:12" x14ac:dyDescent="0.3">
      <c r="C46" s="16"/>
    </row>
    <row r="47" spans="1:12" x14ac:dyDescent="0.3">
      <c r="C47" s="16"/>
    </row>
    <row r="48" spans="1:12" x14ac:dyDescent="0.3">
      <c r="C48" s="16"/>
    </row>
    <row r="49" spans="3:3" x14ac:dyDescent="0.3">
      <c r="C49" s="16"/>
    </row>
    <row r="50" spans="3:3" x14ac:dyDescent="0.3">
      <c r="C50" s="16"/>
    </row>
    <row r="51" spans="3:3" x14ac:dyDescent="0.3">
      <c r="C51" s="16"/>
    </row>
    <row r="52" spans="3:3" x14ac:dyDescent="0.3">
      <c r="C52" s="16"/>
    </row>
    <row r="53" spans="3:3" x14ac:dyDescent="0.3">
      <c r="C53" s="16"/>
    </row>
    <row r="54" spans="3:3" x14ac:dyDescent="0.3">
      <c r="C54" s="16"/>
    </row>
    <row r="55" spans="3:3" x14ac:dyDescent="0.3">
      <c r="C55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E26" sqref="E26"/>
    </sheetView>
  </sheetViews>
  <sheetFormatPr defaultColWidth="10.33203125" defaultRowHeight="13.8" x14ac:dyDescent="0.3"/>
  <cols>
    <col min="1" max="1" width="6.88671875" style="18" bestFit="1" customWidth="1"/>
    <col min="2" max="2" width="9.109375" style="18" bestFit="1" customWidth="1"/>
    <col min="3" max="3" width="8.88671875" style="18" bestFit="1" customWidth="1"/>
    <col min="4" max="4" width="8.6640625" style="18" bestFit="1" customWidth="1"/>
    <col min="5" max="5" width="12.88671875" style="18" bestFit="1" customWidth="1"/>
    <col min="6" max="6" width="10.6640625" style="18" bestFit="1" customWidth="1"/>
    <col min="7" max="7" width="11.109375" style="18" bestFit="1" customWidth="1"/>
    <col min="8" max="8" width="13.109375" style="18" bestFit="1" customWidth="1"/>
    <col min="9" max="10" width="12.44140625" style="18" bestFit="1" customWidth="1"/>
    <col min="11" max="11" width="4.109375" style="18" bestFit="1" customWidth="1"/>
    <col min="12" max="16384" width="10.33203125" style="18"/>
  </cols>
  <sheetData>
    <row r="1" spans="1:12" x14ac:dyDescent="0.4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30" customFormat="1" x14ac:dyDescent="0.4">
      <c r="A2" s="19"/>
      <c r="B2" s="26" t="s">
        <v>80</v>
      </c>
      <c r="C2" s="26" t="s">
        <v>81</v>
      </c>
      <c r="D2" s="27" t="s">
        <v>82</v>
      </c>
      <c r="E2" s="28" t="s">
        <v>83</v>
      </c>
      <c r="F2" s="26" t="s">
        <v>84</v>
      </c>
      <c r="G2" s="27" t="s">
        <v>85</v>
      </c>
      <c r="H2" s="28" t="s">
        <v>86</v>
      </c>
      <c r="I2" s="26" t="s">
        <v>87</v>
      </c>
      <c r="J2" s="27" t="s">
        <v>88</v>
      </c>
      <c r="K2" s="29" t="s">
        <v>31</v>
      </c>
      <c r="L2" s="17"/>
    </row>
    <row r="3" spans="1:12" x14ac:dyDescent="0.4">
      <c r="A3" s="21" t="s">
        <v>12</v>
      </c>
      <c r="B3" s="22">
        <f>('Point Counts'!C20)*100/('Point Counts'!C20+'Point Counts'!C21+'Point Counts'!C25)</f>
        <v>35.6</v>
      </c>
      <c r="C3" s="22">
        <f>('Point Counts'!C21)*100/('Point Counts'!C20+'Point Counts'!C21+'Point Counts'!C25)</f>
        <v>48.4</v>
      </c>
      <c r="D3" s="23">
        <f>('Point Counts'!C25)*100/('Point Counts'!C20+'Point Counts'!C21+'Point Counts'!C25)</f>
        <v>16</v>
      </c>
      <c r="E3" s="24">
        <f>('Point Counts'!C3)*100/('Point Counts'!$C$3+'Point Counts'!$C$21+'Point Counts'!$C$27)</f>
        <v>25.6</v>
      </c>
      <c r="F3" s="22">
        <f>('Point Counts'!C21)*100/('Point Counts'!$C$3+'Point Counts'!$C$21+'Point Counts'!$C$27)</f>
        <v>48.4</v>
      </c>
      <c r="G3" s="23">
        <f>('Point Counts'!C27)*100/('Point Counts'!$C$3+'Point Counts'!$C$21+'Point Counts'!$C$27)</f>
        <v>26</v>
      </c>
      <c r="H3" s="24">
        <f>('Point Counts'!C22)*100/('Point Counts'!C22+'Point Counts'!C23+'Point Counts'!C24)</f>
        <v>28.75</v>
      </c>
      <c r="I3" s="22">
        <f>('Point Counts'!C23)*100/('Point Counts'!C22+'Point Counts'!C23+'Point Counts'!C24)</f>
        <v>57.5</v>
      </c>
      <c r="J3" s="23">
        <f>('Point Counts'!C24)*100/('Point Counts'!C22+'Point Counts'!C23+'Point Counts'!C24)</f>
        <v>13.75</v>
      </c>
      <c r="K3" s="25">
        <f>'Point Counts'!C7/'Point Counts'!C21</f>
        <v>0.95867768595041325</v>
      </c>
      <c r="L3" s="20"/>
    </row>
    <row r="4" spans="1:12" x14ac:dyDescent="0.4">
      <c r="A4" s="21" t="s">
        <v>13</v>
      </c>
      <c r="B4" s="22">
        <f>('Point Counts'!D20)*100/('Point Counts'!D20+'Point Counts'!D21+'Point Counts'!D25)</f>
        <v>26.6</v>
      </c>
      <c r="C4" s="22">
        <f>('Point Counts'!D21)*100/('Point Counts'!D20+'Point Counts'!D21+'Point Counts'!D25)</f>
        <v>65.599999999999994</v>
      </c>
      <c r="D4" s="23">
        <f>('Point Counts'!D25)*100/('Point Counts'!D20+'Point Counts'!D21+'Point Counts'!D25)</f>
        <v>7.8</v>
      </c>
      <c r="E4" s="24">
        <f>('Point Counts'!D3)*100/('Point Counts'!$D$3+'Point Counts'!$D$21+'Point Counts'!$D$27)</f>
        <v>13</v>
      </c>
      <c r="F4" s="22">
        <f>('Point Counts'!D21)*100/('Point Counts'!$D$3+'Point Counts'!$D$21+'Point Counts'!$D$27)</f>
        <v>65.599999999999994</v>
      </c>
      <c r="G4" s="23">
        <f>('Point Counts'!D27)*100/('Point Counts'!$D$3+'Point Counts'!$D$21+'Point Counts'!$D$27)</f>
        <v>21.4</v>
      </c>
      <c r="H4" s="24">
        <f>('Point Counts'!D22)*100/('Point Counts'!D22+'Point Counts'!D23+'Point Counts'!D24)</f>
        <v>43.589743589743591</v>
      </c>
      <c r="I4" s="22">
        <f>('Point Counts'!D23)*100/('Point Counts'!D22+'Point Counts'!D23+'Point Counts'!D24)</f>
        <v>12.820512820512821</v>
      </c>
      <c r="J4" s="23">
        <f>('Point Counts'!D24)*100/('Point Counts'!D22+'Point Counts'!D23+'Point Counts'!D24)</f>
        <v>43.589743589743591</v>
      </c>
      <c r="K4" s="25">
        <f>'Point Counts'!D7/'Point Counts'!D21</f>
        <v>0.98780487804878048</v>
      </c>
      <c r="L4" s="20"/>
    </row>
    <row r="5" spans="1:12" x14ac:dyDescent="0.4">
      <c r="A5" s="21" t="s">
        <v>15</v>
      </c>
      <c r="B5" s="22">
        <f>('Point Counts'!F20)*100/('Point Counts'!F20+'Point Counts'!F21+'Point Counts'!F25)</f>
        <v>49.8</v>
      </c>
      <c r="C5" s="22">
        <f>('Point Counts'!F21)*100/('Point Counts'!F20+'Point Counts'!F21+'Point Counts'!F25)</f>
        <v>39.799999999999997</v>
      </c>
      <c r="D5" s="23">
        <f>('Point Counts'!F25)*100/('Point Counts'!F20+'Point Counts'!F21+'Point Counts'!F25)</f>
        <v>10.4</v>
      </c>
      <c r="E5" s="24">
        <f>('Point Counts'!F3)*100/('Point Counts'!$F$3+'Point Counts'!$F$21+'Point Counts'!$F$27)</f>
        <v>33.799999999999997</v>
      </c>
      <c r="F5" s="22">
        <f>('Point Counts'!F21)*100/('Point Counts'!$F$3+'Point Counts'!$F$21+'Point Counts'!$F$27)</f>
        <v>39.799999999999997</v>
      </c>
      <c r="G5" s="23">
        <f>('Point Counts'!F27)*100/('Point Counts'!$F$3+'Point Counts'!$F$21+'Point Counts'!$F$27)</f>
        <v>26.4</v>
      </c>
      <c r="H5" s="24">
        <f>('Point Counts'!F22)*100/('Point Counts'!F22+'Point Counts'!F23+'Point Counts'!F24)</f>
        <v>21.153846153846153</v>
      </c>
      <c r="I5" s="22">
        <f>('Point Counts'!F23)*100/('Point Counts'!F22+'Point Counts'!F23+'Point Counts'!F24)</f>
        <v>61.53846153846154</v>
      </c>
      <c r="J5" s="23">
        <f>('Point Counts'!F24)*100/('Point Counts'!F22+'Point Counts'!F23+'Point Counts'!F24)</f>
        <v>17.307692307692307</v>
      </c>
      <c r="K5" s="25">
        <f>'Point Counts'!F7/'Point Counts'!F21</f>
        <v>1</v>
      </c>
      <c r="L5" s="20"/>
    </row>
    <row r="6" spans="1:12" x14ac:dyDescent="0.4">
      <c r="A6" s="21" t="s">
        <v>14</v>
      </c>
      <c r="B6" s="22">
        <f>('Point Counts'!E20)*100/('Point Counts'!E20+'Point Counts'!E21+'Point Counts'!E25)</f>
        <v>33.200000000000003</v>
      </c>
      <c r="C6" s="22">
        <f>('Point Counts'!E21)*100/('Point Counts'!E20+'Point Counts'!E21+'Point Counts'!E25)</f>
        <v>44</v>
      </c>
      <c r="D6" s="23">
        <f>('Point Counts'!E25)*100/('Point Counts'!E20+'Point Counts'!E21+'Point Counts'!E25)</f>
        <v>22.8</v>
      </c>
      <c r="E6" s="24">
        <f>('Point Counts'!E3)*100/('Point Counts'!$E$3+'Point Counts'!$E$21+'Point Counts'!$E$27)</f>
        <v>15.2</v>
      </c>
      <c r="F6" s="22">
        <f>('Point Counts'!E21)*100/('Point Counts'!$E$3+'Point Counts'!$E$21+'Point Counts'!$E$27)</f>
        <v>44</v>
      </c>
      <c r="G6" s="23">
        <f>('Point Counts'!E27)*100/('Point Counts'!$E$3+'Point Counts'!$E$21+'Point Counts'!$E$27)</f>
        <v>40.799999999999997</v>
      </c>
      <c r="H6" s="24">
        <f>('Point Counts'!E22)*100/('Point Counts'!E22+'Point Counts'!E23+'Point Counts'!E24)</f>
        <v>35.964912280701753</v>
      </c>
      <c r="I6" s="22">
        <f>('Point Counts'!E23)*100/('Point Counts'!E22+'Point Counts'!E23+'Point Counts'!E24)</f>
        <v>53.508771929824562</v>
      </c>
      <c r="J6" s="23">
        <f>('Point Counts'!E24)*100/('Point Counts'!E22+'Point Counts'!E23+'Point Counts'!E24)</f>
        <v>10.526315789473685</v>
      </c>
      <c r="K6" s="25">
        <f>'Point Counts'!E7/'Point Counts'!E21</f>
        <v>0.80909090909090908</v>
      </c>
      <c r="L6" s="20"/>
    </row>
    <row r="7" spans="1:12" x14ac:dyDescent="0.4">
      <c r="A7" s="21" t="s">
        <v>16</v>
      </c>
      <c r="B7" s="22">
        <f>('Point Counts'!G20)*100/('Point Counts'!G20+'Point Counts'!G21+'Point Counts'!G25)</f>
        <v>35.6</v>
      </c>
      <c r="C7" s="22">
        <f>('Point Counts'!G21)*100/('Point Counts'!G20+'Point Counts'!G21+'Point Counts'!G25)</f>
        <v>28.6</v>
      </c>
      <c r="D7" s="23">
        <f>('Point Counts'!G25)*100/('Point Counts'!G20+'Point Counts'!G21+'Point Counts'!G25)</f>
        <v>35.799999999999997</v>
      </c>
      <c r="E7" s="24">
        <f>('Point Counts'!G3)*100/('Point Counts'!$G$3+'Point Counts'!$G$21+'Point Counts'!$G$27)</f>
        <v>24.8</v>
      </c>
      <c r="F7" s="22">
        <f>('Point Counts'!G21)*100/('Point Counts'!$G$3+'Point Counts'!$G$21+'Point Counts'!$G$27)</f>
        <v>28.6</v>
      </c>
      <c r="G7" s="23">
        <f>('Point Counts'!G27)*100/('Point Counts'!$G$3+'Point Counts'!$G$21+'Point Counts'!$G$27)</f>
        <v>46.6</v>
      </c>
      <c r="H7" s="24">
        <f>('Point Counts'!G22)*100/('Point Counts'!G22+'Point Counts'!G23+'Point Counts'!G24)</f>
        <v>8.938547486033519</v>
      </c>
      <c r="I7" s="22">
        <f>('Point Counts'!G23)*100/('Point Counts'!G22+'Point Counts'!G23+'Point Counts'!G24)</f>
        <v>74.30167597765363</v>
      </c>
      <c r="J7" s="23">
        <f>('Point Counts'!G24)*100/('Point Counts'!G22+'Point Counts'!G23+'Point Counts'!G24)</f>
        <v>16.759776536312849</v>
      </c>
      <c r="K7" s="25">
        <f>'Point Counts'!G7/'Point Counts'!G21</f>
        <v>0.68531468531468531</v>
      </c>
      <c r="L7" s="20"/>
    </row>
    <row r="8" spans="1:12" x14ac:dyDescent="0.4">
      <c r="A8" s="21" t="s">
        <v>17</v>
      </c>
      <c r="B8" s="22">
        <f>('Point Counts'!H20)*100/('Point Counts'!H20+'Point Counts'!H21+'Point Counts'!H25)</f>
        <v>32.4</v>
      </c>
      <c r="C8" s="22">
        <f>('Point Counts'!H21)*100/('Point Counts'!H20+'Point Counts'!H21+'Point Counts'!H25)</f>
        <v>51</v>
      </c>
      <c r="D8" s="23">
        <f>('Point Counts'!H25)*100/('Point Counts'!H20+'Point Counts'!H21+'Point Counts'!H25)</f>
        <v>16.600000000000001</v>
      </c>
      <c r="E8" s="24">
        <f>('Point Counts'!H3)*100/('Point Counts'!$H$3+'Point Counts'!$H$21+'Point Counts'!$H$27)</f>
        <v>22.2</v>
      </c>
      <c r="F8" s="22">
        <f>('Point Counts'!H21)*100/('Point Counts'!$H$3+'Point Counts'!$H$21+'Point Counts'!$H$27)</f>
        <v>51</v>
      </c>
      <c r="G8" s="23">
        <f>('Point Counts'!H27)*100/('Point Counts'!$H$3+'Point Counts'!$H$21+'Point Counts'!$H$27)</f>
        <v>26.8</v>
      </c>
      <c r="H8" s="24">
        <f>('Point Counts'!H22)*100/('Point Counts'!H22+'Point Counts'!H23+'Point Counts'!H24)</f>
        <v>80.722891566265062</v>
      </c>
      <c r="I8" s="22">
        <f>('Point Counts'!H23)*100/('Point Counts'!H22+'Point Counts'!H23+'Point Counts'!H24)</f>
        <v>19.277108433734941</v>
      </c>
      <c r="J8" s="23">
        <f>('Point Counts'!H24)*100/('Point Counts'!H22+'Point Counts'!H23+'Point Counts'!H24)</f>
        <v>0</v>
      </c>
      <c r="K8" s="25">
        <f>'Point Counts'!H7/'Point Counts'!H21</f>
        <v>0.60784313725490191</v>
      </c>
      <c r="L8" s="20"/>
    </row>
    <row r="9" spans="1:12" x14ac:dyDescent="0.4">
      <c r="A9" s="21" t="s">
        <v>18</v>
      </c>
      <c r="B9" s="22">
        <f>('Point Counts'!I20)*100/('Point Counts'!I20+'Point Counts'!I21+'Point Counts'!I25)</f>
        <v>41.6</v>
      </c>
      <c r="C9" s="22">
        <f>('Point Counts'!I21)*100/('Point Counts'!I20+'Point Counts'!I21+'Point Counts'!I25)</f>
        <v>32.799999999999997</v>
      </c>
      <c r="D9" s="23">
        <f>('Point Counts'!I25)*100/('Point Counts'!I20+'Point Counts'!I21+'Point Counts'!I25)</f>
        <v>25.6</v>
      </c>
      <c r="E9" s="24">
        <f>('Point Counts'!I3)*100/('Point Counts'!$I$3+'Point Counts'!$I$21+'Point Counts'!$I$27)</f>
        <v>26.8</v>
      </c>
      <c r="F9" s="22">
        <f>('Point Counts'!I21)*100/('Point Counts'!$I$3+'Point Counts'!$I$21+'Point Counts'!$I$27)</f>
        <v>32.799999999999997</v>
      </c>
      <c r="G9" s="23">
        <f>('Point Counts'!I27)*100/('Point Counts'!$I$3+'Point Counts'!$I$21+'Point Counts'!$I$27)</f>
        <v>40.4</v>
      </c>
      <c r="H9" s="24">
        <f>('Point Counts'!I22)*100/('Point Counts'!I22+'Point Counts'!I23+'Point Counts'!I24)</f>
        <v>45.3125</v>
      </c>
      <c r="I9" s="22">
        <f>('Point Counts'!I23)*100/('Point Counts'!I22+'Point Counts'!I23+'Point Counts'!I24)</f>
        <v>46.09375</v>
      </c>
      <c r="J9" s="23">
        <f>('Point Counts'!I24)*100/('Point Counts'!I22+'Point Counts'!I23+'Point Counts'!I24)</f>
        <v>8.59375</v>
      </c>
      <c r="K9" s="25">
        <f>'Point Counts'!I7/'Point Counts'!I21</f>
        <v>0.79878048780487809</v>
      </c>
      <c r="L9" s="20"/>
    </row>
    <row r="10" spans="1:12" x14ac:dyDescent="0.4">
      <c r="A10" s="21" t="s">
        <v>19</v>
      </c>
      <c r="B10" s="22">
        <f>('Point Counts'!J20)*100/('Point Counts'!J20+'Point Counts'!J21+'Point Counts'!J25)</f>
        <v>36</v>
      </c>
      <c r="C10" s="22">
        <f>('Point Counts'!J21)*100/('Point Counts'!J20+'Point Counts'!J21+'Point Counts'!J25)</f>
        <v>45.4</v>
      </c>
      <c r="D10" s="23">
        <f>('Point Counts'!J25)*100/('Point Counts'!J20+'Point Counts'!J21+'Point Counts'!J25)</f>
        <v>18.600000000000001</v>
      </c>
      <c r="E10" s="24">
        <f>('Point Counts'!J3)*100/('Point Counts'!$J$3+'Point Counts'!$J$21+'Point Counts'!$J$27)</f>
        <v>28</v>
      </c>
      <c r="F10" s="22">
        <f>('Point Counts'!J21)*100/('Point Counts'!$J$3+'Point Counts'!$J$21+'Point Counts'!$J$27)</f>
        <v>45.4</v>
      </c>
      <c r="G10" s="23">
        <f>('Point Counts'!J27)*100/('Point Counts'!$J$3+'Point Counts'!$J$21+'Point Counts'!$J$27)</f>
        <v>26.6</v>
      </c>
      <c r="H10" s="24">
        <f>('Point Counts'!J22)*100/('Point Counts'!J22+'Point Counts'!J23+'Point Counts'!J24)</f>
        <v>52.688172043010752</v>
      </c>
      <c r="I10" s="22">
        <f>('Point Counts'!J23)*100/('Point Counts'!J22+'Point Counts'!J23+'Point Counts'!J24)</f>
        <v>47.311827956989248</v>
      </c>
      <c r="J10" s="23">
        <f>('Point Counts'!J24)*100/('Point Counts'!J22+'Point Counts'!J23+'Point Counts'!J24)</f>
        <v>0</v>
      </c>
      <c r="K10" s="25">
        <f>'Point Counts'!J7/'Point Counts'!J21</f>
        <v>0.72687224669603523</v>
      </c>
      <c r="L10" s="20"/>
    </row>
    <row r="11" spans="1:12" x14ac:dyDescent="0.4">
      <c r="A11" s="21" t="s">
        <v>40</v>
      </c>
      <c r="B11" s="22">
        <f>('Point Counts'!M20)*100/('Point Counts'!M20+'Point Counts'!M21+'Point Counts'!M25)</f>
        <v>45.6</v>
      </c>
      <c r="C11" s="22">
        <f>('Point Counts'!M21)*100/('Point Counts'!M20+'Point Counts'!M21+'Point Counts'!M25)</f>
        <v>33.6</v>
      </c>
      <c r="D11" s="23">
        <f>('Point Counts'!M25)*100/('Point Counts'!M20+'Point Counts'!M21+'Point Counts'!M25)</f>
        <v>20.8</v>
      </c>
      <c r="E11" s="24">
        <f>('Point Counts'!M3)*100/('Point Counts'!$M$3+'Point Counts'!$M$21+'Point Counts'!$M$27)</f>
        <v>34.200000000000003</v>
      </c>
      <c r="F11" s="22">
        <f>('Point Counts'!M21)*100/('Point Counts'!$M$3+'Point Counts'!$M$21+'Point Counts'!$M$27)</f>
        <v>33.6</v>
      </c>
      <c r="G11" s="23">
        <f>('Point Counts'!M27)*100/('Point Counts'!$M$3+'Point Counts'!$M$21+'Point Counts'!$M$27)</f>
        <v>32.200000000000003</v>
      </c>
      <c r="H11" s="24">
        <f>('Point Counts'!M22)*100/('Point Counts'!M22+'Point Counts'!M23+'Point Counts'!M24)</f>
        <v>33.653846153846153</v>
      </c>
      <c r="I11" s="22">
        <f>('Point Counts'!M23)*100/('Point Counts'!M22+'Point Counts'!M23+'Point Counts'!M24)</f>
        <v>61.53846153846154</v>
      </c>
      <c r="J11" s="23">
        <f>('Point Counts'!M24)*100/('Point Counts'!M22+'Point Counts'!M23+'Point Counts'!M24)</f>
        <v>4.8076923076923075</v>
      </c>
      <c r="K11" s="25">
        <f>'Point Counts'!M7/'Point Counts'!M21</f>
        <v>0.8035714285714286</v>
      </c>
      <c r="L11" s="20"/>
    </row>
    <row r="12" spans="1:12" x14ac:dyDescent="0.4">
      <c r="A12" s="21" t="s">
        <v>41</v>
      </c>
      <c r="B12" s="22">
        <f>('Point Counts'!N20)*100/('Point Counts'!N20+'Point Counts'!N21+'Point Counts'!N25)</f>
        <v>51.2</v>
      </c>
      <c r="C12" s="22">
        <f>('Point Counts'!N21)*100/('Point Counts'!N20+'Point Counts'!N21+'Point Counts'!N25)</f>
        <v>19</v>
      </c>
      <c r="D12" s="23">
        <f>('Point Counts'!N25)*100/('Point Counts'!N20+'Point Counts'!N21+'Point Counts'!N25)</f>
        <v>29.8</v>
      </c>
      <c r="E12" s="24">
        <f>('Point Counts'!N3)*100/('Point Counts'!$N$3+'Point Counts'!$N$21+'Point Counts'!$N$27)</f>
        <v>36.200000000000003</v>
      </c>
      <c r="F12" s="22">
        <f>('Point Counts'!N21)*100/('Point Counts'!$N$3+'Point Counts'!$N$21+'Point Counts'!$N$27)</f>
        <v>19</v>
      </c>
      <c r="G12" s="23">
        <f>('Point Counts'!N27)*100/('Point Counts'!$N$3+'Point Counts'!$N$21+'Point Counts'!$N$27)</f>
        <v>44.8</v>
      </c>
      <c r="H12" s="24">
        <f>('Point Counts'!N22)*100/('Point Counts'!N22+'Point Counts'!N23+'Point Counts'!N24)</f>
        <v>42.95302013422819</v>
      </c>
      <c r="I12" s="22">
        <f>('Point Counts'!N23)*100/('Point Counts'!N22+'Point Counts'!N23+'Point Counts'!N24)</f>
        <v>44.966442953020135</v>
      </c>
      <c r="J12" s="23">
        <f>('Point Counts'!N24)*100/('Point Counts'!N22+'Point Counts'!N23+'Point Counts'!N24)</f>
        <v>12.080536912751677</v>
      </c>
      <c r="K12" s="25">
        <f>'Point Counts'!N7/'Point Counts'!N21</f>
        <v>1</v>
      </c>
      <c r="L12" s="20"/>
    </row>
    <row r="13" spans="1:12" x14ac:dyDescent="0.4">
      <c r="A13" s="21" t="s">
        <v>21</v>
      </c>
      <c r="B13" s="22">
        <f>('Point Counts'!K20)*100/('Point Counts'!K20+'Point Counts'!K21+'Point Counts'!K25)</f>
        <v>22.4</v>
      </c>
      <c r="C13" s="22">
        <f>('Point Counts'!K21)*100/('Point Counts'!K20+'Point Counts'!K21+'Point Counts'!K25)</f>
        <v>42.8</v>
      </c>
      <c r="D13" s="23">
        <f>('Point Counts'!K25)*100/('Point Counts'!K20+'Point Counts'!K21+'Point Counts'!K25)</f>
        <v>34.799999999999997</v>
      </c>
      <c r="E13" s="24">
        <f>('Point Counts'!K3)*100/('Point Counts'!$K$3+'Point Counts'!$K$21+'Point Counts'!$K$27)</f>
        <v>12.4</v>
      </c>
      <c r="F13" s="22">
        <f>('Point Counts'!K21)*100/('Point Counts'!$K$3+'Point Counts'!$K$21+'Point Counts'!$K$27)</f>
        <v>42.8</v>
      </c>
      <c r="G13" s="23">
        <f>('Point Counts'!K27)*100/('Point Counts'!$K$3+'Point Counts'!$K$21+'Point Counts'!$K$27)</f>
        <v>44.8</v>
      </c>
      <c r="H13" s="24">
        <f>('Point Counts'!K22)*100/('Point Counts'!K22+'Point Counts'!K23+'Point Counts'!K24)</f>
        <v>29.310344827586206</v>
      </c>
      <c r="I13" s="22">
        <f>('Point Counts'!K23)*100/('Point Counts'!K22+'Point Counts'!K23+'Point Counts'!K24)</f>
        <v>9.7701149425287355</v>
      </c>
      <c r="J13" s="23">
        <f>('Point Counts'!K24)*100/('Point Counts'!K22+'Point Counts'!K23+'Point Counts'!K24)</f>
        <v>60.919540229885058</v>
      </c>
      <c r="K13" s="25">
        <f>'Point Counts'!K7/'Point Counts'!K21</f>
        <v>0.76635514018691586</v>
      </c>
      <c r="L13" s="20"/>
    </row>
    <row r="14" spans="1:12" x14ac:dyDescent="0.4">
      <c r="A14" s="21" t="s">
        <v>22</v>
      </c>
      <c r="B14" s="22">
        <f>('Point Counts'!L20)*100/('Point Counts'!L20+'Point Counts'!L21+'Point Counts'!L25)</f>
        <v>26.8</v>
      </c>
      <c r="C14" s="22">
        <f>('Point Counts'!L21)*100/('Point Counts'!L20+'Point Counts'!L21+'Point Counts'!L25)</f>
        <v>48.6</v>
      </c>
      <c r="D14" s="23">
        <f>('Point Counts'!L25)*100/('Point Counts'!L20+'Point Counts'!L21+'Point Counts'!L25)</f>
        <v>24.6</v>
      </c>
      <c r="E14" s="24">
        <f>('Point Counts'!L3)*100/('Point Counts'!$L$3+'Point Counts'!$L$21+'Point Counts'!$L$27)</f>
        <v>14.8</v>
      </c>
      <c r="F14" s="22">
        <f>('Point Counts'!L21)*100/('Point Counts'!$L$3+'Point Counts'!$L$21+'Point Counts'!$L$27)</f>
        <v>48.6</v>
      </c>
      <c r="G14" s="23">
        <f>('Point Counts'!L27)*100/('Point Counts'!$L$3+'Point Counts'!$L$21+'Point Counts'!$L$27)</f>
        <v>36.6</v>
      </c>
      <c r="H14" s="24">
        <f>('Point Counts'!L22)*100/('Point Counts'!L22+'Point Counts'!L23+'Point Counts'!L24)</f>
        <v>36.585365853658537</v>
      </c>
      <c r="I14" s="22">
        <f>('Point Counts'!L23)*100/('Point Counts'!L22+'Point Counts'!L23+'Point Counts'!L24)</f>
        <v>22.764227642276424</v>
      </c>
      <c r="J14" s="23">
        <f>('Point Counts'!L24)*100/('Point Counts'!L22+'Point Counts'!L23+'Point Counts'!L24)</f>
        <v>40.650406504065039</v>
      </c>
      <c r="K14" s="25">
        <f>'Point Counts'!L7/'Point Counts'!L21</f>
        <v>1</v>
      </c>
      <c r="L14" s="20"/>
    </row>
    <row r="15" spans="1:12" x14ac:dyDescent="0.4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x14ac:dyDescent="0.4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location</vt:lpstr>
      <vt:lpstr>Point Counts</vt:lpstr>
      <vt:lpstr>Triangular Plots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misierra</dc:creator>
  <cp:lastModifiedBy>April Leo</cp:lastModifiedBy>
  <dcterms:created xsi:type="dcterms:W3CDTF">2017-10-25T14:31:22Z</dcterms:created>
  <dcterms:modified xsi:type="dcterms:W3CDTF">2020-04-09T17:07:54Z</dcterms:modified>
</cp:coreProperties>
</file>