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ris' Folder\Earth Sci Stuff\Postdoc\Publications\P-T palynoflora\R1\Updated appendices\"/>
    </mc:Choice>
  </mc:AlternateContent>
  <bookViews>
    <workbookView xWindow="0" yWindow="0" windowWidth="18720" windowHeight="7056" activeTab="1"/>
  </bookViews>
  <sheets>
    <sheet name="Palynofacies PKHB-1" sheetId="1" r:id="rId1"/>
    <sheet name="Palynofacies CCC-2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6" i="1" l="1"/>
  <c r="AK45" i="1"/>
  <c r="AK50" i="1"/>
  <c r="AK51" i="1"/>
  <c r="AK55" i="1"/>
  <c r="AK49" i="1"/>
  <c r="AJ35" i="7" l="1"/>
  <c r="AJ61" i="1"/>
  <c r="AK32" i="1"/>
  <c r="AK35" i="1"/>
  <c r="AK37" i="1"/>
  <c r="AK41" i="1"/>
  <c r="AK52" i="1"/>
  <c r="AK53" i="1"/>
  <c r="AL61" i="1" l="1"/>
  <c r="AL8" i="7" l="1"/>
  <c r="AK8" i="7" s="1"/>
  <c r="AL9" i="7"/>
  <c r="AK9" i="7" s="1"/>
  <c r="AL10" i="7"/>
  <c r="AK10" i="7" s="1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30" i="7"/>
  <c r="AK30" i="7" s="1"/>
  <c r="AL31" i="7"/>
  <c r="AL32" i="7"/>
  <c r="AL33" i="7"/>
  <c r="AL34" i="7"/>
  <c r="AK34" i="7" s="1"/>
  <c r="AK32" i="7" l="1"/>
  <c r="AK19" i="7"/>
  <c r="AK11" i="7"/>
  <c r="AK31" i="7"/>
  <c r="AK26" i="7"/>
  <c r="AK22" i="7"/>
  <c r="AK18" i="7"/>
  <c r="AK14" i="7"/>
  <c r="AK23" i="7"/>
  <c r="AK15" i="7"/>
  <c r="AK25" i="7"/>
  <c r="AK21" i="7"/>
  <c r="AK17" i="7"/>
  <c r="AK13" i="7"/>
  <c r="AK27" i="7"/>
  <c r="AK33" i="7"/>
  <c r="AK28" i="7"/>
  <c r="AK24" i="7"/>
  <c r="AK20" i="7"/>
  <c r="AK16" i="7"/>
  <c r="AK12" i="7"/>
  <c r="AL35" i="7"/>
  <c r="O8" i="1"/>
  <c r="O50" i="1"/>
  <c r="O51" i="1"/>
  <c r="O52" i="1"/>
  <c r="O53" i="1"/>
  <c r="O54" i="1"/>
  <c r="O55" i="1"/>
  <c r="O56" i="1"/>
  <c r="O57" i="1"/>
  <c r="O58" i="1"/>
  <c r="O59" i="1"/>
  <c r="O60" i="1"/>
  <c r="O49" i="1"/>
  <c r="O4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D34" i="7" l="1"/>
  <c r="D31" i="7"/>
  <c r="D32" i="7"/>
  <c r="D33" i="7"/>
  <c r="D30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8" i="7"/>
  <c r="AG35" i="7"/>
  <c r="AF35" i="7"/>
  <c r="Z35" i="7"/>
  <c r="Y35" i="7"/>
  <c r="X35" i="7"/>
  <c r="U35" i="7"/>
  <c r="AD8" i="7"/>
  <c r="AE8" i="7" s="1"/>
  <c r="AC34" i="7"/>
  <c r="AC33" i="7"/>
  <c r="AC32" i="7"/>
  <c r="AC31" i="7"/>
  <c r="AC30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B8" i="7"/>
  <c r="AA34" i="7"/>
  <c r="AA33" i="7"/>
  <c r="AA32" i="7"/>
  <c r="AA31" i="7"/>
  <c r="AA30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8" i="7"/>
  <c r="W8" i="7"/>
  <c r="V34" i="7"/>
  <c r="V33" i="7"/>
  <c r="V32" i="7"/>
  <c r="V31" i="7"/>
  <c r="V30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8" i="7"/>
  <c r="N34" i="7"/>
  <c r="N33" i="7"/>
  <c r="N31" i="7"/>
  <c r="N32" i="7"/>
  <c r="N30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8" i="7"/>
  <c r="M35" i="7"/>
  <c r="J34" i="7"/>
  <c r="J33" i="7"/>
  <c r="J32" i="7"/>
  <c r="J31" i="7"/>
  <c r="J30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8" i="7"/>
  <c r="G8" i="7"/>
  <c r="I35" i="7"/>
  <c r="F35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0" i="7"/>
  <c r="G31" i="7"/>
  <c r="G32" i="7"/>
  <c r="G33" i="7"/>
  <c r="G34" i="7"/>
  <c r="AH8" i="7"/>
  <c r="AI8" i="7" s="1"/>
  <c r="S8" i="7"/>
  <c r="O8" i="7" s="1"/>
  <c r="AH9" i="7"/>
  <c r="AD9" i="7"/>
  <c r="AE9" i="7" s="1"/>
  <c r="S9" i="7"/>
  <c r="O9" i="7" s="1"/>
  <c r="AH10" i="7"/>
  <c r="AI10" i="7" s="1"/>
  <c r="AD10" i="7"/>
  <c r="AE10" i="7" s="1"/>
  <c r="S10" i="7"/>
  <c r="O10" i="7" s="1"/>
  <c r="AH11" i="7"/>
  <c r="AI11" i="7" s="1"/>
  <c r="S11" i="7"/>
  <c r="O11" i="7" s="1"/>
  <c r="AD11" i="7"/>
  <c r="AB11" i="7" s="1"/>
  <c r="L8" i="7"/>
  <c r="L9" i="7"/>
  <c r="L10" i="7"/>
  <c r="L11" i="7"/>
  <c r="L12" i="7"/>
  <c r="AH12" i="7"/>
  <c r="AI12" i="7" s="1"/>
  <c r="AD12" i="7"/>
  <c r="AB12" i="7" s="1"/>
  <c r="AD13" i="7"/>
  <c r="AE13" i="7" s="1"/>
  <c r="S12" i="7"/>
  <c r="O12" i="7" s="1"/>
  <c r="L13" i="7"/>
  <c r="AH13" i="7"/>
  <c r="AI13" i="7" s="1"/>
  <c r="S13" i="7"/>
  <c r="O13" i="7" s="1"/>
  <c r="L14" i="7"/>
  <c r="L15" i="7"/>
  <c r="AH14" i="7"/>
  <c r="AI14" i="7" s="1"/>
  <c r="AD14" i="7"/>
  <c r="AE14" i="7" s="1"/>
  <c r="S14" i="7"/>
  <c r="O14" i="7" s="1"/>
  <c r="AH15" i="7"/>
  <c r="AI15" i="7" s="1"/>
  <c r="AD15" i="7"/>
  <c r="AB15" i="7" s="1"/>
  <c r="S15" i="7"/>
  <c r="O15" i="7" s="1"/>
  <c r="AH16" i="7"/>
  <c r="AI16" i="7" s="1"/>
  <c r="AD16" i="7"/>
  <c r="AB16" i="7" s="1"/>
  <c r="S16" i="7"/>
  <c r="O16" i="7" s="1"/>
  <c r="L16" i="7"/>
  <c r="AH17" i="7"/>
  <c r="AI17" i="7" s="1"/>
  <c r="AH18" i="7"/>
  <c r="AI18" i="7" s="1"/>
  <c r="AD17" i="7"/>
  <c r="AB17" i="7" s="1"/>
  <c r="S17" i="7"/>
  <c r="O17" i="7" s="1"/>
  <c r="L17" i="7"/>
  <c r="L18" i="7"/>
  <c r="AD18" i="7"/>
  <c r="AE18" i="7" s="1"/>
  <c r="S18" i="7"/>
  <c r="O18" i="7" s="1"/>
  <c r="L19" i="7"/>
  <c r="AH19" i="7"/>
  <c r="AI19" i="7" s="1"/>
  <c r="AD19" i="7"/>
  <c r="AB19" i="7" s="1"/>
  <c r="S19" i="7"/>
  <c r="O19" i="7" s="1"/>
  <c r="S20" i="7"/>
  <c r="O20" i="7" s="1"/>
  <c r="L20" i="7"/>
  <c r="AH20" i="7"/>
  <c r="AI20" i="7" s="1"/>
  <c r="AD20" i="7"/>
  <c r="AB20" i="7" s="1"/>
  <c r="L21" i="7"/>
  <c r="AH21" i="7"/>
  <c r="AI21" i="7" s="1"/>
  <c r="AD21" i="7"/>
  <c r="AE21" i="7" s="1"/>
  <c r="S21" i="7"/>
  <c r="O21" i="7" s="1"/>
  <c r="L22" i="7"/>
  <c r="AH22" i="7"/>
  <c r="AI22" i="7" s="1"/>
  <c r="AD22" i="7"/>
  <c r="AE22" i="7" s="1"/>
  <c r="S22" i="7"/>
  <c r="O22" i="7" s="1"/>
  <c r="L23" i="7"/>
  <c r="L24" i="7"/>
  <c r="AH23" i="7"/>
  <c r="AI23" i="7" s="1"/>
  <c r="AD23" i="7"/>
  <c r="AB23" i="7" s="1"/>
  <c r="S23" i="7"/>
  <c r="O23" i="7" s="1"/>
  <c r="AH24" i="7"/>
  <c r="AI24" i="7" s="1"/>
  <c r="AD24" i="7"/>
  <c r="AB24" i="7" s="1"/>
  <c r="L25" i="7"/>
  <c r="L26" i="7"/>
  <c r="AH25" i="7"/>
  <c r="AI25" i="7" s="1"/>
  <c r="AH26" i="7"/>
  <c r="AI26" i="7" s="1"/>
  <c r="AD25" i="7"/>
  <c r="AB25" i="7" s="1"/>
  <c r="S24" i="7"/>
  <c r="O24" i="7" s="1"/>
  <c r="S25" i="7"/>
  <c r="O25" i="7" s="1"/>
  <c r="L27" i="7"/>
  <c r="L28" i="7"/>
  <c r="L30" i="7"/>
  <c r="L31" i="7"/>
  <c r="L32" i="7"/>
  <c r="L33" i="7"/>
  <c r="L34" i="7"/>
  <c r="AD26" i="7"/>
  <c r="AE26" i="7" s="1"/>
  <c r="S26" i="7"/>
  <c r="O26" i="7" s="1"/>
  <c r="S27" i="7"/>
  <c r="O27" i="7" s="1"/>
  <c r="S28" i="7"/>
  <c r="O28" i="7" s="1"/>
  <c r="S30" i="7"/>
  <c r="T30" i="7" s="1"/>
  <c r="S31" i="7"/>
  <c r="T31" i="7" s="1"/>
  <c r="S32" i="7"/>
  <c r="K32" i="7" s="1"/>
  <c r="S33" i="7"/>
  <c r="K33" i="7" s="1"/>
  <c r="S34" i="7"/>
  <c r="T34" i="7" s="1"/>
  <c r="AH27" i="7"/>
  <c r="AI27" i="7" s="1"/>
  <c r="AD27" i="7"/>
  <c r="AB27" i="7" s="1"/>
  <c r="AH28" i="7"/>
  <c r="AI28" i="7" s="1"/>
  <c r="AD28" i="7"/>
  <c r="AB28" i="7" s="1"/>
  <c r="AH30" i="7"/>
  <c r="AI30" i="7" s="1"/>
  <c r="AD30" i="7"/>
  <c r="AE30" i="7" s="1"/>
  <c r="AH31" i="7"/>
  <c r="AI31" i="7" s="1"/>
  <c r="AD31" i="7"/>
  <c r="AE31" i="7" s="1"/>
  <c r="AH32" i="7"/>
  <c r="AI32" i="7" s="1"/>
  <c r="AH33" i="7"/>
  <c r="AI33" i="7" s="1"/>
  <c r="AD32" i="7"/>
  <c r="AB32" i="7" s="1"/>
  <c r="AD33" i="7"/>
  <c r="W33" i="7" s="1"/>
  <c r="AH34" i="7"/>
  <c r="AI34" i="7" s="1"/>
  <c r="AD34" i="7"/>
  <c r="AE34" i="7" s="1"/>
  <c r="H20" i="7" l="1"/>
  <c r="W9" i="7"/>
  <c r="K23" i="7"/>
  <c r="H25" i="7"/>
  <c r="K30" i="7"/>
  <c r="AE16" i="7"/>
  <c r="H24" i="7"/>
  <c r="K28" i="7"/>
  <c r="K34" i="7"/>
  <c r="T10" i="7"/>
  <c r="W32" i="7"/>
  <c r="AB22" i="7"/>
  <c r="AE32" i="7"/>
  <c r="AB9" i="7"/>
  <c r="AE33" i="7"/>
  <c r="H34" i="7"/>
  <c r="T9" i="7"/>
  <c r="H33" i="7"/>
  <c r="H9" i="7"/>
  <c r="K20" i="7"/>
  <c r="T33" i="7"/>
  <c r="W18" i="7"/>
  <c r="AB33" i="7"/>
  <c r="AE15" i="7"/>
  <c r="AH35" i="7"/>
  <c r="T26" i="7"/>
  <c r="AB18" i="7"/>
  <c r="H30" i="7"/>
  <c r="K16" i="7"/>
  <c r="T25" i="7"/>
  <c r="W26" i="7"/>
  <c r="AE19" i="7"/>
  <c r="H28" i="7"/>
  <c r="H12" i="7"/>
  <c r="K24" i="7"/>
  <c r="K12" i="7"/>
  <c r="T14" i="7"/>
  <c r="W22" i="7"/>
  <c r="AB26" i="7"/>
  <c r="AE28" i="7"/>
  <c r="T22" i="7"/>
  <c r="T32" i="7"/>
  <c r="W14" i="7"/>
  <c r="AB10" i="7"/>
  <c r="AE27" i="7"/>
  <c r="K27" i="7"/>
  <c r="K19" i="7"/>
  <c r="T21" i="7"/>
  <c r="T13" i="7"/>
  <c r="W21" i="7"/>
  <c r="W13" i="7"/>
  <c r="AB21" i="7"/>
  <c r="AB13" i="7"/>
  <c r="AE12" i="7"/>
  <c r="AE20" i="7"/>
  <c r="AE24" i="7"/>
  <c r="AI9" i="7"/>
  <c r="H32" i="7"/>
  <c r="H27" i="7"/>
  <c r="H23" i="7"/>
  <c r="H19" i="7"/>
  <c r="H15" i="7"/>
  <c r="H11" i="7"/>
  <c r="K26" i="7"/>
  <c r="K22" i="7"/>
  <c r="K18" i="7"/>
  <c r="K14" i="7"/>
  <c r="K10" i="7"/>
  <c r="T28" i="7"/>
  <c r="T24" i="7"/>
  <c r="T20" i="7"/>
  <c r="T16" i="7"/>
  <c r="T12" i="7"/>
  <c r="W28" i="7"/>
  <c r="W24" i="7"/>
  <c r="W20" i="7"/>
  <c r="W16" i="7"/>
  <c r="W12" i="7"/>
  <c r="W30" i="7"/>
  <c r="W34" i="7"/>
  <c r="AB30" i="7"/>
  <c r="AB34" i="7"/>
  <c r="AE17" i="7"/>
  <c r="AE25" i="7"/>
  <c r="AD35" i="7"/>
  <c r="H21" i="7"/>
  <c r="H17" i="7"/>
  <c r="H13" i="7"/>
  <c r="S35" i="7"/>
  <c r="T18" i="7"/>
  <c r="W10" i="7"/>
  <c r="AB14" i="7"/>
  <c r="AE11" i="7"/>
  <c r="AE23" i="7"/>
  <c r="H16" i="7"/>
  <c r="H8" i="7"/>
  <c r="K15" i="7"/>
  <c r="K11" i="7"/>
  <c r="K31" i="7"/>
  <c r="T8" i="7"/>
  <c r="T17" i="7"/>
  <c r="W25" i="7"/>
  <c r="W17" i="7"/>
  <c r="H31" i="7"/>
  <c r="H26" i="7"/>
  <c r="H22" i="7"/>
  <c r="H18" i="7"/>
  <c r="H14" i="7"/>
  <c r="H10" i="7"/>
  <c r="K8" i="7"/>
  <c r="K25" i="7"/>
  <c r="K21" i="7"/>
  <c r="K17" i="7"/>
  <c r="K13" i="7"/>
  <c r="K9" i="7"/>
  <c r="T27" i="7"/>
  <c r="T23" i="7"/>
  <c r="T19" i="7"/>
  <c r="T15" i="7"/>
  <c r="T11" i="7"/>
  <c r="W27" i="7"/>
  <c r="W23" i="7"/>
  <c r="W19" i="7"/>
  <c r="W15" i="7"/>
  <c r="W11" i="7"/>
  <c r="W31" i="7"/>
  <c r="AB31" i="7"/>
</calcChain>
</file>

<file path=xl/sharedStrings.xml><?xml version="1.0" encoding="utf-8"?>
<sst xmlns="http://schemas.openxmlformats.org/spreadsheetml/2006/main" count="418" uniqueCount="131">
  <si>
    <t>Depth (m)</t>
  </si>
  <si>
    <t>Sample #</t>
  </si>
  <si>
    <t>Palynofacies category</t>
  </si>
  <si>
    <t>Palynomorphs</t>
  </si>
  <si>
    <t>Phytoclasts</t>
  </si>
  <si>
    <t>AOM</t>
  </si>
  <si>
    <t>Plant spores</t>
  </si>
  <si>
    <t>Pollen</t>
  </si>
  <si>
    <t>Phytoplankton</t>
  </si>
  <si>
    <t>Fungal debris</t>
  </si>
  <si>
    <t>Subtotal (n)</t>
  </si>
  <si>
    <t>Opaque</t>
  </si>
  <si>
    <t>Other trans-lucent</t>
  </si>
  <si>
    <t>Tracheids &amp; rays</t>
  </si>
  <si>
    <t>Cuticles &amp; mem-branes</t>
  </si>
  <si>
    <t>Opaque/ brown</t>
  </si>
  <si>
    <t>Resin</t>
  </si>
  <si>
    <t>n</t>
  </si>
  <si>
    <t>% palyn</t>
  </si>
  <si>
    <t>% phyto</t>
  </si>
  <si>
    <t>S014137</t>
  </si>
  <si>
    <t>S014136</t>
  </si>
  <si>
    <t>S014135</t>
  </si>
  <si>
    <t>S014134</t>
  </si>
  <si>
    <t>S014133</t>
  </si>
  <si>
    <t>S014132</t>
  </si>
  <si>
    <t>S014131</t>
  </si>
  <si>
    <t>S014129</t>
  </si>
  <si>
    <t>S014128</t>
  </si>
  <si>
    <t>S014127</t>
  </si>
  <si>
    <t>S014126</t>
  </si>
  <si>
    <t>S014125</t>
  </si>
  <si>
    <t>S014124</t>
  </si>
  <si>
    <t>S014123</t>
  </si>
  <si>
    <t>S014122</t>
  </si>
  <si>
    <t>S014121</t>
  </si>
  <si>
    <t>S014120</t>
  </si>
  <si>
    <t>S014119</t>
  </si>
  <si>
    <t>S014118</t>
  </si>
  <si>
    <t>S014117</t>
  </si>
  <si>
    <t>S014116</t>
  </si>
  <si>
    <t>S014115</t>
  </si>
  <si>
    <t>S014114</t>
  </si>
  <si>
    <t>S014113</t>
  </si>
  <si>
    <t>S014149</t>
  </si>
  <si>
    <t>S014112</t>
  </si>
  <si>
    <t>S014111</t>
  </si>
  <si>
    <t>S014148</t>
  </si>
  <si>
    <t>S014108</t>
  </si>
  <si>
    <t>S014147</t>
  </si>
  <si>
    <t>S014107</t>
  </si>
  <si>
    <t>S014106</t>
  </si>
  <si>
    <t>S014105</t>
  </si>
  <si>
    <t>S014146</t>
  </si>
  <si>
    <t>S014104</t>
  </si>
  <si>
    <t>S014103</t>
  </si>
  <si>
    <t>S014102</t>
  </si>
  <si>
    <t>S014145</t>
  </si>
  <si>
    <t>S014101</t>
  </si>
  <si>
    <t>Putative base of extinction interval</t>
  </si>
  <si>
    <t>S014100</t>
  </si>
  <si>
    <t>S014144</t>
  </si>
  <si>
    <t>S014143</t>
  </si>
  <si>
    <t>S014142</t>
  </si>
  <si>
    <t>S014141</t>
  </si>
  <si>
    <t>S014140</t>
  </si>
  <si>
    <t>S014099</t>
  </si>
  <si>
    <t>S014139</t>
  </si>
  <si>
    <t>S014138</t>
  </si>
  <si>
    <t>S014098</t>
  </si>
  <si>
    <t>S014097</t>
  </si>
  <si>
    <t>S014096</t>
  </si>
  <si>
    <t>S014095</t>
  </si>
  <si>
    <t>Totals</t>
  </si>
  <si>
    <t>S014154</t>
  </si>
  <si>
    <t>S014153</t>
  </si>
  <si>
    <t>S014152</t>
  </si>
  <si>
    <t>S014151</t>
  </si>
  <si>
    <t>S014150</t>
  </si>
  <si>
    <t>S014175</t>
  </si>
  <si>
    <t>S014174</t>
  </si>
  <si>
    <t>S014173</t>
  </si>
  <si>
    <t>S014172</t>
  </si>
  <si>
    <t>S014171</t>
  </si>
  <si>
    <t>S014170</t>
  </si>
  <si>
    <t>S014169</t>
  </si>
  <si>
    <t>S014168</t>
  </si>
  <si>
    <t>S014167</t>
  </si>
  <si>
    <t>S014166</t>
  </si>
  <si>
    <t>S014165</t>
  </si>
  <si>
    <t>S014164</t>
  </si>
  <si>
    <t>S014163</t>
  </si>
  <si>
    <t>S014162</t>
  </si>
  <si>
    <t>S014161</t>
  </si>
  <si>
    <t>S014160</t>
  </si>
  <si>
    <t>S014159</t>
  </si>
  <si>
    <t>S014158</t>
  </si>
  <si>
    <t>S014157</t>
  </si>
  <si>
    <t>S014156</t>
  </si>
  <si>
    <t>S014155</t>
  </si>
  <si>
    <t>Brown</t>
  </si>
  <si>
    <t>Plant spores (% mio-spores)</t>
  </si>
  <si>
    <t>Total count (N)</t>
  </si>
  <si>
    <t>% total (N)</t>
  </si>
  <si>
    <t>Subtotal (% N)</t>
  </si>
  <si>
    <t xml:space="preserve"> -  </t>
  </si>
  <si>
    <t>Processed sample mass (M; in grams)</t>
  </si>
  <si>
    <t>Claystone</t>
  </si>
  <si>
    <t>Siltstone</t>
  </si>
  <si>
    <t>N/A</t>
  </si>
  <si>
    <t>Fine SST/Silt</t>
  </si>
  <si>
    <t>Fine SST</t>
  </si>
  <si>
    <t>Clay/siltstone</t>
  </si>
  <si>
    <t>Carbonaceous siltstone</t>
  </si>
  <si>
    <t>Siltstone/fine SST</t>
  </si>
  <si>
    <t>Lithofacies</t>
  </si>
  <si>
    <t>Height from top of Bulli Coal seam (m)</t>
  </si>
  <si>
    <t>Spore-pollen zone</t>
  </si>
  <si>
    <t>A. tenuispinosus</t>
  </si>
  <si>
    <t>P. samoilovichii</t>
  </si>
  <si>
    <t>L. pellucidus</t>
  </si>
  <si>
    <t>P. microcorpus</t>
  </si>
  <si>
    <t>P. crenulata</t>
  </si>
  <si>
    <t>D. parvithola</t>
  </si>
  <si>
    <t>TOTALS</t>
  </si>
  <si>
    <t>Parti-culate (≥5 μm)</t>
  </si>
  <si>
    <t>TABLE A4.2. PALYNOFACIES COUNTS FOR COALCLIFF COLLIERY DDH 27 (CCC-27), INCLUDING PERCENTAGES AND PALYNOMORPH CONCENTRATIONS</t>
  </si>
  <si>
    <t>TABLE A4.1. PALYNOFACIES COUNTS FOR PACIFIC POWER HAWKESBURY BUNNERONG DDH 1 (PHKB-1), INCLUDING PERCENTAGES AND PALYNOMORPH CONCENTRATIONS</t>
  </si>
  <si>
    <r>
      <rPr>
        <i/>
        <sz val="11"/>
        <color theme="1"/>
        <rFont val="Calibri"/>
        <family val="2"/>
        <scheme val="minor"/>
      </rPr>
      <t>Lycopodium</t>
    </r>
    <r>
      <rPr>
        <sz val="11"/>
        <color theme="1"/>
        <rFont val="Calibri"/>
        <family val="2"/>
        <scheme val="minor"/>
      </rPr>
      <t xml:space="preserve"> spores (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</si>
  <si>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Lycopodium</t>
    </r>
    <r>
      <rPr>
        <sz val="11"/>
        <color theme="1"/>
        <rFont val="Calibri"/>
        <family val="2"/>
        <scheme val="minor"/>
      </rPr>
      <t xml:space="preserve"> spores (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/N)</t>
    </r>
  </si>
  <si>
    <r>
      <rPr>
        <i/>
        <sz val="11"/>
        <color theme="1"/>
        <rFont val="Calibri"/>
        <family val="2"/>
        <scheme val="minor"/>
      </rPr>
      <t>Lycopodium</t>
    </r>
    <r>
      <rPr>
        <sz val="11"/>
        <color theme="1"/>
        <rFont val="Calibri"/>
        <family val="2"/>
        <scheme val="minor"/>
      </rPr>
      <t xml:space="preserve"> spores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</si>
</sst>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1" fontId="0" fillId="0" borderId="0" xfId="0" applyNumberFormat="1" applyFill="1" applyBorder="1"/>
    <xf numFmtId="0" fontId="1" fillId="0" borderId="0" xfId="0" applyFont="1" applyFill="1" applyBorder="1" applyAlignment="1" applyProtection="1">
      <alignment vertical="center"/>
    </xf>
    <xf numFmtId="2" fontId="3" fillId="0" borderId="0" xfId="0" applyNumberFormat="1" applyFont="1" applyBorder="1" applyAlignment="1">
      <alignment horizontal="right"/>
    </xf>
    <xf numFmtId="164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1" fontId="4" fillId="0" borderId="0" xfId="0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Alignment="1">
      <alignment vertical="top"/>
    </xf>
    <xf numFmtId="2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2" fontId="8" fillId="0" borderId="0" xfId="0" applyNumberFormat="1" applyFont="1" applyFill="1"/>
    <xf numFmtId="2" fontId="8" fillId="0" borderId="0" xfId="0" applyNumberFormat="1" applyFont="1" applyFill="1" applyBorder="1"/>
    <xf numFmtId="1" fontId="9" fillId="0" borderId="0" xfId="0" applyNumberFormat="1" applyFont="1" applyFill="1" applyBorder="1"/>
    <xf numFmtId="2" fontId="2" fillId="0" borderId="0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0" xfId="0" applyFont="1"/>
    <xf numFmtId="1" fontId="0" fillId="0" borderId="0" xfId="0" applyNumberFormat="1" applyFont="1" applyFill="1"/>
    <xf numFmtId="164" fontId="0" fillId="0" borderId="0" xfId="0" applyNumberFormat="1" applyFont="1" applyFill="1"/>
    <xf numFmtId="2" fontId="0" fillId="0" borderId="0" xfId="0" applyNumberFormat="1" applyFont="1" applyFill="1"/>
    <xf numFmtId="1" fontId="0" fillId="0" borderId="0" xfId="0" applyNumberFormat="1" applyFont="1"/>
    <xf numFmtId="2" fontId="0" fillId="0" borderId="0" xfId="0" applyNumberFormat="1" applyFont="1"/>
    <xf numFmtId="0" fontId="4" fillId="0" borderId="0" xfId="0" applyFont="1" applyFill="1" applyBorder="1" applyAlignment="1" applyProtection="1">
      <alignment vertical="center"/>
    </xf>
    <xf numFmtId="1" fontId="11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2" fontId="11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/>
    <xf numFmtId="0" fontId="11" fillId="0" borderId="0" xfId="0" applyFont="1" applyFill="1" applyBorder="1"/>
    <xf numFmtId="2" fontId="10" fillId="0" borderId="0" xfId="0" applyNumberFormat="1" applyFont="1" applyFill="1" applyBorder="1" applyAlignment="1">
      <alignment horizontal="right"/>
    </xf>
    <xf numFmtId="0" fontId="14" fillId="0" borderId="3" xfId="0" applyNumberFormat="1" applyFont="1" applyFill="1" applyBorder="1" applyAlignment="1">
      <alignment horizontal="left"/>
    </xf>
    <xf numFmtId="0" fontId="0" fillId="0" borderId="5" xfId="0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0" borderId="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1" fontId="0" fillId="0" borderId="3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1" fontId="0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 applyProtection="1">
      <alignment horizontal="left" vertical="center"/>
    </xf>
    <xf numFmtId="2" fontId="17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/>
    <xf numFmtId="1" fontId="14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 applyProtection="1">
      <alignment horizontal="left"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left" vertical="center"/>
    </xf>
    <xf numFmtId="49" fontId="17" fillId="0" borderId="3" xfId="0" applyNumberFormat="1" applyFont="1" applyFill="1" applyBorder="1" applyAlignment="1">
      <alignment horizontal="left"/>
    </xf>
    <xf numFmtId="0" fontId="14" fillId="0" borderId="3" xfId="0" applyFont="1" applyFill="1" applyBorder="1" applyAlignment="1" applyProtection="1">
      <alignment vertical="center"/>
    </xf>
    <xf numFmtId="164" fontId="14" fillId="0" borderId="3" xfId="0" applyNumberFormat="1" applyFont="1" applyFill="1" applyBorder="1" applyAlignment="1" applyProtection="1">
      <alignment horizontal="center" vertical="center"/>
    </xf>
    <xf numFmtId="1" fontId="14" fillId="0" borderId="3" xfId="0" applyNumberFormat="1" applyFont="1" applyFill="1" applyBorder="1"/>
    <xf numFmtId="164" fontId="0" fillId="0" borderId="3" xfId="0" applyNumberFormat="1" applyFont="1" applyFill="1" applyBorder="1"/>
    <xf numFmtId="2" fontId="0" fillId="0" borderId="3" xfId="0" applyNumberFormat="1" applyFont="1" applyFill="1" applyBorder="1"/>
    <xf numFmtId="2" fontId="14" fillId="0" borderId="3" xfId="0" applyNumberFormat="1" applyFont="1" applyFill="1" applyBorder="1"/>
    <xf numFmtId="1" fontId="0" fillId="0" borderId="3" xfId="0" applyNumberFormat="1" applyFont="1" applyFill="1" applyBorder="1"/>
    <xf numFmtId="0" fontId="0" fillId="0" borderId="5" xfId="0" applyFont="1" applyBorder="1"/>
    <xf numFmtId="0" fontId="14" fillId="0" borderId="5" xfId="0" applyFont="1" applyFill="1" applyBorder="1" applyAlignment="1">
      <alignment horizontal="right"/>
    </xf>
    <xf numFmtId="1" fontId="0" fillId="0" borderId="5" xfId="0" applyNumberFormat="1" applyFont="1" applyFill="1" applyBorder="1"/>
    <xf numFmtId="164" fontId="0" fillId="0" borderId="5" xfId="0" applyNumberFormat="1" applyFont="1" applyFill="1" applyBorder="1"/>
    <xf numFmtId="2" fontId="0" fillId="0" borderId="5" xfId="0" applyNumberFormat="1" applyFont="1" applyFill="1" applyBorder="1"/>
    <xf numFmtId="0" fontId="14" fillId="0" borderId="5" xfId="0" applyNumberFormat="1" applyFont="1" applyFill="1" applyBorder="1" applyAlignment="1">
      <alignment horizontal="right"/>
    </xf>
    <xf numFmtId="2" fontId="16" fillId="0" borderId="0" xfId="0" applyNumberFormat="1" applyFont="1" applyFill="1" applyBorder="1"/>
    <xf numFmtId="0" fontId="0" fillId="0" borderId="0" xfId="0" applyFont="1" applyFill="1" applyBorder="1"/>
    <xf numFmtId="2" fontId="18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0" fillId="0" borderId="3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164" fontId="14" fillId="0" borderId="3" xfId="0" applyNumberFormat="1" applyFont="1" applyFill="1" applyBorder="1" applyAlignment="1" applyProtection="1">
      <alignment horizontal="left" vertical="center"/>
    </xf>
    <xf numFmtId="164" fontId="14" fillId="0" borderId="3" xfId="0" applyNumberFormat="1" applyFont="1" applyFill="1" applyBorder="1"/>
    <xf numFmtId="0" fontId="14" fillId="0" borderId="3" xfId="0" applyNumberFormat="1" applyFont="1" applyFill="1" applyBorder="1" applyAlignment="1" applyProtection="1">
      <alignment vertical="center"/>
    </xf>
    <xf numFmtId="0" fontId="0" fillId="0" borderId="3" xfId="0" applyFont="1" applyFill="1" applyBorder="1"/>
    <xf numFmtId="0" fontId="14" fillId="0" borderId="3" xfId="0" applyFont="1" applyFill="1" applyBorder="1" applyAlignment="1">
      <alignment horizontal="right"/>
    </xf>
    <xf numFmtId="164" fontId="8" fillId="0" borderId="3" xfId="0" applyNumberFormat="1" applyFont="1" applyFill="1" applyBorder="1"/>
    <xf numFmtId="2" fontId="8" fillId="0" borderId="3" xfId="0" applyNumberFormat="1" applyFont="1" applyFill="1" applyBorder="1"/>
    <xf numFmtId="0" fontId="14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topLeftCell="L1" zoomScale="90" zoomScaleNormal="90" workbookViewId="0">
      <selection activeCell="AB20" sqref="AB20"/>
    </sheetView>
  </sheetViews>
  <sheetFormatPr defaultRowHeight="14.4" x14ac:dyDescent="0.3"/>
  <cols>
    <col min="1" max="1" width="9.77734375" style="29" bestFit="1" customWidth="1"/>
    <col min="2" max="2" width="15.44140625" style="29" customWidth="1"/>
    <col min="3" max="3" width="8.88671875" style="29" bestFit="1" customWidth="1"/>
    <col min="4" max="4" width="8.5546875" style="29" customWidth="1"/>
    <col min="5" max="5" width="9.44140625" style="29" customWidth="1"/>
    <col min="6" max="6" width="5.6640625" style="30" customWidth="1"/>
    <col min="7" max="7" width="5.6640625" style="31" customWidth="1"/>
    <col min="8" max="8" width="7.77734375" style="32" bestFit="1" customWidth="1"/>
    <col min="9" max="9" width="5.6640625" style="30" customWidth="1"/>
    <col min="10" max="10" width="5.6640625" style="31" customWidth="1"/>
    <col min="11" max="11" width="7.77734375" style="32" bestFit="1" customWidth="1"/>
    <col min="12" max="12" width="7.88671875" style="32" customWidth="1"/>
    <col min="13" max="13" width="5.6640625" style="30" customWidth="1"/>
    <col min="14" max="14" width="5.6640625" style="31" customWidth="1"/>
    <col min="15" max="15" width="7.77734375" style="32" bestFit="1" customWidth="1"/>
    <col min="16" max="16" width="4.88671875" style="30" customWidth="1"/>
    <col min="17" max="17" width="4.88671875" style="31" customWidth="1"/>
    <col min="18" max="18" width="4.88671875" style="32" customWidth="1"/>
    <col min="19" max="19" width="8.77734375" style="30" customWidth="1"/>
    <col min="20" max="20" width="8.77734375" style="32" customWidth="1"/>
    <col min="21" max="21" width="5.77734375" style="30" customWidth="1"/>
    <col min="22" max="22" width="5.109375" style="31" customWidth="1"/>
    <col min="23" max="23" width="5.77734375" style="32" customWidth="1"/>
    <col min="24" max="24" width="6.88671875" style="30" customWidth="1"/>
    <col min="25" max="25" width="9.5546875" style="30" customWidth="1"/>
    <col min="26" max="26" width="8.5546875" style="30" customWidth="1"/>
    <col min="27" max="27" width="5" style="31" customWidth="1"/>
    <col min="28" max="28" width="8.109375" style="32" bestFit="1" customWidth="1"/>
    <col min="29" max="29" width="9.21875" style="32" customWidth="1"/>
    <col min="30" max="30" width="9.21875" style="30" customWidth="1"/>
    <col min="31" max="31" width="8.21875" style="32" customWidth="1"/>
    <col min="32" max="32" width="7.6640625" style="33" customWidth="1"/>
    <col min="33" max="33" width="6" style="33" customWidth="1"/>
    <col min="34" max="34" width="9.109375" style="33" customWidth="1"/>
    <col min="35" max="35" width="9.109375" style="34" customWidth="1"/>
    <col min="36" max="37" width="12.33203125" style="29" customWidth="1"/>
    <col min="38" max="38" width="7.5546875" style="15" customWidth="1"/>
    <col min="39" max="39" width="19.33203125" style="29" customWidth="1"/>
    <col min="40" max="16384" width="8.88671875" style="29"/>
  </cols>
  <sheetData>
    <row r="1" spans="1:39" ht="15" thickBot="1" x14ac:dyDescent="0.35">
      <c r="A1" s="48" t="s">
        <v>127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15" customHeight="1" thickTop="1" x14ac:dyDescent="0.3">
      <c r="A2" s="49" t="s">
        <v>0</v>
      </c>
      <c r="B2" s="49" t="s">
        <v>117</v>
      </c>
      <c r="C2" s="49" t="s">
        <v>1</v>
      </c>
      <c r="D2" s="49" t="s">
        <v>116</v>
      </c>
      <c r="E2" s="49" t="s">
        <v>106</v>
      </c>
      <c r="F2" s="50" t="s">
        <v>2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49" t="s">
        <v>128</v>
      </c>
      <c r="AK2" s="49" t="s">
        <v>129</v>
      </c>
      <c r="AL2" s="51" t="s">
        <v>102</v>
      </c>
      <c r="AM2" s="51" t="s">
        <v>115</v>
      </c>
    </row>
    <row r="3" spans="1:39" x14ac:dyDescent="0.3">
      <c r="A3" s="52"/>
      <c r="B3" s="52"/>
      <c r="C3" s="52"/>
      <c r="D3" s="52"/>
      <c r="E3" s="52"/>
      <c r="F3" s="53" t="s">
        <v>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 t="s">
        <v>4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 t="s">
        <v>5</v>
      </c>
      <c r="AG3" s="53"/>
      <c r="AH3" s="53"/>
      <c r="AI3" s="53"/>
      <c r="AJ3" s="52"/>
      <c r="AK3" s="52"/>
      <c r="AL3" s="54"/>
      <c r="AM3" s="54"/>
    </row>
    <row r="4" spans="1:39" x14ac:dyDescent="0.3">
      <c r="A4" s="52"/>
      <c r="B4" s="52"/>
      <c r="C4" s="52"/>
      <c r="D4" s="52"/>
      <c r="E4" s="52"/>
      <c r="F4" s="53" t="s">
        <v>6</v>
      </c>
      <c r="G4" s="53"/>
      <c r="H4" s="53"/>
      <c r="I4" s="53" t="s">
        <v>7</v>
      </c>
      <c r="J4" s="53"/>
      <c r="K4" s="53"/>
      <c r="L4" s="55" t="s">
        <v>101</v>
      </c>
      <c r="M4" s="53" t="s">
        <v>8</v>
      </c>
      <c r="N4" s="53"/>
      <c r="O4" s="53"/>
      <c r="P4" s="53" t="s">
        <v>9</v>
      </c>
      <c r="Q4" s="53"/>
      <c r="R4" s="53"/>
      <c r="S4" s="54" t="s">
        <v>10</v>
      </c>
      <c r="T4" s="56" t="s">
        <v>104</v>
      </c>
      <c r="U4" s="53" t="s">
        <v>11</v>
      </c>
      <c r="V4" s="53"/>
      <c r="W4" s="53"/>
      <c r="X4" s="53" t="s">
        <v>100</v>
      </c>
      <c r="Y4" s="53"/>
      <c r="Z4" s="53"/>
      <c r="AA4" s="53"/>
      <c r="AB4" s="53"/>
      <c r="AC4" s="56" t="s">
        <v>15</v>
      </c>
      <c r="AD4" s="54" t="s">
        <v>10</v>
      </c>
      <c r="AE4" s="56" t="s">
        <v>104</v>
      </c>
      <c r="AF4" s="54" t="s">
        <v>125</v>
      </c>
      <c r="AG4" s="54" t="s">
        <v>16</v>
      </c>
      <c r="AH4" s="54" t="s">
        <v>10</v>
      </c>
      <c r="AI4" s="56" t="s">
        <v>104</v>
      </c>
      <c r="AJ4" s="52"/>
      <c r="AK4" s="52"/>
      <c r="AL4" s="54"/>
      <c r="AM4" s="54"/>
    </row>
    <row r="5" spans="1:39" ht="15" customHeight="1" x14ac:dyDescent="0.3">
      <c r="A5" s="52"/>
      <c r="B5" s="52"/>
      <c r="C5" s="52"/>
      <c r="D5" s="52"/>
      <c r="E5" s="52"/>
      <c r="F5" s="54" t="s">
        <v>17</v>
      </c>
      <c r="G5" s="57" t="s">
        <v>103</v>
      </c>
      <c r="H5" s="56" t="s">
        <v>18</v>
      </c>
      <c r="I5" s="58" t="s">
        <v>17</v>
      </c>
      <c r="J5" s="57" t="s">
        <v>103</v>
      </c>
      <c r="K5" s="56" t="s">
        <v>18</v>
      </c>
      <c r="L5" s="55"/>
      <c r="M5" s="54" t="s">
        <v>17</v>
      </c>
      <c r="N5" s="57" t="s">
        <v>103</v>
      </c>
      <c r="O5" s="56" t="s">
        <v>18</v>
      </c>
      <c r="P5" s="54" t="s">
        <v>17</v>
      </c>
      <c r="Q5" s="57" t="s">
        <v>103</v>
      </c>
      <c r="R5" s="56" t="s">
        <v>18</v>
      </c>
      <c r="S5" s="54"/>
      <c r="T5" s="56"/>
      <c r="U5" s="54" t="s">
        <v>17</v>
      </c>
      <c r="V5" s="57" t="s">
        <v>103</v>
      </c>
      <c r="W5" s="56" t="s">
        <v>19</v>
      </c>
      <c r="X5" s="54" t="s">
        <v>12</v>
      </c>
      <c r="Y5" s="54" t="s">
        <v>13</v>
      </c>
      <c r="Z5" s="54" t="s">
        <v>14</v>
      </c>
      <c r="AA5" s="57" t="s">
        <v>103</v>
      </c>
      <c r="AB5" s="56" t="s">
        <v>19</v>
      </c>
      <c r="AC5" s="56"/>
      <c r="AD5" s="54"/>
      <c r="AE5" s="56"/>
      <c r="AF5" s="54"/>
      <c r="AG5" s="54"/>
      <c r="AH5" s="54"/>
      <c r="AI5" s="56"/>
      <c r="AJ5" s="52"/>
      <c r="AK5" s="52"/>
      <c r="AL5" s="54"/>
      <c r="AM5" s="54"/>
    </row>
    <row r="6" spans="1:39" ht="15" customHeight="1" x14ac:dyDescent="0.3">
      <c r="A6" s="52"/>
      <c r="B6" s="52"/>
      <c r="C6" s="52"/>
      <c r="D6" s="52"/>
      <c r="E6" s="52"/>
      <c r="F6" s="54"/>
      <c r="G6" s="57"/>
      <c r="H6" s="56"/>
      <c r="I6" s="58"/>
      <c r="J6" s="57"/>
      <c r="K6" s="56"/>
      <c r="L6" s="55"/>
      <c r="M6" s="54"/>
      <c r="N6" s="57"/>
      <c r="O6" s="56"/>
      <c r="P6" s="54"/>
      <c r="Q6" s="57"/>
      <c r="R6" s="56"/>
      <c r="S6" s="54"/>
      <c r="T6" s="56"/>
      <c r="U6" s="54"/>
      <c r="V6" s="57"/>
      <c r="W6" s="56"/>
      <c r="X6" s="54"/>
      <c r="Y6" s="54"/>
      <c r="Z6" s="54"/>
      <c r="AA6" s="57"/>
      <c r="AB6" s="56"/>
      <c r="AC6" s="56"/>
      <c r="AD6" s="54"/>
      <c r="AE6" s="56"/>
      <c r="AF6" s="54"/>
      <c r="AG6" s="54"/>
      <c r="AH6" s="54"/>
      <c r="AI6" s="56"/>
      <c r="AJ6" s="52"/>
      <c r="AK6" s="52"/>
      <c r="AL6" s="54"/>
      <c r="AM6" s="54"/>
    </row>
    <row r="7" spans="1:39" x14ac:dyDescent="0.3">
      <c r="A7" s="59"/>
      <c r="B7" s="59"/>
      <c r="C7" s="59"/>
      <c r="D7" s="59"/>
      <c r="E7" s="59"/>
      <c r="F7" s="60"/>
      <c r="G7" s="61"/>
      <c r="H7" s="62"/>
      <c r="I7" s="63"/>
      <c r="J7" s="61"/>
      <c r="K7" s="62"/>
      <c r="L7" s="64"/>
      <c r="M7" s="60"/>
      <c r="N7" s="61"/>
      <c r="O7" s="62"/>
      <c r="P7" s="60"/>
      <c r="Q7" s="61"/>
      <c r="R7" s="62"/>
      <c r="S7" s="60"/>
      <c r="T7" s="62"/>
      <c r="U7" s="60"/>
      <c r="V7" s="61"/>
      <c r="W7" s="62"/>
      <c r="X7" s="60"/>
      <c r="Y7" s="60"/>
      <c r="Z7" s="60"/>
      <c r="AA7" s="61"/>
      <c r="AB7" s="62"/>
      <c r="AC7" s="62"/>
      <c r="AD7" s="60"/>
      <c r="AE7" s="62"/>
      <c r="AF7" s="60"/>
      <c r="AG7" s="60"/>
      <c r="AH7" s="60"/>
      <c r="AI7" s="62"/>
      <c r="AJ7" s="59"/>
      <c r="AK7" s="59"/>
      <c r="AL7" s="60"/>
      <c r="AM7" s="60"/>
    </row>
    <row r="8" spans="1:39" x14ac:dyDescent="0.3">
      <c r="A8" s="65">
        <v>239.75</v>
      </c>
      <c r="B8" s="66" t="s">
        <v>118</v>
      </c>
      <c r="C8" s="67" t="s">
        <v>20</v>
      </c>
      <c r="D8" s="42">
        <v>565.33000000000004</v>
      </c>
      <c r="E8" s="68" t="s">
        <v>105</v>
      </c>
      <c r="F8" s="15">
        <v>28</v>
      </c>
      <c r="G8" s="12">
        <v>5.6000000000000005</v>
      </c>
      <c r="H8" s="13">
        <v>63.636363636363633</v>
      </c>
      <c r="I8" s="15">
        <v>10</v>
      </c>
      <c r="J8" s="12">
        <v>2</v>
      </c>
      <c r="K8" s="13">
        <v>22.727272727272727</v>
      </c>
      <c r="L8" s="13">
        <v>73.68421052631578</v>
      </c>
      <c r="M8" s="15">
        <v>6</v>
      </c>
      <c r="N8" s="12">
        <v>1.2</v>
      </c>
      <c r="O8" s="69">
        <f>(M8/S8)*100</f>
        <v>13.636363636363635</v>
      </c>
      <c r="P8" s="15">
        <v>0</v>
      </c>
      <c r="Q8" s="12">
        <v>0</v>
      </c>
      <c r="R8" s="13">
        <v>0</v>
      </c>
      <c r="S8" s="15">
        <v>44</v>
      </c>
      <c r="T8" s="13">
        <v>8.7999999999999989</v>
      </c>
      <c r="U8" s="15">
        <v>17</v>
      </c>
      <c r="V8" s="12">
        <v>3.4000000000000004</v>
      </c>
      <c r="W8" s="13">
        <v>4.1062801932367154</v>
      </c>
      <c r="X8" s="15">
        <v>216</v>
      </c>
      <c r="Y8" s="15">
        <v>119</v>
      </c>
      <c r="Z8" s="15">
        <v>62</v>
      </c>
      <c r="AA8" s="12">
        <v>79.400000000000006</v>
      </c>
      <c r="AB8" s="13">
        <v>95.893719806763286</v>
      </c>
      <c r="AC8" s="13">
        <v>4.2821158690176324E-2</v>
      </c>
      <c r="AD8" s="15">
        <v>414</v>
      </c>
      <c r="AE8" s="13">
        <v>82.8</v>
      </c>
      <c r="AF8" s="15">
        <v>40</v>
      </c>
      <c r="AG8" s="15">
        <v>2</v>
      </c>
      <c r="AH8" s="15">
        <v>42</v>
      </c>
      <c r="AI8" s="13">
        <v>8.4</v>
      </c>
      <c r="AJ8" s="68" t="s">
        <v>105</v>
      </c>
      <c r="AK8" s="68" t="s">
        <v>105</v>
      </c>
      <c r="AL8" s="15">
        <v>500</v>
      </c>
      <c r="AM8" s="15"/>
    </row>
    <row r="9" spans="1:39" x14ac:dyDescent="0.3">
      <c r="A9" s="65">
        <v>267.55</v>
      </c>
      <c r="B9" s="66" t="s">
        <v>118</v>
      </c>
      <c r="C9" s="67" t="s">
        <v>21</v>
      </c>
      <c r="D9" s="42">
        <v>537.53</v>
      </c>
      <c r="E9" s="68" t="s">
        <v>105</v>
      </c>
      <c r="F9" s="70">
        <v>26</v>
      </c>
      <c r="G9" s="12">
        <v>5.2</v>
      </c>
      <c r="H9" s="13">
        <v>65</v>
      </c>
      <c r="I9" s="70">
        <v>11</v>
      </c>
      <c r="J9" s="12">
        <v>2.1999999999999997</v>
      </c>
      <c r="K9" s="13">
        <v>27.500000000000004</v>
      </c>
      <c r="L9" s="13">
        <v>70.270270270270274</v>
      </c>
      <c r="M9" s="70">
        <v>3</v>
      </c>
      <c r="N9" s="12">
        <v>0.6</v>
      </c>
      <c r="O9" s="69">
        <f t="shared" ref="O9:O24" si="0">(M9/S9)*100</f>
        <v>7.5</v>
      </c>
      <c r="P9" s="70">
        <v>0</v>
      </c>
      <c r="Q9" s="12">
        <v>0</v>
      </c>
      <c r="R9" s="13">
        <v>0</v>
      </c>
      <c r="S9" s="15">
        <v>40</v>
      </c>
      <c r="T9" s="13">
        <v>8</v>
      </c>
      <c r="U9" s="70">
        <v>25</v>
      </c>
      <c r="V9" s="12">
        <v>5</v>
      </c>
      <c r="W9" s="13">
        <v>5.6818181818181817</v>
      </c>
      <c r="X9" s="70">
        <v>182</v>
      </c>
      <c r="Y9" s="70">
        <v>149</v>
      </c>
      <c r="Z9" s="70">
        <v>84</v>
      </c>
      <c r="AA9" s="12">
        <v>83</v>
      </c>
      <c r="AB9" s="13">
        <v>94.318181818181827</v>
      </c>
      <c r="AC9" s="13">
        <v>6.0240963855421686E-2</v>
      </c>
      <c r="AD9" s="15">
        <v>440</v>
      </c>
      <c r="AE9" s="13">
        <v>88</v>
      </c>
      <c r="AF9" s="70">
        <v>20</v>
      </c>
      <c r="AG9" s="70">
        <v>0</v>
      </c>
      <c r="AH9" s="15">
        <v>20</v>
      </c>
      <c r="AI9" s="13">
        <v>4</v>
      </c>
      <c r="AJ9" s="68" t="s">
        <v>105</v>
      </c>
      <c r="AK9" s="68" t="s">
        <v>105</v>
      </c>
      <c r="AL9" s="15">
        <v>500</v>
      </c>
      <c r="AM9" s="15"/>
    </row>
    <row r="10" spans="1:39" x14ac:dyDescent="0.3">
      <c r="A10" s="65">
        <v>290.74</v>
      </c>
      <c r="B10" s="66" t="s">
        <v>118</v>
      </c>
      <c r="C10" s="67" t="s">
        <v>22</v>
      </c>
      <c r="D10" s="42">
        <v>514.34</v>
      </c>
      <c r="E10" s="68" t="s">
        <v>105</v>
      </c>
      <c r="F10" s="70">
        <v>19</v>
      </c>
      <c r="G10" s="12">
        <v>3.8</v>
      </c>
      <c r="H10" s="13">
        <v>57.575757575757578</v>
      </c>
      <c r="I10" s="70">
        <v>10</v>
      </c>
      <c r="J10" s="12">
        <v>2</v>
      </c>
      <c r="K10" s="13">
        <v>30.303030303030305</v>
      </c>
      <c r="L10" s="13">
        <v>65.517241379310349</v>
      </c>
      <c r="M10" s="70">
        <v>4</v>
      </c>
      <c r="N10" s="12">
        <v>0.8</v>
      </c>
      <c r="O10" s="69">
        <f t="shared" si="0"/>
        <v>12.121212121212121</v>
      </c>
      <c r="P10" s="70">
        <v>0</v>
      </c>
      <c r="Q10" s="12">
        <v>0</v>
      </c>
      <c r="R10" s="13">
        <v>0</v>
      </c>
      <c r="S10" s="15">
        <v>33</v>
      </c>
      <c r="T10" s="13">
        <v>6.6000000000000005</v>
      </c>
      <c r="U10" s="70">
        <v>18</v>
      </c>
      <c r="V10" s="12">
        <v>3.5999999999999996</v>
      </c>
      <c r="W10" s="13">
        <v>4.1189931350114417</v>
      </c>
      <c r="X10" s="70">
        <v>220</v>
      </c>
      <c r="Y10" s="70">
        <v>181</v>
      </c>
      <c r="Z10" s="70">
        <v>18</v>
      </c>
      <c r="AA10" s="12">
        <v>83.8</v>
      </c>
      <c r="AB10" s="13">
        <v>95.881006864988564</v>
      </c>
      <c r="AC10" s="13">
        <v>4.2959427207637228E-2</v>
      </c>
      <c r="AD10" s="15">
        <v>437</v>
      </c>
      <c r="AE10" s="13">
        <v>87.4</v>
      </c>
      <c r="AF10" s="70">
        <v>30</v>
      </c>
      <c r="AG10" s="70">
        <v>0</v>
      </c>
      <c r="AH10" s="15">
        <v>30</v>
      </c>
      <c r="AI10" s="13">
        <v>6</v>
      </c>
      <c r="AJ10" s="68" t="s">
        <v>105</v>
      </c>
      <c r="AK10" s="68" t="s">
        <v>105</v>
      </c>
      <c r="AL10" s="15">
        <v>500</v>
      </c>
      <c r="AM10" s="15"/>
    </row>
    <row r="11" spans="1:39" x14ac:dyDescent="0.3">
      <c r="A11" s="65">
        <v>320.10000000000002</v>
      </c>
      <c r="B11" s="66" t="s">
        <v>118</v>
      </c>
      <c r="C11" s="67" t="s">
        <v>23</v>
      </c>
      <c r="D11" s="42">
        <v>484.98</v>
      </c>
      <c r="E11" s="68" t="s">
        <v>105</v>
      </c>
      <c r="F11" s="70">
        <v>144</v>
      </c>
      <c r="G11" s="12">
        <v>28.799999999999997</v>
      </c>
      <c r="H11" s="13">
        <v>84.705882352941174</v>
      </c>
      <c r="I11" s="70">
        <v>19</v>
      </c>
      <c r="J11" s="12">
        <v>3.8</v>
      </c>
      <c r="K11" s="13">
        <v>11.176470588235295</v>
      </c>
      <c r="L11" s="13">
        <v>88.343558282208591</v>
      </c>
      <c r="M11" s="70">
        <v>7</v>
      </c>
      <c r="N11" s="12">
        <v>1.4000000000000001</v>
      </c>
      <c r="O11" s="69">
        <f t="shared" si="0"/>
        <v>4.117647058823529</v>
      </c>
      <c r="P11" s="70">
        <v>0</v>
      </c>
      <c r="Q11" s="12">
        <v>0</v>
      </c>
      <c r="R11" s="13">
        <v>0</v>
      </c>
      <c r="S11" s="15">
        <v>170</v>
      </c>
      <c r="T11" s="13">
        <v>34</v>
      </c>
      <c r="U11" s="70">
        <v>12</v>
      </c>
      <c r="V11" s="12">
        <v>2.4</v>
      </c>
      <c r="W11" s="13">
        <v>3.8585209003215439</v>
      </c>
      <c r="X11" s="70">
        <v>85</v>
      </c>
      <c r="Y11" s="70">
        <v>144</v>
      </c>
      <c r="Z11" s="70">
        <v>70</v>
      </c>
      <c r="AA11" s="12">
        <v>59.8</v>
      </c>
      <c r="AB11" s="13">
        <v>96.141479099678463</v>
      </c>
      <c r="AC11" s="13">
        <v>4.0133779264214048E-2</v>
      </c>
      <c r="AD11" s="15">
        <v>311</v>
      </c>
      <c r="AE11" s="13">
        <v>62.2</v>
      </c>
      <c r="AF11" s="70">
        <v>19</v>
      </c>
      <c r="AG11" s="70">
        <v>0</v>
      </c>
      <c r="AH11" s="15">
        <v>19</v>
      </c>
      <c r="AI11" s="13">
        <v>3.8</v>
      </c>
      <c r="AJ11" s="68" t="s">
        <v>105</v>
      </c>
      <c r="AK11" s="68" t="s">
        <v>105</v>
      </c>
      <c r="AL11" s="15">
        <v>500</v>
      </c>
      <c r="AM11" s="15"/>
    </row>
    <row r="12" spans="1:39" x14ac:dyDescent="0.3">
      <c r="A12" s="65">
        <v>354</v>
      </c>
      <c r="B12" s="66" t="s">
        <v>118</v>
      </c>
      <c r="C12" s="67" t="s">
        <v>24</v>
      </c>
      <c r="D12" s="42">
        <v>451.08</v>
      </c>
      <c r="E12" s="68" t="s">
        <v>105</v>
      </c>
      <c r="F12" s="70">
        <v>39</v>
      </c>
      <c r="G12" s="12">
        <v>7.8</v>
      </c>
      <c r="H12" s="13">
        <v>63.934426229508205</v>
      </c>
      <c r="I12" s="70">
        <v>21</v>
      </c>
      <c r="J12" s="12">
        <v>4.2</v>
      </c>
      <c r="K12" s="13">
        <v>34.42622950819672</v>
      </c>
      <c r="L12" s="13">
        <v>65</v>
      </c>
      <c r="M12" s="70">
        <v>1</v>
      </c>
      <c r="N12" s="12">
        <v>0.2</v>
      </c>
      <c r="O12" s="69">
        <f t="shared" si="0"/>
        <v>1.639344262295082</v>
      </c>
      <c r="P12" s="70">
        <v>0</v>
      </c>
      <c r="Q12" s="12">
        <v>0</v>
      </c>
      <c r="R12" s="13">
        <v>0</v>
      </c>
      <c r="S12" s="15">
        <v>61</v>
      </c>
      <c r="T12" s="13">
        <v>12.2</v>
      </c>
      <c r="U12" s="70">
        <v>37</v>
      </c>
      <c r="V12" s="12">
        <v>7.3999999999999995</v>
      </c>
      <c r="W12" s="13">
        <v>8.8729016786570742</v>
      </c>
      <c r="X12" s="70">
        <v>187</v>
      </c>
      <c r="Y12" s="70">
        <v>142</v>
      </c>
      <c r="Z12" s="70">
        <v>51</v>
      </c>
      <c r="AA12" s="12">
        <v>76</v>
      </c>
      <c r="AB12" s="13">
        <v>91.127098321342928</v>
      </c>
      <c r="AC12" s="13">
        <v>9.7368421052631576E-2</v>
      </c>
      <c r="AD12" s="15">
        <v>417</v>
      </c>
      <c r="AE12" s="13">
        <v>83.399999999999991</v>
      </c>
      <c r="AF12" s="70">
        <v>22</v>
      </c>
      <c r="AG12" s="70">
        <v>0</v>
      </c>
      <c r="AH12" s="15">
        <v>22</v>
      </c>
      <c r="AI12" s="13">
        <v>4.3999999999999995</v>
      </c>
      <c r="AJ12" s="68" t="s">
        <v>105</v>
      </c>
      <c r="AK12" s="68" t="s">
        <v>105</v>
      </c>
      <c r="AL12" s="15">
        <v>500</v>
      </c>
      <c r="AM12" s="15"/>
    </row>
    <row r="13" spans="1:39" x14ac:dyDescent="0.3">
      <c r="A13" s="65">
        <v>362</v>
      </c>
      <c r="B13" s="66" t="s">
        <v>118</v>
      </c>
      <c r="C13" s="67" t="s">
        <v>25</v>
      </c>
      <c r="D13" s="42">
        <v>443.08</v>
      </c>
      <c r="E13" s="68" t="s">
        <v>105</v>
      </c>
      <c r="F13" s="70">
        <v>45</v>
      </c>
      <c r="G13" s="12">
        <v>9</v>
      </c>
      <c r="H13" s="13">
        <v>64.285714285714292</v>
      </c>
      <c r="I13" s="70">
        <v>24</v>
      </c>
      <c r="J13" s="12">
        <v>4.8</v>
      </c>
      <c r="K13" s="13">
        <v>34.285714285714285</v>
      </c>
      <c r="L13" s="13">
        <v>65.217391304347828</v>
      </c>
      <c r="M13" s="70">
        <v>1</v>
      </c>
      <c r="N13" s="12">
        <v>0.2</v>
      </c>
      <c r="O13" s="69">
        <f t="shared" si="0"/>
        <v>1.4285714285714286</v>
      </c>
      <c r="P13" s="70">
        <v>0</v>
      </c>
      <c r="Q13" s="12">
        <v>0</v>
      </c>
      <c r="R13" s="13">
        <v>0</v>
      </c>
      <c r="S13" s="15">
        <v>70</v>
      </c>
      <c r="T13" s="13">
        <v>14.000000000000002</v>
      </c>
      <c r="U13" s="70">
        <v>57</v>
      </c>
      <c r="V13" s="12">
        <v>11.4</v>
      </c>
      <c r="W13" s="13">
        <v>13.571428571428571</v>
      </c>
      <c r="X13" s="70">
        <v>184</v>
      </c>
      <c r="Y13" s="70">
        <v>162</v>
      </c>
      <c r="Z13" s="70">
        <v>17</v>
      </c>
      <c r="AA13" s="12">
        <v>72.599999999999994</v>
      </c>
      <c r="AB13" s="13">
        <v>86.428571428571431</v>
      </c>
      <c r="AC13" s="13">
        <v>0.15702479338842976</v>
      </c>
      <c r="AD13" s="15">
        <v>420</v>
      </c>
      <c r="AE13" s="13">
        <v>84</v>
      </c>
      <c r="AF13" s="70">
        <v>10</v>
      </c>
      <c r="AG13" s="70">
        <v>0</v>
      </c>
      <c r="AH13" s="15">
        <v>10</v>
      </c>
      <c r="AI13" s="13">
        <v>2</v>
      </c>
      <c r="AJ13" s="68" t="s">
        <v>105</v>
      </c>
      <c r="AK13" s="68" t="s">
        <v>105</v>
      </c>
      <c r="AL13" s="15">
        <v>500</v>
      </c>
      <c r="AM13" s="15"/>
    </row>
    <row r="14" spans="1:39" x14ac:dyDescent="0.3">
      <c r="A14" s="65">
        <v>383.48</v>
      </c>
      <c r="B14" s="66" t="s">
        <v>118</v>
      </c>
      <c r="C14" s="67" t="s">
        <v>26</v>
      </c>
      <c r="D14" s="42">
        <v>421.6</v>
      </c>
      <c r="E14" s="68" t="s">
        <v>105</v>
      </c>
      <c r="F14" s="70">
        <v>66</v>
      </c>
      <c r="G14" s="12">
        <v>13.200000000000001</v>
      </c>
      <c r="H14" s="13">
        <v>64.705882352941174</v>
      </c>
      <c r="I14" s="70">
        <v>29</v>
      </c>
      <c r="J14" s="12">
        <v>5.8000000000000007</v>
      </c>
      <c r="K14" s="13">
        <v>28.431372549019606</v>
      </c>
      <c r="L14" s="13">
        <v>69.473684210526315</v>
      </c>
      <c r="M14" s="70">
        <v>5</v>
      </c>
      <c r="N14" s="12">
        <v>1</v>
      </c>
      <c r="O14" s="69">
        <f t="shared" si="0"/>
        <v>4.9019607843137258</v>
      </c>
      <c r="P14" s="70">
        <v>2</v>
      </c>
      <c r="Q14" s="12">
        <v>0.4</v>
      </c>
      <c r="R14" s="13">
        <v>1.9607843137254901</v>
      </c>
      <c r="S14" s="15">
        <v>102</v>
      </c>
      <c r="T14" s="13">
        <v>20.399999999999999</v>
      </c>
      <c r="U14" s="70">
        <v>5</v>
      </c>
      <c r="V14" s="12">
        <v>1</v>
      </c>
      <c r="W14" s="13">
        <v>1.4245014245014245</v>
      </c>
      <c r="X14" s="70">
        <v>93</v>
      </c>
      <c r="Y14" s="70">
        <v>164</v>
      </c>
      <c r="Z14" s="70">
        <v>89</v>
      </c>
      <c r="AA14" s="12">
        <v>69.199999999999989</v>
      </c>
      <c r="AB14" s="13">
        <v>98.575498575498571</v>
      </c>
      <c r="AC14" s="13">
        <v>1.4450867052023121E-2</v>
      </c>
      <c r="AD14" s="15">
        <v>351</v>
      </c>
      <c r="AE14" s="13">
        <v>70.199999999999989</v>
      </c>
      <c r="AF14" s="70">
        <v>47</v>
      </c>
      <c r="AG14" s="70">
        <v>0</v>
      </c>
      <c r="AH14" s="15">
        <v>47</v>
      </c>
      <c r="AI14" s="13">
        <v>9.4</v>
      </c>
      <c r="AJ14" s="68" t="s">
        <v>105</v>
      </c>
      <c r="AK14" s="68" t="s">
        <v>105</v>
      </c>
      <c r="AL14" s="15">
        <v>500</v>
      </c>
      <c r="AM14" s="15"/>
    </row>
    <row r="15" spans="1:39" x14ac:dyDescent="0.3">
      <c r="A15" s="65">
        <v>439.95</v>
      </c>
      <c r="B15" s="71" t="s">
        <v>119</v>
      </c>
      <c r="C15" s="67" t="s">
        <v>27</v>
      </c>
      <c r="D15" s="42">
        <v>365.13</v>
      </c>
      <c r="E15" s="68" t="s">
        <v>105</v>
      </c>
      <c r="F15" s="70">
        <v>28</v>
      </c>
      <c r="G15" s="12">
        <v>5.6000000000000005</v>
      </c>
      <c r="H15" s="13">
        <v>62.222222222222221</v>
      </c>
      <c r="I15" s="70">
        <v>10</v>
      </c>
      <c r="J15" s="12">
        <v>2</v>
      </c>
      <c r="K15" s="13">
        <v>22.222222222222221</v>
      </c>
      <c r="L15" s="13">
        <v>73.68421052631578</v>
      </c>
      <c r="M15" s="70">
        <v>7</v>
      </c>
      <c r="N15" s="12">
        <v>1.4000000000000001</v>
      </c>
      <c r="O15" s="69">
        <f t="shared" si="0"/>
        <v>15.555555555555555</v>
      </c>
      <c r="P15" s="70">
        <v>0</v>
      </c>
      <c r="Q15" s="12">
        <v>0</v>
      </c>
      <c r="R15" s="13">
        <v>0</v>
      </c>
      <c r="S15" s="15">
        <v>45</v>
      </c>
      <c r="T15" s="13">
        <v>9</v>
      </c>
      <c r="U15" s="70">
        <v>9</v>
      </c>
      <c r="V15" s="12">
        <v>1.7999999999999998</v>
      </c>
      <c r="W15" s="13">
        <v>2.912621359223301</v>
      </c>
      <c r="X15" s="70">
        <v>68</v>
      </c>
      <c r="Y15" s="70">
        <v>19</v>
      </c>
      <c r="Z15" s="70">
        <v>213</v>
      </c>
      <c r="AA15" s="12">
        <v>60</v>
      </c>
      <c r="AB15" s="13">
        <v>97.087378640776706</v>
      </c>
      <c r="AC15" s="13">
        <v>0.03</v>
      </c>
      <c r="AD15" s="15">
        <v>309</v>
      </c>
      <c r="AE15" s="13">
        <v>61.8</v>
      </c>
      <c r="AF15" s="70">
        <v>146</v>
      </c>
      <c r="AG15" s="70">
        <v>0</v>
      </c>
      <c r="AH15" s="15">
        <v>146</v>
      </c>
      <c r="AI15" s="13">
        <v>29.2</v>
      </c>
      <c r="AJ15" s="68" t="s">
        <v>105</v>
      </c>
      <c r="AK15" s="68" t="s">
        <v>105</v>
      </c>
      <c r="AL15" s="15">
        <v>500</v>
      </c>
      <c r="AM15" s="15"/>
    </row>
    <row r="16" spans="1:39" x14ac:dyDescent="0.3">
      <c r="A16" s="65">
        <v>477.2</v>
      </c>
      <c r="B16" s="71" t="s">
        <v>119</v>
      </c>
      <c r="C16" s="67" t="s">
        <v>28</v>
      </c>
      <c r="D16" s="42">
        <v>327.88</v>
      </c>
      <c r="E16" s="68" t="s">
        <v>105</v>
      </c>
      <c r="F16" s="70">
        <v>41</v>
      </c>
      <c r="G16" s="12">
        <v>8.2000000000000011</v>
      </c>
      <c r="H16" s="13">
        <v>64.0625</v>
      </c>
      <c r="I16" s="70">
        <v>17</v>
      </c>
      <c r="J16" s="12">
        <v>3.4000000000000004</v>
      </c>
      <c r="K16" s="13">
        <v>26.5625</v>
      </c>
      <c r="L16" s="13">
        <v>70.689655172413794</v>
      </c>
      <c r="M16" s="70">
        <v>6</v>
      </c>
      <c r="N16" s="12">
        <v>1.2</v>
      </c>
      <c r="O16" s="69">
        <f t="shared" si="0"/>
        <v>9.375</v>
      </c>
      <c r="P16" s="70">
        <v>0</v>
      </c>
      <c r="Q16" s="12">
        <v>0</v>
      </c>
      <c r="R16" s="13">
        <v>0</v>
      </c>
      <c r="S16" s="15">
        <v>64</v>
      </c>
      <c r="T16" s="13">
        <v>12.8</v>
      </c>
      <c r="U16" s="70">
        <v>9</v>
      </c>
      <c r="V16" s="12">
        <v>1.7999999999999998</v>
      </c>
      <c r="W16" s="13">
        <v>2.7777777777777777</v>
      </c>
      <c r="X16" s="70">
        <v>93</v>
      </c>
      <c r="Y16" s="70">
        <v>48</v>
      </c>
      <c r="Z16" s="70">
        <v>174</v>
      </c>
      <c r="AA16" s="12">
        <v>63</v>
      </c>
      <c r="AB16" s="13">
        <v>97.222222222222214</v>
      </c>
      <c r="AC16" s="13">
        <v>2.8571428571428571E-2</v>
      </c>
      <c r="AD16" s="15">
        <v>324</v>
      </c>
      <c r="AE16" s="13">
        <v>64.8</v>
      </c>
      <c r="AF16" s="70">
        <v>112</v>
      </c>
      <c r="AG16" s="70">
        <v>0</v>
      </c>
      <c r="AH16" s="15">
        <v>112</v>
      </c>
      <c r="AI16" s="13">
        <v>22.400000000000002</v>
      </c>
      <c r="AJ16" s="68" t="s">
        <v>105</v>
      </c>
      <c r="AK16" s="68" t="s">
        <v>105</v>
      </c>
      <c r="AL16" s="15">
        <v>500</v>
      </c>
      <c r="AM16" s="15"/>
    </row>
    <row r="17" spans="1:39" x14ac:dyDescent="0.3">
      <c r="A17" s="65">
        <v>514.85</v>
      </c>
      <c r="B17" s="71" t="s">
        <v>119</v>
      </c>
      <c r="C17" s="67" t="s">
        <v>29</v>
      </c>
      <c r="D17" s="42">
        <v>290.23</v>
      </c>
      <c r="E17" s="68" t="s">
        <v>105</v>
      </c>
      <c r="F17" s="70">
        <v>71</v>
      </c>
      <c r="G17" s="12">
        <v>14.2</v>
      </c>
      <c r="H17" s="13">
        <v>71</v>
      </c>
      <c r="I17" s="70">
        <v>14</v>
      </c>
      <c r="J17" s="12">
        <v>2.8000000000000003</v>
      </c>
      <c r="K17" s="13">
        <v>14.000000000000002</v>
      </c>
      <c r="L17" s="13">
        <v>83.529411764705884</v>
      </c>
      <c r="M17" s="70">
        <v>12</v>
      </c>
      <c r="N17" s="12">
        <v>2.4</v>
      </c>
      <c r="O17" s="69">
        <f t="shared" si="0"/>
        <v>12</v>
      </c>
      <c r="P17" s="70">
        <v>3</v>
      </c>
      <c r="Q17" s="12">
        <v>0.6</v>
      </c>
      <c r="R17" s="13">
        <v>3</v>
      </c>
      <c r="S17" s="15">
        <v>100</v>
      </c>
      <c r="T17" s="13">
        <v>20</v>
      </c>
      <c r="U17" s="70">
        <v>13</v>
      </c>
      <c r="V17" s="12">
        <v>2.6</v>
      </c>
      <c r="W17" s="13">
        <v>4.0625</v>
      </c>
      <c r="X17" s="70">
        <v>140</v>
      </c>
      <c r="Y17" s="70">
        <v>95</v>
      </c>
      <c r="Z17" s="70">
        <v>72</v>
      </c>
      <c r="AA17" s="12">
        <v>61.4</v>
      </c>
      <c r="AB17" s="13">
        <v>95.9375</v>
      </c>
      <c r="AC17" s="13">
        <v>4.2345276872964167E-2</v>
      </c>
      <c r="AD17" s="15">
        <v>320</v>
      </c>
      <c r="AE17" s="13">
        <v>64</v>
      </c>
      <c r="AF17" s="70">
        <v>80</v>
      </c>
      <c r="AG17" s="70">
        <v>0</v>
      </c>
      <c r="AH17" s="15">
        <v>80</v>
      </c>
      <c r="AI17" s="13">
        <v>16</v>
      </c>
      <c r="AJ17" s="68" t="s">
        <v>105</v>
      </c>
      <c r="AK17" s="68" t="s">
        <v>105</v>
      </c>
      <c r="AL17" s="15">
        <v>500</v>
      </c>
      <c r="AM17" s="15"/>
    </row>
    <row r="18" spans="1:39" x14ac:dyDescent="0.3">
      <c r="A18" s="65">
        <v>559.6</v>
      </c>
      <c r="B18" s="71" t="s">
        <v>119</v>
      </c>
      <c r="C18" s="67" t="s">
        <v>30</v>
      </c>
      <c r="D18" s="42">
        <v>245.48</v>
      </c>
      <c r="E18" s="68" t="s">
        <v>105</v>
      </c>
      <c r="F18" s="70">
        <v>29</v>
      </c>
      <c r="G18" s="12">
        <v>5.8000000000000007</v>
      </c>
      <c r="H18" s="13">
        <v>54.716981132075468</v>
      </c>
      <c r="I18" s="70">
        <v>15</v>
      </c>
      <c r="J18" s="12">
        <v>3</v>
      </c>
      <c r="K18" s="13">
        <v>28.30188679245283</v>
      </c>
      <c r="L18" s="13">
        <v>65.909090909090907</v>
      </c>
      <c r="M18" s="70">
        <v>9</v>
      </c>
      <c r="N18" s="12">
        <v>1.7999999999999998</v>
      </c>
      <c r="O18" s="69">
        <f t="shared" si="0"/>
        <v>16.981132075471699</v>
      </c>
      <c r="P18" s="70">
        <v>0</v>
      </c>
      <c r="Q18" s="12">
        <v>0</v>
      </c>
      <c r="R18" s="13">
        <v>0</v>
      </c>
      <c r="S18" s="15">
        <v>53</v>
      </c>
      <c r="T18" s="13">
        <v>10.6</v>
      </c>
      <c r="U18" s="70">
        <v>29</v>
      </c>
      <c r="V18" s="12">
        <v>5.8000000000000007</v>
      </c>
      <c r="W18" s="13">
        <v>8.9506172839506171</v>
      </c>
      <c r="X18" s="70">
        <v>156</v>
      </c>
      <c r="Y18" s="70">
        <v>105</v>
      </c>
      <c r="Z18" s="70">
        <v>34</v>
      </c>
      <c r="AA18" s="12">
        <v>59</v>
      </c>
      <c r="AB18" s="13">
        <v>91.049382716049394</v>
      </c>
      <c r="AC18" s="13">
        <v>9.8305084745762716E-2</v>
      </c>
      <c r="AD18" s="15">
        <v>324</v>
      </c>
      <c r="AE18" s="13">
        <v>64.8</v>
      </c>
      <c r="AF18" s="70">
        <v>123</v>
      </c>
      <c r="AG18" s="70">
        <v>0</v>
      </c>
      <c r="AH18" s="15">
        <v>123</v>
      </c>
      <c r="AI18" s="13">
        <v>24.6</v>
      </c>
      <c r="AJ18" s="68" t="s">
        <v>105</v>
      </c>
      <c r="AK18" s="68" t="s">
        <v>105</v>
      </c>
      <c r="AL18" s="15">
        <v>500</v>
      </c>
      <c r="AM18" s="15"/>
    </row>
    <row r="19" spans="1:39" x14ac:dyDescent="0.3">
      <c r="A19" s="65">
        <v>587.47</v>
      </c>
      <c r="B19" s="71" t="s">
        <v>119</v>
      </c>
      <c r="C19" s="67" t="s">
        <v>31</v>
      </c>
      <c r="D19" s="42">
        <v>217.61</v>
      </c>
      <c r="E19" s="68" t="s">
        <v>105</v>
      </c>
      <c r="F19" s="70">
        <v>47</v>
      </c>
      <c r="G19" s="12">
        <v>9.4</v>
      </c>
      <c r="H19" s="13">
        <v>57.317073170731703</v>
      </c>
      <c r="I19" s="70">
        <v>27</v>
      </c>
      <c r="J19" s="12">
        <v>5.4</v>
      </c>
      <c r="K19" s="13">
        <v>32.926829268292686</v>
      </c>
      <c r="L19" s="13">
        <v>63.513513513513509</v>
      </c>
      <c r="M19" s="70">
        <v>8</v>
      </c>
      <c r="N19" s="12">
        <v>1.6</v>
      </c>
      <c r="O19" s="69">
        <f t="shared" si="0"/>
        <v>9.7560975609756095</v>
      </c>
      <c r="P19" s="70">
        <v>0</v>
      </c>
      <c r="Q19" s="12">
        <v>0</v>
      </c>
      <c r="R19" s="13">
        <v>0</v>
      </c>
      <c r="S19" s="15">
        <v>82</v>
      </c>
      <c r="T19" s="13">
        <v>16.400000000000002</v>
      </c>
      <c r="U19" s="70">
        <v>22</v>
      </c>
      <c r="V19" s="12">
        <v>4.3999999999999995</v>
      </c>
      <c r="W19" s="13">
        <v>5.6122448979591839</v>
      </c>
      <c r="X19" s="70">
        <v>166</v>
      </c>
      <c r="Y19" s="70">
        <v>169</v>
      </c>
      <c r="Z19" s="70">
        <v>35</v>
      </c>
      <c r="AA19" s="12">
        <v>74</v>
      </c>
      <c r="AB19" s="13">
        <v>94.387755102040813</v>
      </c>
      <c r="AC19" s="13">
        <v>5.9459459459459463E-2</v>
      </c>
      <c r="AD19" s="15">
        <v>392</v>
      </c>
      <c r="AE19" s="13">
        <v>78.400000000000006</v>
      </c>
      <c r="AF19" s="70">
        <v>26</v>
      </c>
      <c r="AG19" s="70">
        <v>0</v>
      </c>
      <c r="AH19" s="15">
        <v>26</v>
      </c>
      <c r="AI19" s="13">
        <v>5.2</v>
      </c>
      <c r="AJ19" s="68" t="s">
        <v>105</v>
      </c>
      <c r="AK19" s="68" t="s">
        <v>105</v>
      </c>
      <c r="AL19" s="15">
        <v>500</v>
      </c>
      <c r="AM19" s="15"/>
    </row>
    <row r="20" spans="1:39" x14ac:dyDescent="0.3">
      <c r="A20" s="65">
        <v>614.33000000000004</v>
      </c>
      <c r="B20" s="71" t="s">
        <v>119</v>
      </c>
      <c r="C20" s="67" t="s">
        <v>32</v>
      </c>
      <c r="D20" s="42">
        <v>190.75</v>
      </c>
      <c r="E20" s="68" t="s">
        <v>105</v>
      </c>
      <c r="F20" s="70">
        <v>18</v>
      </c>
      <c r="G20" s="12">
        <v>3.5999999999999996</v>
      </c>
      <c r="H20" s="13">
        <v>52.941176470588239</v>
      </c>
      <c r="I20" s="70">
        <v>14</v>
      </c>
      <c r="J20" s="12">
        <v>2.8000000000000003</v>
      </c>
      <c r="K20" s="13">
        <v>41.17647058823529</v>
      </c>
      <c r="L20" s="13">
        <v>56.25</v>
      </c>
      <c r="M20" s="70">
        <v>2</v>
      </c>
      <c r="N20" s="12">
        <v>0.4</v>
      </c>
      <c r="O20" s="69">
        <f t="shared" si="0"/>
        <v>5.8823529411764701</v>
      </c>
      <c r="P20" s="70">
        <v>0</v>
      </c>
      <c r="Q20" s="12">
        <v>0</v>
      </c>
      <c r="R20" s="13">
        <v>0</v>
      </c>
      <c r="S20" s="15">
        <v>34</v>
      </c>
      <c r="T20" s="13">
        <v>6.8000000000000007</v>
      </c>
      <c r="U20" s="70">
        <v>27</v>
      </c>
      <c r="V20" s="12">
        <v>5.4</v>
      </c>
      <c r="W20" s="13">
        <v>6.192660550458716</v>
      </c>
      <c r="X20" s="70">
        <v>234</v>
      </c>
      <c r="Y20" s="70">
        <v>166</v>
      </c>
      <c r="Z20" s="70">
        <v>9</v>
      </c>
      <c r="AA20" s="12">
        <v>81.8</v>
      </c>
      <c r="AB20" s="13">
        <v>93.807339449541288</v>
      </c>
      <c r="AC20" s="13">
        <v>6.6014669926650366E-2</v>
      </c>
      <c r="AD20" s="15">
        <v>436</v>
      </c>
      <c r="AE20" s="13">
        <v>87.2</v>
      </c>
      <c r="AF20" s="70">
        <v>29</v>
      </c>
      <c r="AG20" s="70">
        <v>1</v>
      </c>
      <c r="AH20" s="15">
        <v>30</v>
      </c>
      <c r="AI20" s="13">
        <v>6</v>
      </c>
      <c r="AJ20" s="68" t="s">
        <v>105</v>
      </c>
      <c r="AK20" s="68" t="s">
        <v>105</v>
      </c>
      <c r="AL20" s="15">
        <v>500</v>
      </c>
      <c r="AM20" s="15"/>
    </row>
    <row r="21" spans="1:39" x14ac:dyDescent="0.3">
      <c r="A21" s="65">
        <v>637.36</v>
      </c>
      <c r="B21" s="71" t="s">
        <v>119</v>
      </c>
      <c r="C21" s="67" t="s">
        <v>33</v>
      </c>
      <c r="D21" s="42">
        <v>167.72</v>
      </c>
      <c r="E21" s="68" t="s">
        <v>105</v>
      </c>
      <c r="F21" s="70">
        <v>5</v>
      </c>
      <c r="G21" s="12">
        <v>1</v>
      </c>
      <c r="H21" s="13">
        <v>55.555555555555557</v>
      </c>
      <c r="I21" s="70">
        <v>1</v>
      </c>
      <c r="J21" s="12">
        <v>0.2</v>
      </c>
      <c r="K21" s="13">
        <v>11.111111111111111</v>
      </c>
      <c r="L21" s="13">
        <v>83.333333333333343</v>
      </c>
      <c r="M21" s="70">
        <v>1</v>
      </c>
      <c r="N21" s="12">
        <v>0.2</v>
      </c>
      <c r="O21" s="69">
        <f t="shared" si="0"/>
        <v>11.111111111111111</v>
      </c>
      <c r="P21" s="70">
        <v>2</v>
      </c>
      <c r="Q21" s="12">
        <v>0.4</v>
      </c>
      <c r="R21" s="13">
        <v>22.222222222222221</v>
      </c>
      <c r="S21" s="15">
        <v>9</v>
      </c>
      <c r="T21" s="13">
        <v>1.7999999999999998</v>
      </c>
      <c r="U21" s="70">
        <v>10</v>
      </c>
      <c r="V21" s="12">
        <v>2</v>
      </c>
      <c r="W21" s="13">
        <v>4.4843049327354256</v>
      </c>
      <c r="X21" s="70">
        <v>182</v>
      </c>
      <c r="Y21" s="70">
        <v>26</v>
      </c>
      <c r="Z21" s="70">
        <v>5</v>
      </c>
      <c r="AA21" s="12">
        <v>42.6</v>
      </c>
      <c r="AB21" s="13">
        <v>95.515695067264573</v>
      </c>
      <c r="AC21" s="13">
        <v>4.6948356807511735E-2</v>
      </c>
      <c r="AD21" s="15">
        <v>223</v>
      </c>
      <c r="AE21" s="13">
        <v>44.6</v>
      </c>
      <c r="AF21" s="70">
        <v>268</v>
      </c>
      <c r="AG21" s="70">
        <v>0</v>
      </c>
      <c r="AH21" s="15">
        <v>268</v>
      </c>
      <c r="AI21" s="13">
        <v>53.6</v>
      </c>
      <c r="AJ21" s="68" t="s">
        <v>105</v>
      </c>
      <c r="AK21" s="68" t="s">
        <v>105</v>
      </c>
      <c r="AL21" s="15">
        <v>500</v>
      </c>
      <c r="AM21" s="15"/>
    </row>
    <row r="22" spans="1:39" x14ac:dyDescent="0.3">
      <c r="A22" s="65">
        <v>661.09</v>
      </c>
      <c r="B22" s="71" t="s">
        <v>119</v>
      </c>
      <c r="C22" s="67" t="s">
        <v>34</v>
      </c>
      <c r="D22" s="42">
        <v>143.99</v>
      </c>
      <c r="E22" s="68" t="s">
        <v>105</v>
      </c>
      <c r="F22" s="70">
        <v>4</v>
      </c>
      <c r="G22" s="12">
        <v>0.8</v>
      </c>
      <c r="H22" s="13">
        <v>36.363636363636367</v>
      </c>
      <c r="I22" s="70">
        <v>4</v>
      </c>
      <c r="J22" s="12">
        <v>0.8</v>
      </c>
      <c r="K22" s="13">
        <v>36.363636363636367</v>
      </c>
      <c r="L22" s="13">
        <v>50</v>
      </c>
      <c r="M22" s="70">
        <v>3</v>
      </c>
      <c r="N22" s="12">
        <v>0.6</v>
      </c>
      <c r="O22" s="69">
        <f t="shared" si="0"/>
        <v>27.27272727272727</v>
      </c>
      <c r="P22" s="70">
        <v>0</v>
      </c>
      <c r="Q22" s="12">
        <v>0</v>
      </c>
      <c r="R22" s="13">
        <v>0</v>
      </c>
      <c r="S22" s="15">
        <v>11</v>
      </c>
      <c r="T22" s="13">
        <v>2.1999999999999997</v>
      </c>
      <c r="U22" s="70">
        <v>30</v>
      </c>
      <c r="V22" s="12">
        <v>6</v>
      </c>
      <c r="W22" s="13">
        <v>11.029411764705882</v>
      </c>
      <c r="X22" s="70">
        <v>218</v>
      </c>
      <c r="Y22" s="70">
        <v>19</v>
      </c>
      <c r="Z22" s="70">
        <v>5</v>
      </c>
      <c r="AA22" s="12">
        <v>48.4</v>
      </c>
      <c r="AB22" s="13">
        <v>88.970588235294116</v>
      </c>
      <c r="AC22" s="13">
        <v>0.12396694214876033</v>
      </c>
      <c r="AD22" s="15">
        <v>272</v>
      </c>
      <c r="AE22" s="13">
        <v>54.400000000000006</v>
      </c>
      <c r="AF22" s="70">
        <v>217</v>
      </c>
      <c r="AG22" s="70">
        <v>0</v>
      </c>
      <c r="AH22" s="15">
        <v>217</v>
      </c>
      <c r="AI22" s="13">
        <v>43.4</v>
      </c>
      <c r="AJ22" s="68" t="s">
        <v>105</v>
      </c>
      <c r="AK22" s="68" t="s">
        <v>105</v>
      </c>
      <c r="AL22" s="15">
        <v>500</v>
      </c>
      <c r="AM22" s="15"/>
    </row>
    <row r="23" spans="1:39" x14ac:dyDescent="0.3">
      <c r="A23" s="65">
        <v>675.68</v>
      </c>
      <c r="B23" s="71" t="s">
        <v>119</v>
      </c>
      <c r="C23" s="67" t="s">
        <v>35</v>
      </c>
      <c r="D23" s="42">
        <v>129.4</v>
      </c>
      <c r="E23" s="68" t="s">
        <v>105</v>
      </c>
      <c r="F23" s="70">
        <v>12</v>
      </c>
      <c r="G23" s="12">
        <v>2.4</v>
      </c>
      <c r="H23" s="13">
        <v>54.54545454545454</v>
      </c>
      <c r="I23" s="70">
        <v>9</v>
      </c>
      <c r="J23" s="12">
        <v>1.7999999999999998</v>
      </c>
      <c r="K23" s="13">
        <v>40.909090909090914</v>
      </c>
      <c r="L23" s="13">
        <v>57.142857142857139</v>
      </c>
      <c r="M23" s="70">
        <v>1</v>
      </c>
      <c r="N23" s="12">
        <v>0.2</v>
      </c>
      <c r="O23" s="69">
        <f t="shared" si="0"/>
        <v>4.5454545454545459</v>
      </c>
      <c r="P23" s="70">
        <v>0</v>
      </c>
      <c r="Q23" s="12">
        <v>0</v>
      </c>
      <c r="R23" s="13">
        <v>0</v>
      </c>
      <c r="S23" s="15">
        <v>22</v>
      </c>
      <c r="T23" s="13">
        <v>4.3999999999999995</v>
      </c>
      <c r="U23" s="70">
        <v>17</v>
      </c>
      <c r="V23" s="12">
        <v>3.4000000000000004</v>
      </c>
      <c r="W23" s="13">
        <v>6.3670411985018731</v>
      </c>
      <c r="X23" s="70">
        <v>224</v>
      </c>
      <c r="Y23" s="70">
        <v>23</v>
      </c>
      <c r="Z23" s="70">
        <v>3</v>
      </c>
      <c r="AA23" s="12">
        <v>50</v>
      </c>
      <c r="AB23" s="13">
        <v>93.63295880149812</v>
      </c>
      <c r="AC23" s="13">
        <v>6.8000000000000005E-2</v>
      </c>
      <c r="AD23" s="15">
        <v>267</v>
      </c>
      <c r="AE23" s="13">
        <v>53.400000000000006</v>
      </c>
      <c r="AF23" s="70">
        <v>210</v>
      </c>
      <c r="AG23" s="70">
        <v>1</v>
      </c>
      <c r="AH23" s="15">
        <v>211</v>
      </c>
      <c r="AI23" s="13">
        <v>42.199999999999996</v>
      </c>
      <c r="AJ23" s="68" t="s">
        <v>105</v>
      </c>
      <c r="AK23" s="68" t="s">
        <v>105</v>
      </c>
      <c r="AL23" s="15">
        <v>500</v>
      </c>
      <c r="AM23" s="15"/>
    </row>
    <row r="24" spans="1:39" x14ac:dyDescent="0.3">
      <c r="A24" s="65">
        <v>699.07</v>
      </c>
      <c r="B24" s="71" t="s">
        <v>119</v>
      </c>
      <c r="C24" s="67" t="s">
        <v>36</v>
      </c>
      <c r="D24" s="42">
        <v>106.01</v>
      </c>
      <c r="E24" s="68" t="s">
        <v>105</v>
      </c>
      <c r="F24" s="70">
        <v>21</v>
      </c>
      <c r="G24" s="12">
        <v>4.2</v>
      </c>
      <c r="H24" s="13">
        <v>46.666666666666664</v>
      </c>
      <c r="I24" s="70">
        <v>22</v>
      </c>
      <c r="J24" s="12">
        <v>4.3999999999999995</v>
      </c>
      <c r="K24" s="13">
        <v>48.888888888888886</v>
      </c>
      <c r="L24" s="13">
        <v>48.837209302325576</v>
      </c>
      <c r="M24" s="70">
        <v>2</v>
      </c>
      <c r="N24" s="12">
        <v>0.4</v>
      </c>
      <c r="O24" s="69">
        <f t="shared" si="0"/>
        <v>4.4444444444444446</v>
      </c>
      <c r="P24" s="70">
        <v>0</v>
      </c>
      <c r="Q24" s="12">
        <v>0</v>
      </c>
      <c r="R24" s="13">
        <v>0</v>
      </c>
      <c r="S24" s="15">
        <v>45</v>
      </c>
      <c r="T24" s="13">
        <v>9</v>
      </c>
      <c r="U24" s="70">
        <v>26</v>
      </c>
      <c r="V24" s="12">
        <v>5.2</v>
      </c>
      <c r="W24" s="13">
        <v>6.467661691542288</v>
      </c>
      <c r="X24" s="70">
        <v>202</v>
      </c>
      <c r="Y24" s="70">
        <v>167</v>
      </c>
      <c r="Z24" s="70">
        <v>7</v>
      </c>
      <c r="AA24" s="12">
        <v>75.2</v>
      </c>
      <c r="AB24" s="13">
        <v>93.53233830845771</v>
      </c>
      <c r="AC24" s="13">
        <v>6.9148936170212769E-2</v>
      </c>
      <c r="AD24" s="15">
        <v>402</v>
      </c>
      <c r="AE24" s="13">
        <v>80.400000000000006</v>
      </c>
      <c r="AF24" s="70">
        <v>53</v>
      </c>
      <c r="AG24" s="70">
        <v>0</v>
      </c>
      <c r="AH24" s="15">
        <v>53</v>
      </c>
      <c r="AI24" s="13">
        <v>10.6</v>
      </c>
      <c r="AJ24" s="68" t="s">
        <v>105</v>
      </c>
      <c r="AK24" s="68" t="s">
        <v>105</v>
      </c>
      <c r="AL24" s="15">
        <v>500</v>
      </c>
      <c r="AM24" s="15"/>
    </row>
    <row r="25" spans="1:39" x14ac:dyDescent="0.3">
      <c r="A25" s="65">
        <v>709.24</v>
      </c>
      <c r="B25" s="71" t="s">
        <v>119</v>
      </c>
      <c r="C25" s="67" t="s">
        <v>37</v>
      </c>
      <c r="D25" s="42">
        <v>95.84</v>
      </c>
      <c r="E25" s="68" t="s">
        <v>105</v>
      </c>
      <c r="F25" s="70">
        <v>3</v>
      </c>
      <c r="G25" s="12">
        <v>0.6</v>
      </c>
      <c r="H25" s="13">
        <v>50</v>
      </c>
      <c r="I25" s="70">
        <v>2</v>
      </c>
      <c r="J25" s="12">
        <v>0.4</v>
      </c>
      <c r="K25" s="13">
        <v>33.333333333333329</v>
      </c>
      <c r="L25" s="13">
        <v>60</v>
      </c>
      <c r="M25" s="70">
        <v>1</v>
      </c>
      <c r="N25" s="12">
        <v>0.2</v>
      </c>
      <c r="O25" s="69">
        <f>(M25/S25)*100</f>
        <v>16.666666666666664</v>
      </c>
      <c r="P25" s="70">
        <v>0</v>
      </c>
      <c r="Q25" s="12">
        <v>0</v>
      </c>
      <c r="R25" s="13">
        <v>0</v>
      </c>
      <c r="S25" s="15">
        <v>6</v>
      </c>
      <c r="T25" s="13">
        <v>1.2</v>
      </c>
      <c r="U25" s="70">
        <v>56</v>
      </c>
      <c r="V25" s="12">
        <v>11.200000000000001</v>
      </c>
      <c r="W25" s="13">
        <v>11.546391752577319</v>
      </c>
      <c r="X25" s="70">
        <v>312</v>
      </c>
      <c r="Y25" s="70">
        <v>116</v>
      </c>
      <c r="Z25" s="70">
        <v>1</v>
      </c>
      <c r="AA25" s="12">
        <v>85.8</v>
      </c>
      <c r="AB25" s="13">
        <v>88.453608247422679</v>
      </c>
      <c r="AC25" s="13">
        <v>0.13053613053613053</v>
      </c>
      <c r="AD25" s="15">
        <v>485</v>
      </c>
      <c r="AE25" s="13">
        <v>97</v>
      </c>
      <c r="AF25" s="70">
        <v>9</v>
      </c>
      <c r="AG25" s="70">
        <v>0</v>
      </c>
      <c r="AH25" s="15">
        <v>9</v>
      </c>
      <c r="AI25" s="13">
        <v>1.7999999999999998</v>
      </c>
      <c r="AJ25" s="68" t="s">
        <v>105</v>
      </c>
      <c r="AK25" s="68" t="s">
        <v>105</v>
      </c>
      <c r="AL25" s="15">
        <v>500</v>
      </c>
      <c r="AM25" s="15"/>
    </row>
    <row r="26" spans="1:39" x14ac:dyDescent="0.3">
      <c r="A26" s="65">
        <v>728.11</v>
      </c>
      <c r="B26" s="71" t="s">
        <v>119</v>
      </c>
      <c r="C26" s="67" t="s">
        <v>38</v>
      </c>
      <c r="D26" s="42">
        <v>76.97</v>
      </c>
      <c r="E26" s="68" t="s">
        <v>105</v>
      </c>
      <c r="F26" s="70">
        <v>7</v>
      </c>
      <c r="G26" s="12">
        <v>1.4000000000000001</v>
      </c>
      <c r="H26" s="13">
        <v>41.17647058823529</v>
      </c>
      <c r="I26" s="70">
        <v>7</v>
      </c>
      <c r="J26" s="12">
        <v>1.4000000000000001</v>
      </c>
      <c r="K26" s="13">
        <v>41.17647058823529</v>
      </c>
      <c r="L26" s="13">
        <v>50</v>
      </c>
      <c r="M26" s="70">
        <v>3</v>
      </c>
      <c r="N26" s="12">
        <v>0.6</v>
      </c>
      <c r="O26" s="69">
        <f t="shared" ref="O26:O60" si="1">(M26/S26)*100</f>
        <v>17.647058823529413</v>
      </c>
      <c r="P26" s="70">
        <v>0</v>
      </c>
      <c r="Q26" s="12">
        <v>0</v>
      </c>
      <c r="R26" s="13">
        <v>0</v>
      </c>
      <c r="S26" s="15">
        <v>17</v>
      </c>
      <c r="T26" s="13">
        <v>3.4000000000000004</v>
      </c>
      <c r="U26" s="70">
        <v>15</v>
      </c>
      <c r="V26" s="12">
        <v>3</v>
      </c>
      <c r="W26" s="13">
        <v>3.1779661016949152</v>
      </c>
      <c r="X26" s="70">
        <v>260</v>
      </c>
      <c r="Y26" s="70">
        <v>167</v>
      </c>
      <c r="Z26" s="70">
        <v>30</v>
      </c>
      <c r="AA26" s="12">
        <v>91.4</v>
      </c>
      <c r="AB26" s="13">
        <v>96.822033898305079</v>
      </c>
      <c r="AC26" s="13">
        <v>3.2822757111597371E-2</v>
      </c>
      <c r="AD26" s="15">
        <v>472</v>
      </c>
      <c r="AE26" s="13">
        <v>94.399999999999991</v>
      </c>
      <c r="AF26" s="70">
        <v>10</v>
      </c>
      <c r="AG26" s="70">
        <v>1</v>
      </c>
      <c r="AH26" s="15">
        <v>11</v>
      </c>
      <c r="AI26" s="13">
        <v>2.1999999999999997</v>
      </c>
      <c r="AJ26" s="68" t="s">
        <v>105</v>
      </c>
      <c r="AK26" s="68" t="s">
        <v>105</v>
      </c>
      <c r="AL26" s="15">
        <v>500</v>
      </c>
      <c r="AM26" s="15"/>
    </row>
    <row r="27" spans="1:39" x14ac:dyDescent="0.3">
      <c r="A27" s="65">
        <v>745.62</v>
      </c>
      <c r="B27" s="71" t="s">
        <v>119</v>
      </c>
      <c r="C27" s="67" t="s">
        <v>39</v>
      </c>
      <c r="D27" s="42">
        <v>59.46</v>
      </c>
      <c r="E27" s="68" t="s">
        <v>105</v>
      </c>
      <c r="F27" s="70">
        <v>34</v>
      </c>
      <c r="G27" s="12">
        <v>6.8000000000000007</v>
      </c>
      <c r="H27" s="13">
        <v>50.746268656716417</v>
      </c>
      <c r="I27" s="70">
        <v>26</v>
      </c>
      <c r="J27" s="12">
        <v>5.2</v>
      </c>
      <c r="K27" s="13">
        <v>38.805970149253731</v>
      </c>
      <c r="L27" s="13">
        <v>56.666666666666664</v>
      </c>
      <c r="M27" s="70">
        <v>7</v>
      </c>
      <c r="N27" s="12">
        <v>1.4000000000000001</v>
      </c>
      <c r="O27" s="69">
        <f t="shared" si="1"/>
        <v>10.44776119402985</v>
      </c>
      <c r="P27" s="70">
        <v>0</v>
      </c>
      <c r="Q27" s="12">
        <v>0</v>
      </c>
      <c r="R27" s="13">
        <v>0</v>
      </c>
      <c r="S27" s="15">
        <v>67</v>
      </c>
      <c r="T27" s="13">
        <v>13.4</v>
      </c>
      <c r="U27" s="70">
        <v>23</v>
      </c>
      <c r="V27" s="12">
        <v>4.5999999999999996</v>
      </c>
      <c r="W27" s="13">
        <v>5.9895833333333339</v>
      </c>
      <c r="X27" s="70">
        <v>193</v>
      </c>
      <c r="Y27" s="70">
        <v>160</v>
      </c>
      <c r="Z27" s="70">
        <v>8</v>
      </c>
      <c r="AA27" s="12">
        <v>72.2</v>
      </c>
      <c r="AB27" s="13">
        <v>94.010416666666657</v>
      </c>
      <c r="AC27" s="13">
        <v>6.3711911357340723E-2</v>
      </c>
      <c r="AD27" s="15">
        <v>384</v>
      </c>
      <c r="AE27" s="13">
        <v>76.8</v>
      </c>
      <c r="AF27" s="70">
        <v>49</v>
      </c>
      <c r="AG27" s="70">
        <v>0</v>
      </c>
      <c r="AH27" s="15">
        <v>49</v>
      </c>
      <c r="AI27" s="13">
        <v>9.8000000000000007</v>
      </c>
      <c r="AJ27" s="68" t="s">
        <v>105</v>
      </c>
      <c r="AK27" s="68" t="s">
        <v>105</v>
      </c>
      <c r="AL27" s="15">
        <v>500</v>
      </c>
      <c r="AM27" s="15"/>
    </row>
    <row r="28" spans="1:39" x14ac:dyDescent="0.3">
      <c r="A28" s="65">
        <v>760.09</v>
      </c>
      <c r="B28" s="71" t="s">
        <v>120</v>
      </c>
      <c r="C28" s="67" t="s">
        <v>40</v>
      </c>
      <c r="D28" s="42">
        <v>44.99</v>
      </c>
      <c r="E28" s="68" t="s">
        <v>105</v>
      </c>
      <c r="F28" s="70">
        <v>9</v>
      </c>
      <c r="G28" s="12">
        <v>1.7999999999999998</v>
      </c>
      <c r="H28" s="13">
        <v>52.941176470588239</v>
      </c>
      <c r="I28" s="70">
        <v>7</v>
      </c>
      <c r="J28" s="12">
        <v>1.4000000000000001</v>
      </c>
      <c r="K28" s="13">
        <v>41.17647058823529</v>
      </c>
      <c r="L28" s="13">
        <v>56.25</v>
      </c>
      <c r="M28" s="70">
        <v>1</v>
      </c>
      <c r="N28" s="12">
        <v>0.2</v>
      </c>
      <c r="O28" s="69">
        <f t="shared" si="1"/>
        <v>5.8823529411764701</v>
      </c>
      <c r="P28" s="70">
        <v>0</v>
      </c>
      <c r="Q28" s="12">
        <v>0</v>
      </c>
      <c r="R28" s="13">
        <v>0</v>
      </c>
      <c r="S28" s="15">
        <v>17</v>
      </c>
      <c r="T28" s="13">
        <v>3.4000000000000004</v>
      </c>
      <c r="U28" s="70">
        <v>47</v>
      </c>
      <c r="V28" s="12">
        <v>9.4</v>
      </c>
      <c r="W28" s="13">
        <v>10.021321961620469</v>
      </c>
      <c r="X28" s="70">
        <v>306</v>
      </c>
      <c r="Y28" s="70">
        <v>111</v>
      </c>
      <c r="Z28" s="70">
        <v>5</v>
      </c>
      <c r="AA28" s="12">
        <v>84.399999999999991</v>
      </c>
      <c r="AB28" s="13">
        <v>89.978678038379527</v>
      </c>
      <c r="AC28" s="13">
        <v>0.11137440758293839</v>
      </c>
      <c r="AD28" s="15">
        <v>469</v>
      </c>
      <c r="AE28" s="13">
        <v>93.8</v>
      </c>
      <c r="AF28" s="70">
        <v>14</v>
      </c>
      <c r="AG28" s="70">
        <v>0</v>
      </c>
      <c r="AH28" s="15">
        <v>14</v>
      </c>
      <c r="AI28" s="13">
        <v>2.8000000000000003</v>
      </c>
      <c r="AJ28" s="68" t="s">
        <v>105</v>
      </c>
      <c r="AK28" s="68" t="s">
        <v>105</v>
      </c>
      <c r="AL28" s="15">
        <v>500</v>
      </c>
      <c r="AM28" s="15"/>
    </row>
    <row r="29" spans="1:39" x14ac:dyDescent="0.3">
      <c r="A29" s="65">
        <v>773.96</v>
      </c>
      <c r="B29" s="71" t="s">
        <v>121</v>
      </c>
      <c r="C29" s="67" t="s">
        <v>41</v>
      </c>
      <c r="D29" s="42">
        <v>31.12</v>
      </c>
      <c r="E29" s="68" t="s">
        <v>105</v>
      </c>
      <c r="F29" s="70">
        <v>17</v>
      </c>
      <c r="G29" s="12">
        <v>3.4000000000000004</v>
      </c>
      <c r="H29" s="13">
        <v>45.945945945945951</v>
      </c>
      <c r="I29" s="70">
        <v>11</v>
      </c>
      <c r="J29" s="12">
        <v>2.1999999999999997</v>
      </c>
      <c r="K29" s="13">
        <v>29.72972972972973</v>
      </c>
      <c r="L29" s="13">
        <v>60.714285714285708</v>
      </c>
      <c r="M29" s="70">
        <v>9</v>
      </c>
      <c r="N29" s="12">
        <v>1.7999999999999998</v>
      </c>
      <c r="O29" s="69">
        <f t="shared" si="1"/>
        <v>24.324324324324326</v>
      </c>
      <c r="P29" s="70">
        <v>0</v>
      </c>
      <c r="Q29" s="12">
        <v>0</v>
      </c>
      <c r="R29" s="13">
        <v>0</v>
      </c>
      <c r="S29" s="15">
        <v>37</v>
      </c>
      <c r="T29" s="13">
        <v>7.3999999999999995</v>
      </c>
      <c r="U29" s="70">
        <v>12</v>
      </c>
      <c r="V29" s="12">
        <v>2.4</v>
      </c>
      <c r="W29" s="13">
        <v>3.225806451612903</v>
      </c>
      <c r="X29" s="70">
        <v>271</v>
      </c>
      <c r="Y29" s="70">
        <v>72</v>
      </c>
      <c r="Z29" s="70">
        <v>17</v>
      </c>
      <c r="AA29" s="12">
        <v>72</v>
      </c>
      <c r="AB29" s="13">
        <v>96.774193548387103</v>
      </c>
      <c r="AC29" s="13">
        <v>3.3333333333333333E-2</v>
      </c>
      <c r="AD29" s="15">
        <v>372</v>
      </c>
      <c r="AE29" s="13">
        <v>74.400000000000006</v>
      </c>
      <c r="AF29" s="70">
        <v>91</v>
      </c>
      <c r="AG29" s="70">
        <v>0</v>
      </c>
      <c r="AH29" s="15">
        <v>91</v>
      </c>
      <c r="AI29" s="13">
        <v>18.2</v>
      </c>
      <c r="AJ29" s="68" t="s">
        <v>105</v>
      </c>
      <c r="AK29" s="68" t="s">
        <v>105</v>
      </c>
      <c r="AL29" s="15">
        <v>500</v>
      </c>
      <c r="AM29" s="15"/>
    </row>
    <row r="30" spans="1:39" x14ac:dyDescent="0.3">
      <c r="A30" s="65">
        <v>778.57</v>
      </c>
      <c r="B30" s="71" t="s">
        <v>121</v>
      </c>
      <c r="C30" s="67" t="s">
        <v>42</v>
      </c>
      <c r="D30" s="42">
        <v>26.51</v>
      </c>
      <c r="E30" s="68" t="s">
        <v>105</v>
      </c>
      <c r="F30" s="70">
        <v>22</v>
      </c>
      <c r="G30" s="12">
        <v>4.3999999999999995</v>
      </c>
      <c r="H30" s="13">
        <v>34.375</v>
      </c>
      <c r="I30" s="70">
        <v>39</v>
      </c>
      <c r="J30" s="12">
        <v>7.8</v>
      </c>
      <c r="K30" s="13">
        <v>60.9375</v>
      </c>
      <c r="L30" s="13">
        <v>36.065573770491802</v>
      </c>
      <c r="M30" s="70">
        <v>3</v>
      </c>
      <c r="N30" s="12">
        <v>0.6</v>
      </c>
      <c r="O30" s="69">
        <f t="shared" si="1"/>
        <v>4.6875</v>
      </c>
      <c r="P30" s="70">
        <v>0</v>
      </c>
      <c r="Q30" s="12">
        <v>0</v>
      </c>
      <c r="R30" s="13">
        <v>0</v>
      </c>
      <c r="S30" s="15">
        <v>64</v>
      </c>
      <c r="T30" s="13">
        <v>12.8</v>
      </c>
      <c r="U30" s="70">
        <v>43</v>
      </c>
      <c r="V30" s="12">
        <v>8.6</v>
      </c>
      <c r="W30" s="13">
        <v>11.082474226804123</v>
      </c>
      <c r="X30" s="70">
        <v>228</v>
      </c>
      <c r="Y30" s="70">
        <v>106</v>
      </c>
      <c r="Z30" s="70">
        <v>11</v>
      </c>
      <c r="AA30" s="12">
        <v>69</v>
      </c>
      <c r="AB30" s="13">
        <v>88.917525773195877</v>
      </c>
      <c r="AC30" s="13">
        <v>0.1246376811594203</v>
      </c>
      <c r="AD30" s="15">
        <v>388</v>
      </c>
      <c r="AE30" s="13">
        <v>77.600000000000009</v>
      </c>
      <c r="AF30" s="70">
        <v>48</v>
      </c>
      <c r="AG30" s="70">
        <v>0</v>
      </c>
      <c r="AH30" s="15">
        <v>48</v>
      </c>
      <c r="AI30" s="13">
        <v>9.6</v>
      </c>
      <c r="AJ30" s="68" t="s">
        <v>105</v>
      </c>
      <c r="AK30" s="68" t="s">
        <v>105</v>
      </c>
      <c r="AL30" s="15">
        <v>500</v>
      </c>
      <c r="AM30" s="15"/>
    </row>
    <row r="31" spans="1:39" x14ac:dyDescent="0.3">
      <c r="A31" s="65">
        <v>781.18</v>
      </c>
      <c r="B31" s="71" t="s">
        <v>121</v>
      </c>
      <c r="C31" s="67" t="s">
        <v>43</v>
      </c>
      <c r="D31" s="42">
        <v>23.9</v>
      </c>
      <c r="E31" s="68" t="s">
        <v>105</v>
      </c>
      <c r="F31" s="70">
        <v>14</v>
      </c>
      <c r="G31" s="12">
        <v>2.8000000000000003</v>
      </c>
      <c r="H31" s="13">
        <v>41.17647058823529</v>
      </c>
      <c r="I31" s="70">
        <v>14</v>
      </c>
      <c r="J31" s="12">
        <v>2.8000000000000003</v>
      </c>
      <c r="K31" s="13">
        <v>41.17647058823529</v>
      </c>
      <c r="L31" s="13">
        <v>50</v>
      </c>
      <c r="M31" s="70">
        <v>6</v>
      </c>
      <c r="N31" s="12">
        <v>1.2</v>
      </c>
      <c r="O31" s="69">
        <f t="shared" si="1"/>
        <v>17.647058823529413</v>
      </c>
      <c r="P31" s="70">
        <v>0</v>
      </c>
      <c r="Q31" s="12">
        <v>0</v>
      </c>
      <c r="R31" s="13">
        <v>0</v>
      </c>
      <c r="S31" s="15">
        <v>34</v>
      </c>
      <c r="T31" s="13">
        <v>6.8000000000000007</v>
      </c>
      <c r="U31" s="70">
        <v>21</v>
      </c>
      <c r="V31" s="12">
        <v>4.2</v>
      </c>
      <c r="W31" s="13">
        <v>7.6923076923076925</v>
      </c>
      <c r="X31" s="70">
        <v>190</v>
      </c>
      <c r="Y31" s="70">
        <v>61</v>
      </c>
      <c r="Z31" s="70">
        <v>1</v>
      </c>
      <c r="AA31" s="12">
        <v>50.4</v>
      </c>
      <c r="AB31" s="13">
        <v>92.307692307692307</v>
      </c>
      <c r="AC31" s="13">
        <v>8.3333333333333329E-2</v>
      </c>
      <c r="AD31" s="15">
        <v>273</v>
      </c>
      <c r="AE31" s="13">
        <v>54.6</v>
      </c>
      <c r="AF31" s="70">
        <v>193</v>
      </c>
      <c r="AG31" s="70">
        <v>0</v>
      </c>
      <c r="AH31" s="15">
        <v>193</v>
      </c>
      <c r="AI31" s="13">
        <v>38.6</v>
      </c>
      <c r="AJ31" s="68" t="s">
        <v>105</v>
      </c>
      <c r="AK31" s="68" t="s">
        <v>105</v>
      </c>
      <c r="AL31" s="15">
        <v>500</v>
      </c>
      <c r="AM31" s="15"/>
    </row>
    <row r="32" spans="1:39" x14ac:dyDescent="0.3">
      <c r="A32" s="65">
        <v>781.95</v>
      </c>
      <c r="B32" s="66" t="s">
        <v>122</v>
      </c>
      <c r="C32" s="67" t="s">
        <v>44</v>
      </c>
      <c r="D32" s="42">
        <v>23.13</v>
      </c>
      <c r="E32" s="72">
        <v>25</v>
      </c>
      <c r="F32" s="70">
        <v>6</v>
      </c>
      <c r="G32" s="12">
        <v>1.2</v>
      </c>
      <c r="H32" s="13">
        <v>42.857142857142854</v>
      </c>
      <c r="I32" s="70">
        <v>5</v>
      </c>
      <c r="J32" s="12">
        <v>1</v>
      </c>
      <c r="K32" s="13">
        <v>35.714285714285715</v>
      </c>
      <c r="L32" s="13">
        <v>54.54545454545454</v>
      </c>
      <c r="M32" s="70">
        <v>3</v>
      </c>
      <c r="N32" s="12">
        <v>0.6</v>
      </c>
      <c r="O32" s="69">
        <f t="shared" si="1"/>
        <v>21.428571428571427</v>
      </c>
      <c r="P32" s="70">
        <v>0</v>
      </c>
      <c r="Q32" s="12">
        <v>0</v>
      </c>
      <c r="R32" s="13">
        <v>0</v>
      </c>
      <c r="S32" s="15">
        <v>14</v>
      </c>
      <c r="T32" s="13">
        <v>2.8000000000000003</v>
      </c>
      <c r="U32" s="70">
        <v>58</v>
      </c>
      <c r="V32" s="12">
        <v>11.600000000000001</v>
      </c>
      <c r="W32" s="13">
        <v>13.975903614457833</v>
      </c>
      <c r="X32" s="70">
        <v>306</v>
      </c>
      <c r="Y32" s="70">
        <v>41</v>
      </c>
      <c r="Z32" s="70">
        <v>10</v>
      </c>
      <c r="AA32" s="12">
        <v>71.399999999999991</v>
      </c>
      <c r="AB32" s="13">
        <v>86.024096385542165</v>
      </c>
      <c r="AC32" s="13">
        <v>0.16246498599439776</v>
      </c>
      <c r="AD32" s="15">
        <v>415</v>
      </c>
      <c r="AE32" s="13">
        <v>83</v>
      </c>
      <c r="AF32" s="70">
        <v>69</v>
      </c>
      <c r="AG32" s="70">
        <v>2</v>
      </c>
      <c r="AH32" s="15">
        <v>71</v>
      </c>
      <c r="AI32" s="13">
        <v>14.2</v>
      </c>
      <c r="AJ32" s="67">
        <v>52</v>
      </c>
      <c r="AK32" s="73">
        <f>(AJ32/AL32)</f>
        <v>0.104</v>
      </c>
      <c r="AL32" s="15">
        <v>500</v>
      </c>
      <c r="AM32" s="15" t="s">
        <v>107</v>
      </c>
    </row>
    <row r="33" spans="1:39" x14ac:dyDescent="0.3">
      <c r="A33" s="65">
        <v>782.27</v>
      </c>
      <c r="B33" s="66" t="s">
        <v>122</v>
      </c>
      <c r="C33" s="67" t="s">
        <v>45</v>
      </c>
      <c r="D33" s="42">
        <v>22.81</v>
      </c>
      <c r="E33" s="68" t="s">
        <v>105</v>
      </c>
      <c r="F33" s="70">
        <v>10</v>
      </c>
      <c r="G33" s="12">
        <v>2</v>
      </c>
      <c r="H33" s="13">
        <v>58.82352941176471</v>
      </c>
      <c r="I33" s="70">
        <v>6</v>
      </c>
      <c r="J33" s="12">
        <v>1.2</v>
      </c>
      <c r="K33" s="13">
        <v>35.294117647058826</v>
      </c>
      <c r="L33" s="13">
        <v>62.5</v>
      </c>
      <c r="M33" s="70">
        <v>1</v>
      </c>
      <c r="N33" s="12">
        <v>0.2</v>
      </c>
      <c r="O33" s="69">
        <f t="shared" si="1"/>
        <v>5.8823529411764701</v>
      </c>
      <c r="P33" s="70">
        <v>0</v>
      </c>
      <c r="Q33" s="12">
        <v>0</v>
      </c>
      <c r="R33" s="13">
        <v>0</v>
      </c>
      <c r="S33" s="15">
        <v>17</v>
      </c>
      <c r="T33" s="13">
        <v>3.4000000000000004</v>
      </c>
      <c r="U33" s="70">
        <v>46</v>
      </c>
      <c r="V33" s="12">
        <v>9.1999999999999993</v>
      </c>
      <c r="W33" s="13">
        <v>10.823529411764705</v>
      </c>
      <c r="X33" s="70">
        <v>327</v>
      </c>
      <c r="Y33" s="70">
        <v>51</v>
      </c>
      <c r="Z33" s="70">
        <v>1</v>
      </c>
      <c r="AA33" s="12">
        <v>75.8</v>
      </c>
      <c r="AB33" s="13">
        <v>89.17647058823529</v>
      </c>
      <c r="AC33" s="13">
        <v>0.12137203166226913</v>
      </c>
      <c r="AD33" s="15">
        <v>425</v>
      </c>
      <c r="AE33" s="13">
        <v>85</v>
      </c>
      <c r="AF33" s="70">
        <v>58</v>
      </c>
      <c r="AG33" s="70">
        <v>0</v>
      </c>
      <c r="AH33" s="15">
        <v>58</v>
      </c>
      <c r="AI33" s="13">
        <v>11.600000000000001</v>
      </c>
      <c r="AJ33" s="68" t="s">
        <v>105</v>
      </c>
      <c r="AK33" s="68" t="s">
        <v>105</v>
      </c>
      <c r="AL33" s="15">
        <v>500</v>
      </c>
      <c r="AM33" s="15"/>
    </row>
    <row r="34" spans="1:39" x14ac:dyDescent="0.3">
      <c r="A34" s="65">
        <v>783.21</v>
      </c>
      <c r="B34" s="66" t="s">
        <v>122</v>
      </c>
      <c r="C34" s="67" t="s">
        <v>46</v>
      </c>
      <c r="D34" s="42">
        <v>21.87</v>
      </c>
      <c r="E34" s="68" t="s">
        <v>105</v>
      </c>
      <c r="F34" s="70">
        <v>11</v>
      </c>
      <c r="G34" s="12">
        <v>2.1999999999999997</v>
      </c>
      <c r="H34" s="13">
        <v>55.000000000000007</v>
      </c>
      <c r="I34" s="70">
        <v>7</v>
      </c>
      <c r="J34" s="12">
        <v>1.4000000000000001</v>
      </c>
      <c r="K34" s="13">
        <v>35</v>
      </c>
      <c r="L34" s="13">
        <v>61.111111111111114</v>
      </c>
      <c r="M34" s="70">
        <v>2</v>
      </c>
      <c r="N34" s="12">
        <v>0.4</v>
      </c>
      <c r="O34" s="69">
        <f t="shared" si="1"/>
        <v>10</v>
      </c>
      <c r="P34" s="70">
        <v>0</v>
      </c>
      <c r="Q34" s="12">
        <v>0</v>
      </c>
      <c r="R34" s="13">
        <v>0</v>
      </c>
      <c r="S34" s="15">
        <v>20</v>
      </c>
      <c r="T34" s="13">
        <v>4</v>
      </c>
      <c r="U34" s="70">
        <v>34</v>
      </c>
      <c r="V34" s="12">
        <v>6.8000000000000007</v>
      </c>
      <c r="W34" s="13">
        <v>7.5055187637969087</v>
      </c>
      <c r="X34" s="70">
        <v>354</v>
      </c>
      <c r="Y34" s="70">
        <v>62</v>
      </c>
      <c r="Z34" s="70">
        <v>3</v>
      </c>
      <c r="AA34" s="12">
        <v>83.8</v>
      </c>
      <c r="AB34" s="13">
        <v>92.494481236203086</v>
      </c>
      <c r="AC34" s="13">
        <v>8.1145584725536998E-2</v>
      </c>
      <c r="AD34" s="15">
        <v>453</v>
      </c>
      <c r="AE34" s="13">
        <v>90.600000000000009</v>
      </c>
      <c r="AF34" s="70">
        <v>27</v>
      </c>
      <c r="AG34" s="70">
        <v>0</v>
      </c>
      <c r="AH34" s="15">
        <v>27</v>
      </c>
      <c r="AI34" s="13">
        <v>5.4</v>
      </c>
      <c r="AJ34" s="68" t="s">
        <v>105</v>
      </c>
      <c r="AK34" s="68" t="s">
        <v>105</v>
      </c>
      <c r="AL34" s="15">
        <v>500</v>
      </c>
      <c r="AM34" s="15"/>
    </row>
    <row r="35" spans="1:39" x14ac:dyDescent="0.3">
      <c r="A35" s="65">
        <v>783.45</v>
      </c>
      <c r="B35" s="66" t="s">
        <v>122</v>
      </c>
      <c r="C35" s="67" t="s">
        <v>47</v>
      </c>
      <c r="D35" s="42">
        <v>21.63</v>
      </c>
      <c r="E35" s="72">
        <v>29</v>
      </c>
      <c r="F35" s="70">
        <v>35</v>
      </c>
      <c r="G35" s="12">
        <v>7.0000000000000009</v>
      </c>
      <c r="H35" s="13">
        <v>46.05263157894737</v>
      </c>
      <c r="I35" s="70">
        <v>33</v>
      </c>
      <c r="J35" s="12">
        <v>6.6000000000000005</v>
      </c>
      <c r="K35" s="13">
        <v>43.421052631578952</v>
      </c>
      <c r="L35" s="13">
        <v>51.470588235294116</v>
      </c>
      <c r="M35" s="70">
        <v>8</v>
      </c>
      <c r="N35" s="12">
        <v>1.6</v>
      </c>
      <c r="O35" s="69">
        <f t="shared" si="1"/>
        <v>10.526315789473683</v>
      </c>
      <c r="P35" s="70">
        <v>0</v>
      </c>
      <c r="Q35" s="12">
        <v>0</v>
      </c>
      <c r="R35" s="13">
        <v>0</v>
      </c>
      <c r="S35" s="15">
        <v>76</v>
      </c>
      <c r="T35" s="13">
        <v>15.2</v>
      </c>
      <c r="U35" s="70">
        <v>37</v>
      </c>
      <c r="V35" s="12">
        <v>7.3999999999999995</v>
      </c>
      <c r="W35" s="13">
        <v>9.5854922279792731</v>
      </c>
      <c r="X35" s="70">
        <v>262</v>
      </c>
      <c r="Y35" s="70">
        <v>82</v>
      </c>
      <c r="Z35" s="70">
        <v>5</v>
      </c>
      <c r="AA35" s="12">
        <v>69.8</v>
      </c>
      <c r="AB35" s="13">
        <v>90.414507772020727</v>
      </c>
      <c r="AC35" s="13">
        <v>0.10601719197707736</v>
      </c>
      <c r="AD35" s="15">
        <v>386</v>
      </c>
      <c r="AE35" s="13">
        <v>77.2</v>
      </c>
      <c r="AF35" s="70">
        <v>38</v>
      </c>
      <c r="AG35" s="70">
        <v>0</v>
      </c>
      <c r="AH35" s="15">
        <v>38</v>
      </c>
      <c r="AI35" s="13">
        <v>7.6</v>
      </c>
      <c r="AJ35" s="67">
        <v>5</v>
      </c>
      <c r="AK35" s="73">
        <f>(AJ35/AL35)</f>
        <v>0.01</v>
      </c>
      <c r="AL35" s="15">
        <v>500</v>
      </c>
      <c r="AM35" s="15" t="s">
        <v>108</v>
      </c>
    </row>
    <row r="36" spans="1:39" x14ac:dyDescent="0.3">
      <c r="A36" s="65">
        <v>786.37</v>
      </c>
      <c r="B36" s="66" t="s">
        <v>122</v>
      </c>
      <c r="C36" s="67" t="s">
        <v>48</v>
      </c>
      <c r="D36" s="42">
        <v>18.71</v>
      </c>
      <c r="E36" s="68" t="s">
        <v>105</v>
      </c>
      <c r="F36" s="70">
        <v>21</v>
      </c>
      <c r="G36" s="12">
        <v>4.2</v>
      </c>
      <c r="H36" s="13">
        <v>48.837209302325576</v>
      </c>
      <c r="I36" s="70">
        <v>13</v>
      </c>
      <c r="J36" s="12">
        <v>2.6</v>
      </c>
      <c r="K36" s="13">
        <v>30.232558139534881</v>
      </c>
      <c r="L36" s="13">
        <v>61.764705882352942</v>
      </c>
      <c r="M36" s="70">
        <v>9</v>
      </c>
      <c r="N36" s="12">
        <v>1.7999999999999998</v>
      </c>
      <c r="O36" s="69">
        <f t="shared" si="1"/>
        <v>20.930232558139537</v>
      </c>
      <c r="P36" s="70">
        <v>0</v>
      </c>
      <c r="Q36" s="12">
        <v>0</v>
      </c>
      <c r="R36" s="13">
        <v>0</v>
      </c>
      <c r="S36" s="15">
        <v>43</v>
      </c>
      <c r="T36" s="13">
        <v>8.6</v>
      </c>
      <c r="U36" s="70">
        <v>40</v>
      </c>
      <c r="V36" s="12">
        <v>8</v>
      </c>
      <c r="W36" s="13">
        <v>8.9686098654708513</v>
      </c>
      <c r="X36" s="70">
        <v>321</v>
      </c>
      <c r="Y36" s="70">
        <v>79</v>
      </c>
      <c r="Z36" s="70">
        <v>6</v>
      </c>
      <c r="AA36" s="12">
        <v>81.2</v>
      </c>
      <c r="AB36" s="13">
        <v>91.031390134529147</v>
      </c>
      <c r="AC36" s="13">
        <v>9.8522167487684734E-2</v>
      </c>
      <c r="AD36" s="15">
        <v>446</v>
      </c>
      <c r="AE36" s="13">
        <v>89.2</v>
      </c>
      <c r="AF36" s="70">
        <v>11</v>
      </c>
      <c r="AG36" s="70">
        <v>0</v>
      </c>
      <c r="AH36" s="15">
        <v>11</v>
      </c>
      <c r="AI36" s="13">
        <v>2.1999999999999997</v>
      </c>
      <c r="AJ36" s="68" t="s">
        <v>105</v>
      </c>
      <c r="AK36" s="68" t="s">
        <v>105</v>
      </c>
      <c r="AL36" s="15">
        <v>500</v>
      </c>
      <c r="AM36" s="15"/>
    </row>
    <row r="37" spans="1:39" x14ac:dyDescent="0.3">
      <c r="A37" s="65">
        <v>786.65</v>
      </c>
      <c r="B37" s="66" t="s">
        <v>122</v>
      </c>
      <c r="C37" s="67" t="s">
        <v>49</v>
      </c>
      <c r="D37" s="42">
        <v>18.43</v>
      </c>
      <c r="E37" s="72">
        <v>31</v>
      </c>
      <c r="F37" s="70">
        <v>15</v>
      </c>
      <c r="G37" s="12">
        <v>3</v>
      </c>
      <c r="H37" s="13">
        <v>45.454545454545453</v>
      </c>
      <c r="I37" s="70">
        <v>14</v>
      </c>
      <c r="J37" s="12">
        <v>2.8000000000000003</v>
      </c>
      <c r="K37" s="13">
        <v>42.424242424242422</v>
      </c>
      <c r="L37" s="13">
        <v>51.724137931034484</v>
      </c>
      <c r="M37" s="70">
        <v>4</v>
      </c>
      <c r="N37" s="12">
        <v>0.8</v>
      </c>
      <c r="O37" s="69">
        <f t="shared" si="1"/>
        <v>12.121212121212121</v>
      </c>
      <c r="P37" s="70">
        <v>0</v>
      </c>
      <c r="Q37" s="12">
        <v>0</v>
      </c>
      <c r="R37" s="13">
        <v>0</v>
      </c>
      <c r="S37" s="15">
        <v>33</v>
      </c>
      <c r="T37" s="13">
        <v>6.6000000000000005</v>
      </c>
      <c r="U37" s="70">
        <v>52</v>
      </c>
      <c r="V37" s="12">
        <v>10.4</v>
      </c>
      <c r="W37" s="13">
        <v>11.403508771929824</v>
      </c>
      <c r="X37" s="70">
        <v>321</v>
      </c>
      <c r="Y37" s="70">
        <v>79</v>
      </c>
      <c r="Z37" s="70">
        <v>4</v>
      </c>
      <c r="AA37" s="12">
        <v>80.800000000000011</v>
      </c>
      <c r="AB37" s="13">
        <v>88.596491228070178</v>
      </c>
      <c r="AC37" s="13">
        <v>0.12871287128712872</v>
      </c>
      <c r="AD37" s="15">
        <v>456</v>
      </c>
      <c r="AE37" s="13">
        <v>91.2</v>
      </c>
      <c r="AF37" s="70">
        <v>10</v>
      </c>
      <c r="AG37" s="70">
        <v>1</v>
      </c>
      <c r="AH37" s="15">
        <v>11</v>
      </c>
      <c r="AI37" s="13">
        <v>2.1999999999999997</v>
      </c>
      <c r="AJ37" s="67">
        <v>1</v>
      </c>
      <c r="AK37" s="73">
        <f>(AJ37/AL37)</f>
        <v>2E-3</v>
      </c>
      <c r="AL37" s="15">
        <v>500</v>
      </c>
      <c r="AM37" s="15" t="s">
        <v>112</v>
      </c>
    </row>
    <row r="38" spans="1:39" x14ac:dyDescent="0.3">
      <c r="A38" s="65">
        <v>787.52</v>
      </c>
      <c r="B38" s="66" t="s">
        <v>122</v>
      </c>
      <c r="C38" s="67" t="s">
        <v>50</v>
      </c>
      <c r="D38" s="42">
        <v>17.559999999999999</v>
      </c>
      <c r="E38" s="68" t="s">
        <v>105</v>
      </c>
      <c r="F38" s="70">
        <v>27</v>
      </c>
      <c r="G38" s="12">
        <v>5.4</v>
      </c>
      <c r="H38" s="13">
        <v>45</v>
      </c>
      <c r="I38" s="70">
        <v>29</v>
      </c>
      <c r="J38" s="12">
        <v>5.8000000000000007</v>
      </c>
      <c r="K38" s="13">
        <v>48.333333333333336</v>
      </c>
      <c r="L38" s="13">
        <v>48.214285714285715</v>
      </c>
      <c r="M38" s="70">
        <v>4</v>
      </c>
      <c r="N38" s="12">
        <v>0.8</v>
      </c>
      <c r="O38" s="69">
        <f t="shared" si="1"/>
        <v>6.666666666666667</v>
      </c>
      <c r="P38" s="70">
        <v>0</v>
      </c>
      <c r="Q38" s="12">
        <v>0</v>
      </c>
      <c r="R38" s="13">
        <v>0</v>
      </c>
      <c r="S38" s="15">
        <v>60</v>
      </c>
      <c r="T38" s="13">
        <v>12</v>
      </c>
      <c r="U38" s="70">
        <v>37</v>
      </c>
      <c r="V38" s="12">
        <v>7.3999999999999995</v>
      </c>
      <c r="W38" s="13">
        <v>8.7885985748218527</v>
      </c>
      <c r="X38" s="70">
        <v>340</v>
      </c>
      <c r="Y38" s="70">
        <v>41</v>
      </c>
      <c r="Z38" s="70">
        <v>3</v>
      </c>
      <c r="AA38" s="12">
        <v>76.8</v>
      </c>
      <c r="AB38" s="13">
        <v>91.211401425178153</v>
      </c>
      <c r="AC38" s="13">
        <v>9.6354166666666671E-2</v>
      </c>
      <c r="AD38" s="15">
        <v>421</v>
      </c>
      <c r="AE38" s="13">
        <v>84.2</v>
      </c>
      <c r="AF38" s="70">
        <v>18</v>
      </c>
      <c r="AG38" s="70">
        <v>1</v>
      </c>
      <c r="AH38" s="15">
        <v>19</v>
      </c>
      <c r="AI38" s="13">
        <v>3.8</v>
      </c>
      <c r="AJ38" s="68" t="s">
        <v>105</v>
      </c>
      <c r="AK38" s="68" t="s">
        <v>105</v>
      </c>
      <c r="AL38" s="15">
        <v>500</v>
      </c>
      <c r="AM38" s="15"/>
    </row>
    <row r="39" spans="1:39" x14ac:dyDescent="0.3">
      <c r="A39" s="65">
        <v>788.2</v>
      </c>
      <c r="B39" s="66" t="s">
        <v>122</v>
      </c>
      <c r="C39" s="67" t="s">
        <v>51</v>
      </c>
      <c r="D39" s="42">
        <v>16.88</v>
      </c>
      <c r="E39" s="68" t="s">
        <v>105</v>
      </c>
      <c r="F39" s="70">
        <v>31</v>
      </c>
      <c r="G39" s="12">
        <v>6.2</v>
      </c>
      <c r="H39" s="13">
        <v>43.661971830985912</v>
      </c>
      <c r="I39" s="70">
        <v>27</v>
      </c>
      <c r="J39" s="12">
        <v>5.4</v>
      </c>
      <c r="K39" s="13">
        <v>38.028169014084504</v>
      </c>
      <c r="L39" s="13">
        <v>53.448275862068961</v>
      </c>
      <c r="M39" s="70">
        <v>13</v>
      </c>
      <c r="N39" s="12">
        <v>2.6</v>
      </c>
      <c r="O39" s="69">
        <f t="shared" si="1"/>
        <v>18.30985915492958</v>
      </c>
      <c r="P39" s="70">
        <v>0</v>
      </c>
      <c r="Q39" s="12">
        <v>0</v>
      </c>
      <c r="R39" s="13">
        <v>0</v>
      </c>
      <c r="S39" s="15">
        <v>71</v>
      </c>
      <c r="T39" s="13">
        <v>14.2</v>
      </c>
      <c r="U39" s="70">
        <v>67</v>
      </c>
      <c r="V39" s="12">
        <v>13.4</v>
      </c>
      <c r="W39" s="13">
        <v>16.834170854271356</v>
      </c>
      <c r="X39" s="70">
        <v>275</v>
      </c>
      <c r="Y39" s="70">
        <v>50</v>
      </c>
      <c r="Z39" s="70">
        <v>6</v>
      </c>
      <c r="AA39" s="12">
        <v>66.2</v>
      </c>
      <c r="AB39" s="13">
        <v>83.165829145728637</v>
      </c>
      <c r="AC39" s="13">
        <v>0.20241691842900303</v>
      </c>
      <c r="AD39" s="15">
        <v>398</v>
      </c>
      <c r="AE39" s="13">
        <v>79.600000000000009</v>
      </c>
      <c r="AF39" s="70">
        <v>31</v>
      </c>
      <c r="AG39" s="70">
        <v>0</v>
      </c>
      <c r="AH39" s="15">
        <v>31</v>
      </c>
      <c r="AI39" s="13">
        <v>6.2</v>
      </c>
      <c r="AJ39" s="68" t="s">
        <v>105</v>
      </c>
      <c r="AK39" s="68" t="s">
        <v>105</v>
      </c>
      <c r="AL39" s="15">
        <v>500</v>
      </c>
      <c r="AM39" s="15"/>
    </row>
    <row r="40" spans="1:39" x14ac:dyDescent="0.3">
      <c r="A40" s="65">
        <v>792.85</v>
      </c>
      <c r="B40" s="66" t="s">
        <v>122</v>
      </c>
      <c r="C40" s="67" t="s">
        <v>52</v>
      </c>
      <c r="D40" s="42">
        <v>12.23</v>
      </c>
      <c r="E40" s="68" t="s">
        <v>105</v>
      </c>
      <c r="F40" s="70">
        <v>12</v>
      </c>
      <c r="G40" s="12">
        <v>2.4</v>
      </c>
      <c r="H40" s="13">
        <v>70.588235294117652</v>
      </c>
      <c r="I40" s="70">
        <v>4</v>
      </c>
      <c r="J40" s="12">
        <v>0.8</v>
      </c>
      <c r="K40" s="13">
        <v>23.52941176470588</v>
      </c>
      <c r="L40" s="13">
        <v>75</v>
      </c>
      <c r="M40" s="70">
        <v>1</v>
      </c>
      <c r="N40" s="12">
        <v>0.2</v>
      </c>
      <c r="O40" s="69">
        <f t="shared" si="1"/>
        <v>5.8823529411764701</v>
      </c>
      <c r="P40" s="70">
        <v>0</v>
      </c>
      <c r="Q40" s="12">
        <v>0</v>
      </c>
      <c r="R40" s="13">
        <v>0</v>
      </c>
      <c r="S40" s="15">
        <v>17</v>
      </c>
      <c r="T40" s="13">
        <v>3.4000000000000004</v>
      </c>
      <c r="U40" s="70">
        <v>80</v>
      </c>
      <c r="V40" s="12">
        <v>16</v>
      </c>
      <c r="W40" s="13">
        <v>17.467248908296941</v>
      </c>
      <c r="X40" s="70">
        <v>310</v>
      </c>
      <c r="Y40" s="70">
        <v>63</v>
      </c>
      <c r="Z40" s="70">
        <v>5</v>
      </c>
      <c r="AA40" s="12">
        <v>75.599999999999994</v>
      </c>
      <c r="AB40" s="13">
        <v>82.532751091703062</v>
      </c>
      <c r="AC40" s="13">
        <v>0.21164021164021163</v>
      </c>
      <c r="AD40" s="15">
        <v>458</v>
      </c>
      <c r="AE40" s="13">
        <v>91.600000000000009</v>
      </c>
      <c r="AF40" s="70">
        <v>25</v>
      </c>
      <c r="AG40" s="70">
        <v>0</v>
      </c>
      <c r="AH40" s="15">
        <v>25</v>
      </c>
      <c r="AI40" s="13">
        <v>5</v>
      </c>
      <c r="AJ40" s="68" t="s">
        <v>105</v>
      </c>
      <c r="AK40" s="68" t="s">
        <v>105</v>
      </c>
      <c r="AL40" s="15">
        <v>500</v>
      </c>
      <c r="AM40" s="15"/>
    </row>
    <row r="41" spans="1:39" x14ac:dyDescent="0.3">
      <c r="A41" s="65">
        <v>798.85</v>
      </c>
      <c r="B41" s="66" t="s">
        <v>122</v>
      </c>
      <c r="C41" s="67" t="s">
        <v>53</v>
      </c>
      <c r="D41" s="42">
        <v>6.23</v>
      </c>
      <c r="E41" s="72">
        <v>31</v>
      </c>
      <c r="F41" s="70">
        <v>31</v>
      </c>
      <c r="G41" s="12">
        <v>6.2</v>
      </c>
      <c r="H41" s="13">
        <v>55.357142857142861</v>
      </c>
      <c r="I41" s="70">
        <v>10</v>
      </c>
      <c r="J41" s="12">
        <v>2</v>
      </c>
      <c r="K41" s="13">
        <v>17.857142857142858</v>
      </c>
      <c r="L41" s="13">
        <v>75.609756097560975</v>
      </c>
      <c r="M41" s="70">
        <v>15</v>
      </c>
      <c r="N41" s="12">
        <v>3</v>
      </c>
      <c r="O41" s="69">
        <f t="shared" si="1"/>
        <v>26.785714285714285</v>
      </c>
      <c r="P41" s="70">
        <v>0</v>
      </c>
      <c r="Q41" s="12">
        <v>0</v>
      </c>
      <c r="R41" s="13">
        <v>0</v>
      </c>
      <c r="S41" s="15">
        <v>56</v>
      </c>
      <c r="T41" s="13">
        <v>11.200000000000001</v>
      </c>
      <c r="U41" s="70">
        <v>82</v>
      </c>
      <c r="V41" s="12">
        <v>16.400000000000002</v>
      </c>
      <c r="W41" s="13">
        <v>33.198380566801625</v>
      </c>
      <c r="X41" s="70">
        <v>103</v>
      </c>
      <c r="Y41" s="70">
        <v>48</v>
      </c>
      <c r="Z41" s="70">
        <v>14</v>
      </c>
      <c r="AA41" s="12">
        <v>33</v>
      </c>
      <c r="AB41" s="13">
        <v>66.801619433198383</v>
      </c>
      <c r="AC41" s="13">
        <v>0.49696969696969695</v>
      </c>
      <c r="AD41" s="15">
        <v>247</v>
      </c>
      <c r="AE41" s="13">
        <v>49.4</v>
      </c>
      <c r="AF41" s="70">
        <v>196</v>
      </c>
      <c r="AG41" s="70">
        <v>1</v>
      </c>
      <c r="AH41" s="15">
        <v>197</v>
      </c>
      <c r="AI41" s="13">
        <v>39.4</v>
      </c>
      <c r="AJ41" s="67">
        <v>9</v>
      </c>
      <c r="AK41" s="73">
        <f>(AJ41/AL41)</f>
        <v>1.7999999999999999E-2</v>
      </c>
      <c r="AL41" s="15">
        <v>500</v>
      </c>
      <c r="AM41" s="15" t="s">
        <v>111</v>
      </c>
    </row>
    <row r="42" spans="1:39" x14ac:dyDescent="0.3">
      <c r="A42" s="65">
        <v>799.56</v>
      </c>
      <c r="B42" s="66" t="s">
        <v>122</v>
      </c>
      <c r="C42" s="67" t="s">
        <v>54</v>
      </c>
      <c r="D42" s="42">
        <v>5.52</v>
      </c>
      <c r="E42" s="68" t="s">
        <v>105</v>
      </c>
      <c r="F42" s="70">
        <v>24</v>
      </c>
      <c r="G42" s="12">
        <v>4.8</v>
      </c>
      <c r="H42" s="13">
        <v>53.333333333333336</v>
      </c>
      <c r="I42" s="70">
        <v>10</v>
      </c>
      <c r="J42" s="12">
        <v>2</v>
      </c>
      <c r="K42" s="13">
        <v>22.222222222222221</v>
      </c>
      <c r="L42" s="13">
        <v>70.588235294117652</v>
      </c>
      <c r="M42" s="70">
        <v>11</v>
      </c>
      <c r="N42" s="12">
        <v>2.1999999999999997</v>
      </c>
      <c r="O42" s="69">
        <f t="shared" si="1"/>
        <v>24.444444444444443</v>
      </c>
      <c r="P42" s="70">
        <v>0</v>
      </c>
      <c r="Q42" s="12">
        <v>0</v>
      </c>
      <c r="R42" s="13">
        <v>0</v>
      </c>
      <c r="S42" s="15">
        <v>45</v>
      </c>
      <c r="T42" s="13">
        <v>9</v>
      </c>
      <c r="U42" s="70">
        <v>82</v>
      </c>
      <c r="V42" s="12">
        <v>16.400000000000002</v>
      </c>
      <c r="W42" s="13">
        <v>30.37037037037037</v>
      </c>
      <c r="X42" s="70">
        <v>154</v>
      </c>
      <c r="Y42" s="70">
        <v>27</v>
      </c>
      <c r="Z42" s="70">
        <v>7</v>
      </c>
      <c r="AA42" s="12">
        <v>37.6</v>
      </c>
      <c r="AB42" s="13">
        <v>69.629629629629633</v>
      </c>
      <c r="AC42" s="13">
        <v>0.43617021276595747</v>
      </c>
      <c r="AD42" s="15">
        <v>270</v>
      </c>
      <c r="AE42" s="13">
        <v>54</v>
      </c>
      <c r="AF42" s="70">
        <v>185</v>
      </c>
      <c r="AG42" s="70">
        <v>0</v>
      </c>
      <c r="AH42" s="15">
        <v>185</v>
      </c>
      <c r="AI42" s="13">
        <v>37</v>
      </c>
      <c r="AJ42" s="68" t="s">
        <v>105</v>
      </c>
      <c r="AK42" s="68" t="s">
        <v>105</v>
      </c>
      <c r="AL42" s="15">
        <v>500</v>
      </c>
      <c r="AM42" s="15"/>
    </row>
    <row r="43" spans="1:39" x14ac:dyDescent="0.3">
      <c r="A43" s="65">
        <v>801.11</v>
      </c>
      <c r="B43" s="66" t="s">
        <v>122</v>
      </c>
      <c r="C43" s="67" t="s">
        <v>55</v>
      </c>
      <c r="D43" s="42">
        <v>3.97</v>
      </c>
      <c r="E43" s="68" t="s">
        <v>105</v>
      </c>
      <c r="F43" s="70">
        <v>21</v>
      </c>
      <c r="G43" s="12">
        <v>4.2</v>
      </c>
      <c r="H43" s="13">
        <v>65.625</v>
      </c>
      <c r="I43" s="70">
        <v>6</v>
      </c>
      <c r="J43" s="12">
        <v>1.2</v>
      </c>
      <c r="K43" s="13">
        <v>18.75</v>
      </c>
      <c r="L43" s="13">
        <v>77.777777777777786</v>
      </c>
      <c r="M43" s="70">
        <v>5</v>
      </c>
      <c r="N43" s="12">
        <v>1</v>
      </c>
      <c r="O43" s="69">
        <f t="shared" si="1"/>
        <v>15.625</v>
      </c>
      <c r="P43" s="70">
        <v>0</v>
      </c>
      <c r="Q43" s="12">
        <v>0</v>
      </c>
      <c r="R43" s="13">
        <v>0</v>
      </c>
      <c r="S43" s="15">
        <v>32</v>
      </c>
      <c r="T43" s="13">
        <v>6.4</v>
      </c>
      <c r="U43" s="70">
        <v>19</v>
      </c>
      <c r="V43" s="12">
        <v>3.8</v>
      </c>
      <c r="W43" s="13">
        <v>7.7235772357723578</v>
      </c>
      <c r="X43" s="70">
        <v>159</v>
      </c>
      <c r="Y43" s="70">
        <v>63</v>
      </c>
      <c r="Z43" s="70">
        <v>5</v>
      </c>
      <c r="AA43" s="12">
        <v>45.4</v>
      </c>
      <c r="AB43" s="13">
        <v>92.276422764227632</v>
      </c>
      <c r="AC43" s="13">
        <v>8.3700440528634359E-2</v>
      </c>
      <c r="AD43" s="15">
        <v>246</v>
      </c>
      <c r="AE43" s="13">
        <v>49.2</v>
      </c>
      <c r="AF43" s="70">
        <v>222</v>
      </c>
      <c r="AG43" s="70">
        <v>0</v>
      </c>
      <c r="AH43" s="15">
        <v>222</v>
      </c>
      <c r="AI43" s="13">
        <v>44.4</v>
      </c>
      <c r="AJ43" s="68" t="s">
        <v>105</v>
      </c>
      <c r="AK43" s="68" t="s">
        <v>105</v>
      </c>
      <c r="AL43" s="15">
        <v>500</v>
      </c>
      <c r="AM43" s="15"/>
    </row>
    <row r="44" spans="1:39" x14ac:dyDescent="0.3">
      <c r="A44" s="65">
        <v>802.97</v>
      </c>
      <c r="B44" s="66" t="s">
        <v>122</v>
      </c>
      <c r="C44" s="67" t="s">
        <v>56</v>
      </c>
      <c r="D44" s="42">
        <v>2.11</v>
      </c>
      <c r="E44" s="68" t="s">
        <v>105</v>
      </c>
      <c r="F44" s="70">
        <v>12</v>
      </c>
      <c r="G44" s="12">
        <v>2.4</v>
      </c>
      <c r="H44" s="13">
        <v>54.54545454545454</v>
      </c>
      <c r="I44" s="70">
        <v>1</v>
      </c>
      <c r="J44" s="12">
        <v>0.2</v>
      </c>
      <c r="K44" s="13">
        <v>4.5454545454545459</v>
      </c>
      <c r="L44" s="13">
        <v>92.307692307692307</v>
      </c>
      <c r="M44" s="70">
        <v>9</v>
      </c>
      <c r="N44" s="12">
        <v>1.7999999999999998</v>
      </c>
      <c r="O44" s="69">
        <f t="shared" si="1"/>
        <v>40.909090909090914</v>
      </c>
      <c r="P44" s="70">
        <v>0</v>
      </c>
      <c r="Q44" s="12">
        <v>0</v>
      </c>
      <c r="R44" s="13">
        <v>0</v>
      </c>
      <c r="S44" s="15">
        <v>22</v>
      </c>
      <c r="T44" s="13">
        <v>4.3999999999999995</v>
      </c>
      <c r="U44" s="70">
        <v>27</v>
      </c>
      <c r="V44" s="12">
        <v>5.4</v>
      </c>
      <c r="W44" s="13">
        <v>15.789473684210526</v>
      </c>
      <c r="X44" s="70">
        <v>115</v>
      </c>
      <c r="Y44" s="70">
        <v>29</v>
      </c>
      <c r="Z44" s="70">
        <v>0</v>
      </c>
      <c r="AA44" s="12">
        <v>28.799999999999997</v>
      </c>
      <c r="AB44" s="13">
        <v>84.210526315789465</v>
      </c>
      <c r="AC44" s="13">
        <v>0.1875</v>
      </c>
      <c r="AD44" s="15">
        <v>171</v>
      </c>
      <c r="AE44" s="13">
        <v>34.200000000000003</v>
      </c>
      <c r="AF44" s="70">
        <v>307</v>
      </c>
      <c r="AG44" s="70">
        <v>0</v>
      </c>
      <c r="AH44" s="15">
        <v>307</v>
      </c>
      <c r="AI44" s="13">
        <v>61.4</v>
      </c>
      <c r="AJ44" s="68" t="s">
        <v>105</v>
      </c>
      <c r="AK44" s="68" t="s">
        <v>105</v>
      </c>
      <c r="AL44" s="15">
        <v>500</v>
      </c>
      <c r="AM44" s="15"/>
    </row>
    <row r="45" spans="1:39" x14ac:dyDescent="0.3">
      <c r="A45" s="65">
        <v>804.08</v>
      </c>
      <c r="B45" s="66" t="s">
        <v>122</v>
      </c>
      <c r="C45" s="67" t="s">
        <v>57</v>
      </c>
      <c r="D45" s="42">
        <v>1</v>
      </c>
      <c r="E45" s="72">
        <v>29</v>
      </c>
      <c r="F45" s="70">
        <v>19</v>
      </c>
      <c r="G45" s="12">
        <v>3.8</v>
      </c>
      <c r="H45" s="13">
        <v>61.29032258064516</v>
      </c>
      <c r="I45" s="70">
        <v>12</v>
      </c>
      <c r="J45" s="12">
        <v>2.4</v>
      </c>
      <c r="K45" s="13">
        <v>38.70967741935484</v>
      </c>
      <c r="L45" s="13">
        <v>61.29032258064516</v>
      </c>
      <c r="M45" s="70">
        <v>0</v>
      </c>
      <c r="N45" s="12">
        <v>0</v>
      </c>
      <c r="O45" s="69">
        <f t="shared" si="1"/>
        <v>0</v>
      </c>
      <c r="P45" s="70">
        <v>0</v>
      </c>
      <c r="Q45" s="12">
        <v>0</v>
      </c>
      <c r="R45" s="13">
        <v>0</v>
      </c>
      <c r="S45" s="15">
        <v>31</v>
      </c>
      <c r="T45" s="13">
        <v>6.2</v>
      </c>
      <c r="U45" s="70">
        <v>85</v>
      </c>
      <c r="V45" s="12">
        <v>17</v>
      </c>
      <c r="W45" s="13">
        <v>18.398268398268396</v>
      </c>
      <c r="X45" s="70">
        <v>319</v>
      </c>
      <c r="Y45" s="70">
        <v>51</v>
      </c>
      <c r="Z45" s="70">
        <v>7</v>
      </c>
      <c r="AA45" s="12">
        <v>75.400000000000006</v>
      </c>
      <c r="AB45" s="13">
        <v>81.601731601731601</v>
      </c>
      <c r="AC45" s="13">
        <v>0.22546419098143236</v>
      </c>
      <c r="AD45" s="15">
        <v>462</v>
      </c>
      <c r="AE45" s="13">
        <v>92.4</v>
      </c>
      <c r="AF45" s="70">
        <v>6</v>
      </c>
      <c r="AG45" s="70">
        <v>1</v>
      </c>
      <c r="AH45" s="15">
        <v>7</v>
      </c>
      <c r="AI45" s="13">
        <v>1.4000000000000001</v>
      </c>
      <c r="AJ45" s="67">
        <v>0</v>
      </c>
      <c r="AK45" s="74">
        <f>(AJ45/AL45)</f>
        <v>0</v>
      </c>
      <c r="AL45" s="15">
        <v>500</v>
      </c>
      <c r="AM45" s="15" t="s">
        <v>108</v>
      </c>
    </row>
    <row r="46" spans="1:39" x14ac:dyDescent="0.3">
      <c r="A46" s="65">
        <v>805.03</v>
      </c>
      <c r="B46" s="66" t="s">
        <v>122</v>
      </c>
      <c r="C46" s="67" t="s">
        <v>58</v>
      </c>
      <c r="D46" s="42">
        <v>0.05</v>
      </c>
      <c r="E46" s="68" t="s">
        <v>105</v>
      </c>
      <c r="F46" s="70">
        <v>25</v>
      </c>
      <c r="G46" s="12">
        <v>5</v>
      </c>
      <c r="H46" s="13">
        <v>60.975609756097562</v>
      </c>
      <c r="I46" s="70">
        <v>16</v>
      </c>
      <c r="J46" s="12">
        <v>3.2</v>
      </c>
      <c r="K46" s="13">
        <v>39.024390243902438</v>
      </c>
      <c r="L46" s="13">
        <v>60.975609756097562</v>
      </c>
      <c r="M46" s="70">
        <v>0</v>
      </c>
      <c r="N46" s="12">
        <v>0</v>
      </c>
      <c r="O46" s="69">
        <f t="shared" si="1"/>
        <v>0</v>
      </c>
      <c r="P46" s="70">
        <v>0</v>
      </c>
      <c r="Q46" s="12">
        <v>0</v>
      </c>
      <c r="R46" s="13">
        <v>0</v>
      </c>
      <c r="S46" s="15">
        <v>41</v>
      </c>
      <c r="T46" s="13">
        <v>8.2000000000000011</v>
      </c>
      <c r="U46" s="70">
        <v>74</v>
      </c>
      <c r="V46" s="12">
        <v>14.799999999999999</v>
      </c>
      <c r="W46" s="13">
        <v>16.371681415929203</v>
      </c>
      <c r="X46" s="70">
        <v>311</v>
      </c>
      <c r="Y46" s="70">
        <v>63</v>
      </c>
      <c r="Z46" s="70">
        <v>4</v>
      </c>
      <c r="AA46" s="12">
        <v>75.599999999999994</v>
      </c>
      <c r="AB46" s="13">
        <v>83.628318584070797</v>
      </c>
      <c r="AC46" s="13">
        <v>0.19576719576719576</v>
      </c>
      <c r="AD46" s="15">
        <v>452</v>
      </c>
      <c r="AE46" s="13">
        <v>90.4</v>
      </c>
      <c r="AF46" s="70">
        <v>7</v>
      </c>
      <c r="AG46" s="70">
        <v>0</v>
      </c>
      <c r="AH46" s="15">
        <v>7</v>
      </c>
      <c r="AI46" s="13">
        <v>1.4000000000000001</v>
      </c>
      <c r="AJ46" s="68" t="s">
        <v>105</v>
      </c>
      <c r="AK46" s="68" t="s">
        <v>105</v>
      </c>
      <c r="AL46" s="15">
        <v>500</v>
      </c>
      <c r="AM46" s="15"/>
    </row>
    <row r="47" spans="1:39" x14ac:dyDescent="0.3">
      <c r="A47" s="75" t="s">
        <v>59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</row>
    <row r="48" spans="1:39" x14ac:dyDescent="0.3">
      <c r="A48" s="65">
        <v>810.09</v>
      </c>
      <c r="B48" s="71" t="s">
        <v>123</v>
      </c>
      <c r="C48" s="67" t="s">
        <v>60</v>
      </c>
      <c r="D48" s="42">
        <v>-5.01</v>
      </c>
      <c r="E48" s="68" t="s">
        <v>105</v>
      </c>
      <c r="F48" s="70">
        <v>10</v>
      </c>
      <c r="G48" s="12">
        <v>2</v>
      </c>
      <c r="H48" s="13">
        <v>58.82352941176471</v>
      </c>
      <c r="I48" s="70">
        <v>7</v>
      </c>
      <c r="J48" s="12">
        <v>1.4000000000000001</v>
      </c>
      <c r="K48" s="13">
        <v>41.17647058823529</v>
      </c>
      <c r="L48" s="13">
        <v>58.82352941176471</v>
      </c>
      <c r="M48" s="70">
        <v>0</v>
      </c>
      <c r="N48" s="12">
        <v>0</v>
      </c>
      <c r="O48" s="69">
        <f t="shared" si="1"/>
        <v>0</v>
      </c>
      <c r="P48" s="70">
        <v>0</v>
      </c>
      <c r="Q48" s="12">
        <v>0</v>
      </c>
      <c r="R48" s="13">
        <v>0</v>
      </c>
      <c r="S48" s="15">
        <v>17</v>
      </c>
      <c r="T48" s="13">
        <v>3.4000000000000004</v>
      </c>
      <c r="U48" s="70">
        <v>126</v>
      </c>
      <c r="V48" s="12">
        <v>25.2</v>
      </c>
      <c r="W48" s="13">
        <v>26.086956521739129</v>
      </c>
      <c r="X48" s="70">
        <v>318</v>
      </c>
      <c r="Y48" s="70">
        <v>39</v>
      </c>
      <c r="Z48" s="70">
        <v>0</v>
      </c>
      <c r="AA48" s="12">
        <v>71.399999999999991</v>
      </c>
      <c r="AB48" s="13">
        <v>73.91304347826086</v>
      </c>
      <c r="AC48" s="13">
        <v>0.35294117647058826</v>
      </c>
      <c r="AD48" s="15">
        <v>483</v>
      </c>
      <c r="AE48" s="13">
        <v>96.6</v>
      </c>
      <c r="AF48" s="70">
        <v>0</v>
      </c>
      <c r="AG48" s="70">
        <v>0</v>
      </c>
      <c r="AH48" s="15">
        <v>0</v>
      </c>
      <c r="AI48" s="13">
        <v>0</v>
      </c>
      <c r="AJ48" s="68" t="s">
        <v>105</v>
      </c>
      <c r="AK48" s="68" t="s">
        <v>105</v>
      </c>
      <c r="AL48" s="15">
        <v>500</v>
      </c>
      <c r="AM48" s="15"/>
    </row>
    <row r="49" spans="1:39" x14ac:dyDescent="0.3">
      <c r="A49" s="65">
        <v>810.92</v>
      </c>
      <c r="B49" s="71" t="s">
        <v>123</v>
      </c>
      <c r="C49" s="67" t="s">
        <v>61</v>
      </c>
      <c r="D49" s="42">
        <v>-5.84</v>
      </c>
      <c r="E49" s="72">
        <v>18.3</v>
      </c>
      <c r="F49" s="70">
        <v>20</v>
      </c>
      <c r="G49" s="12">
        <v>4</v>
      </c>
      <c r="H49" s="13">
        <v>58.82352941176471</v>
      </c>
      <c r="I49" s="70">
        <v>14</v>
      </c>
      <c r="J49" s="12">
        <v>2.8000000000000003</v>
      </c>
      <c r="K49" s="13">
        <v>41.17647058823529</v>
      </c>
      <c r="L49" s="13">
        <v>58.82352941176471</v>
      </c>
      <c r="M49" s="70">
        <v>0</v>
      </c>
      <c r="N49" s="12">
        <v>0</v>
      </c>
      <c r="O49" s="69">
        <f t="shared" si="1"/>
        <v>0</v>
      </c>
      <c r="P49" s="70">
        <v>0</v>
      </c>
      <c r="Q49" s="12">
        <v>0</v>
      </c>
      <c r="R49" s="13">
        <v>0</v>
      </c>
      <c r="S49" s="15">
        <v>34</v>
      </c>
      <c r="T49" s="13">
        <v>6.8000000000000007</v>
      </c>
      <c r="U49" s="70">
        <v>88</v>
      </c>
      <c r="V49" s="12">
        <v>17.599999999999998</v>
      </c>
      <c r="W49" s="13">
        <v>19.298245614035086</v>
      </c>
      <c r="X49" s="70">
        <v>321</v>
      </c>
      <c r="Y49" s="70">
        <v>42</v>
      </c>
      <c r="Z49" s="70">
        <v>5</v>
      </c>
      <c r="AA49" s="12">
        <v>73.599999999999994</v>
      </c>
      <c r="AB49" s="13">
        <v>80.701754385964904</v>
      </c>
      <c r="AC49" s="13">
        <v>0.2391304347826087</v>
      </c>
      <c r="AD49" s="15">
        <v>456</v>
      </c>
      <c r="AE49" s="13">
        <v>91.2</v>
      </c>
      <c r="AF49" s="70">
        <v>10</v>
      </c>
      <c r="AG49" s="70">
        <v>0</v>
      </c>
      <c r="AH49" s="15">
        <v>10</v>
      </c>
      <c r="AI49" s="13">
        <v>2</v>
      </c>
      <c r="AJ49" s="67">
        <v>1</v>
      </c>
      <c r="AK49" s="73">
        <f>(AJ49/AL49)</f>
        <v>2E-3</v>
      </c>
      <c r="AL49" s="15">
        <v>500</v>
      </c>
      <c r="AM49" s="15" t="s">
        <v>113</v>
      </c>
    </row>
    <row r="50" spans="1:39" x14ac:dyDescent="0.3">
      <c r="A50" s="65">
        <v>811.08</v>
      </c>
      <c r="B50" s="71" t="s">
        <v>123</v>
      </c>
      <c r="C50" s="67" t="s">
        <v>62</v>
      </c>
      <c r="D50" s="42">
        <v>-6</v>
      </c>
      <c r="E50" s="72">
        <v>29</v>
      </c>
      <c r="F50" s="70">
        <v>38</v>
      </c>
      <c r="G50" s="12">
        <v>7.6</v>
      </c>
      <c r="H50" s="13">
        <v>70.370370370370367</v>
      </c>
      <c r="I50" s="70">
        <v>16</v>
      </c>
      <c r="J50" s="12">
        <v>3.2</v>
      </c>
      <c r="K50" s="13">
        <v>29.629629629629626</v>
      </c>
      <c r="L50" s="13">
        <v>70.370370370370367</v>
      </c>
      <c r="M50" s="70">
        <v>0</v>
      </c>
      <c r="N50" s="12">
        <v>0</v>
      </c>
      <c r="O50" s="69">
        <f t="shared" si="1"/>
        <v>0</v>
      </c>
      <c r="P50" s="70">
        <v>0</v>
      </c>
      <c r="Q50" s="12">
        <v>0</v>
      </c>
      <c r="R50" s="13">
        <v>0</v>
      </c>
      <c r="S50" s="15">
        <v>54</v>
      </c>
      <c r="T50" s="13">
        <v>10.8</v>
      </c>
      <c r="U50" s="70">
        <v>55</v>
      </c>
      <c r="V50" s="12">
        <v>11</v>
      </c>
      <c r="W50" s="13">
        <v>12.941176470588237</v>
      </c>
      <c r="X50" s="70">
        <v>305</v>
      </c>
      <c r="Y50" s="70">
        <v>58</v>
      </c>
      <c r="Z50" s="70">
        <v>7</v>
      </c>
      <c r="AA50" s="12">
        <v>74</v>
      </c>
      <c r="AB50" s="13">
        <v>87.058823529411768</v>
      </c>
      <c r="AC50" s="13">
        <v>0.14864864864864866</v>
      </c>
      <c r="AD50" s="15">
        <v>425</v>
      </c>
      <c r="AE50" s="13">
        <v>85</v>
      </c>
      <c r="AF50" s="70">
        <v>21</v>
      </c>
      <c r="AG50" s="70">
        <v>0</v>
      </c>
      <c r="AH50" s="15">
        <v>21</v>
      </c>
      <c r="AI50" s="13">
        <v>4.2</v>
      </c>
      <c r="AJ50" s="67">
        <v>0</v>
      </c>
      <c r="AK50" s="74">
        <f>(AJ50/AL50)</f>
        <v>0</v>
      </c>
      <c r="AL50" s="15">
        <v>500</v>
      </c>
      <c r="AM50" s="15" t="s">
        <v>110</v>
      </c>
    </row>
    <row r="51" spans="1:39" x14ac:dyDescent="0.3">
      <c r="A51" s="65">
        <v>811.67</v>
      </c>
      <c r="B51" s="71" t="s">
        <v>123</v>
      </c>
      <c r="C51" s="67" t="s">
        <v>63</v>
      </c>
      <c r="D51" s="42">
        <v>-6.59</v>
      </c>
      <c r="E51" s="72">
        <v>24</v>
      </c>
      <c r="F51" s="70">
        <v>22</v>
      </c>
      <c r="G51" s="12">
        <v>4.3999999999999995</v>
      </c>
      <c r="H51" s="13">
        <v>66.666666666666657</v>
      </c>
      <c r="I51" s="70">
        <v>11</v>
      </c>
      <c r="J51" s="12">
        <v>2.1999999999999997</v>
      </c>
      <c r="K51" s="13">
        <v>33.333333333333329</v>
      </c>
      <c r="L51" s="13">
        <v>66.666666666666657</v>
      </c>
      <c r="M51" s="70">
        <v>0</v>
      </c>
      <c r="N51" s="12">
        <v>0</v>
      </c>
      <c r="O51" s="69">
        <f t="shared" si="1"/>
        <v>0</v>
      </c>
      <c r="P51" s="70">
        <v>0</v>
      </c>
      <c r="Q51" s="12">
        <v>0</v>
      </c>
      <c r="R51" s="13">
        <v>0</v>
      </c>
      <c r="S51" s="15">
        <v>33</v>
      </c>
      <c r="T51" s="13">
        <v>6.6000000000000005</v>
      </c>
      <c r="U51" s="70">
        <v>77</v>
      </c>
      <c r="V51" s="12">
        <v>15.4</v>
      </c>
      <c r="W51" s="13">
        <v>16.488222698072803</v>
      </c>
      <c r="X51" s="70">
        <v>334</v>
      </c>
      <c r="Y51" s="70">
        <v>53</v>
      </c>
      <c r="Z51" s="70">
        <v>3</v>
      </c>
      <c r="AA51" s="12">
        <v>78</v>
      </c>
      <c r="AB51" s="13">
        <v>83.511777301927197</v>
      </c>
      <c r="AC51" s="13">
        <v>0.19743589743589743</v>
      </c>
      <c r="AD51" s="15">
        <v>467</v>
      </c>
      <c r="AE51" s="13">
        <v>93.4</v>
      </c>
      <c r="AF51" s="70">
        <v>0</v>
      </c>
      <c r="AG51" s="70">
        <v>0</v>
      </c>
      <c r="AH51" s="15">
        <v>0</v>
      </c>
      <c r="AI51" s="13">
        <v>0</v>
      </c>
      <c r="AJ51" s="67">
        <v>0</v>
      </c>
      <c r="AK51" s="74">
        <f>(AJ51/AL51)</f>
        <v>0</v>
      </c>
      <c r="AL51" s="15">
        <v>500</v>
      </c>
      <c r="AM51" s="15" t="s">
        <v>110</v>
      </c>
    </row>
    <row r="52" spans="1:39" x14ac:dyDescent="0.3">
      <c r="A52" s="65">
        <v>814.96</v>
      </c>
      <c r="B52" s="71" t="s">
        <v>123</v>
      </c>
      <c r="C52" s="67" t="s">
        <v>64</v>
      </c>
      <c r="D52" s="42">
        <v>-9.8800000000000008</v>
      </c>
      <c r="E52" s="72">
        <v>32</v>
      </c>
      <c r="F52" s="70">
        <v>13</v>
      </c>
      <c r="G52" s="12">
        <v>2.6</v>
      </c>
      <c r="H52" s="13">
        <v>72.222222222222214</v>
      </c>
      <c r="I52" s="70">
        <v>5</v>
      </c>
      <c r="J52" s="12">
        <v>1</v>
      </c>
      <c r="K52" s="13">
        <v>27.777777777777779</v>
      </c>
      <c r="L52" s="13">
        <v>72.222222222222214</v>
      </c>
      <c r="M52" s="70">
        <v>0</v>
      </c>
      <c r="N52" s="12">
        <v>0</v>
      </c>
      <c r="O52" s="69">
        <f t="shared" si="1"/>
        <v>0</v>
      </c>
      <c r="P52" s="70">
        <v>0</v>
      </c>
      <c r="Q52" s="12">
        <v>0</v>
      </c>
      <c r="R52" s="13">
        <v>0</v>
      </c>
      <c r="S52" s="15">
        <v>18</v>
      </c>
      <c r="T52" s="13">
        <v>3.5999999999999996</v>
      </c>
      <c r="U52" s="70">
        <v>100</v>
      </c>
      <c r="V52" s="12">
        <v>20</v>
      </c>
      <c r="W52" s="13">
        <v>20.74688796680498</v>
      </c>
      <c r="X52" s="70">
        <v>329</v>
      </c>
      <c r="Y52" s="70">
        <v>45</v>
      </c>
      <c r="Z52" s="70">
        <v>8</v>
      </c>
      <c r="AA52" s="12">
        <v>76.400000000000006</v>
      </c>
      <c r="AB52" s="13">
        <v>79.253112033195023</v>
      </c>
      <c r="AC52" s="13">
        <v>0.26178010471204188</v>
      </c>
      <c r="AD52" s="15">
        <v>482</v>
      </c>
      <c r="AE52" s="13">
        <v>96.399999999999991</v>
      </c>
      <c r="AF52" s="70">
        <v>0</v>
      </c>
      <c r="AG52" s="70">
        <v>0</v>
      </c>
      <c r="AH52" s="15">
        <v>0</v>
      </c>
      <c r="AI52" s="13">
        <v>0</v>
      </c>
      <c r="AJ52" s="67">
        <v>1</v>
      </c>
      <c r="AK52" s="73">
        <f>(AJ52/AL52)</f>
        <v>2E-3</v>
      </c>
      <c r="AL52" s="15">
        <v>500</v>
      </c>
      <c r="AM52" s="15" t="s">
        <v>109</v>
      </c>
    </row>
    <row r="53" spans="1:39" x14ac:dyDescent="0.3">
      <c r="A53" s="65">
        <v>815.94</v>
      </c>
      <c r="B53" s="71" t="s">
        <v>123</v>
      </c>
      <c r="C53" s="67" t="s">
        <v>65</v>
      </c>
      <c r="D53" s="42">
        <v>-10.86</v>
      </c>
      <c r="E53" s="72">
        <v>33</v>
      </c>
      <c r="F53" s="70">
        <v>46</v>
      </c>
      <c r="G53" s="12">
        <v>9.1999999999999993</v>
      </c>
      <c r="H53" s="13">
        <v>62.162162162162161</v>
      </c>
      <c r="I53" s="70">
        <v>27</v>
      </c>
      <c r="J53" s="12">
        <v>5.4</v>
      </c>
      <c r="K53" s="13">
        <v>36.486486486486484</v>
      </c>
      <c r="L53" s="13">
        <v>63.013698630136986</v>
      </c>
      <c r="M53" s="70">
        <v>1</v>
      </c>
      <c r="N53" s="12">
        <v>0.2</v>
      </c>
      <c r="O53" s="69">
        <f t="shared" si="1"/>
        <v>1.3513513513513513</v>
      </c>
      <c r="P53" s="70">
        <v>0</v>
      </c>
      <c r="Q53" s="12">
        <v>0</v>
      </c>
      <c r="R53" s="13">
        <v>0</v>
      </c>
      <c r="S53" s="15">
        <v>74</v>
      </c>
      <c r="T53" s="13">
        <v>14.799999999999999</v>
      </c>
      <c r="U53" s="70">
        <v>68</v>
      </c>
      <c r="V53" s="12">
        <v>13.600000000000001</v>
      </c>
      <c r="W53" s="13">
        <v>16.306954436450841</v>
      </c>
      <c r="X53" s="70">
        <v>279</v>
      </c>
      <c r="Y53" s="70">
        <v>58</v>
      </c>
      <c r="Z53" s="70">
        <v>12</v>
      </c>
      <c r="AA53" s="12">
        <v>69.8</v>
      </c>
      <c r="AB53" s="13">
        <v>83.693045563549163</v>
      </c>
      <c r="AC53" s="13">
        <v>0.19484240687679083</v>
      </c>
      <c r="AD53" s="15">
        <v>417</v>
      </c>
      <c r="AE53" s="13">
        <v>83.399999999999991</v>
      </c>
      <c r="AF53" s="70">
        <v>9</v>
      </c>
      <c r="AG53" s="70">
        <v>0</v>
      </c>
      <c r="AH53" s="15">
        <v>9</v>
      </c>
      <c r="AI53" s="13">
        <v>1.7999999999999998</v>
      </c>
      <c r="AJ53" s="67">
        <v>3</v>
      </c>
      <c r="AK53" s="73">
        <f>(AJ53/AL53)</f>
        <v>6.0000000000000001E-3</v>
      </c>
      <c r="AL53" s="15">
        <v>500</v>
      </c>
      <c r="AM53" s="15" t="s">
        <v>109</v>
      </c>
    </row>
    <row r="54" spans="1:39" x14ac:dyDescent="0.3">
      <c r="A54" s="65">
        <v>819.48</v>
      </c>
      <c r="B54" s="71" t="s">
        <v>123</v>
      </c>
      <c r="C54" s="67" t="s">
        <v>66</v>
      </c>
      <c r="D54" s="42">
        <v>-14.4</v>
      </c>
      <c r="E54" s="68" t="s">
        <v>105</v>
      </c>
      <c r="F54" s="70">
        <v>19</v>
      </c>
      <c r="G54" s="12">
        <v>3.8</v>
      </c>
      <c r="H54" s="13">
        <v>67.857142857142861</v>
      </c>
      <c r="I54" s="70">
        <v>9</v>
      </c>
      <c r="J54" s="12">
        <v>1.7999999999999998</v>
      </c>
      <c r="K54" s="13">
        <v>32.142857142857146</v>
      </c>
      <c r="L54" s="13">
        <v>67.857142857142861</v>
      </c>
      <c r="M54" s="70">
        <v>0</v>
      </c>
      <c r="N54" s="12">
        <v>0</v>
      </c>
      <c r="O54" s="69">
        <f t="shared" si="1"/>
        <v>0</v>
      </c>
      <c r="P54" s="70">
        <v>0</v>
      </c>
      <c r="Q54" s="12">
        <v>0</v>
      </c>
      <c r="R54" s="13">
        <v>0</v>
      </c>
      <c r="S54" s="15">
        <v>28</v>
      </c>
      <c r="T54" s="13">
        <v>5.6000000000000005</v>
      </c>
      <c r="U54" s="70">
        <v>96</v>
      </c>
      <c r="V54" s="12">
        <v>19.2</v>
      </c>
      <c r="W54" s="13">
        <v>20.469083155650321</v>
      </c>
      <c r="X54" s="70">
        <v>306</v>
      </c>
      <c r="Y54" s="70">
        <v>66</v>
      </c>
      <c r="Z54" s="70">
        <v>1</v>
      </c>
      <c r="AA54" s="12">
        <v>74.599999999999994</v>
      </c>
      <c r="AB54" s="13">
        <v>79.530916844349676</v>
      </c>
      <c r="AC54" s="13">
        <v>0.25737265415549598</v>
      </c>
      <c r="AD54" s="15">
        <v>469</v>
      </c>
      <c r="AE54" s="13">
        <v>93.8</v>
      </c>
      <c r="AF54" s="70">
        <v>3</v>
      </c>
      <c r="AG54" s="70">
        <v>0</v>
      </c>
      <c r="AH54" s="15">
        <v>3</v>
      </c>
      <c r="AI54" s="13">
        <v>0.6</v>
      </c>
      <c r="AJ54" s="68" t="s">
        <v>105</v>
      </c>
      <c r="AK54" s="68" t="s">
        <v>105</v>
      </c>
      <c r="AL54" s="15">
        <v>500</v>
      </c>
      <c r="AM54" s="15"/>
    </row>
    <row r="55" spans="1:39" x14ac:dyDescent="0.3">
      <c r="A55" s="65">
        <v>820.64</v>
      </c>
      <c r="B55" s="71" t="s">
        <v>123</v>
      </c>
      <c r="C55" s="67" t="s">
        <v>67</v>
      </c>
      <c r="D55" s="42">
        <v>-15.56</v>
      </c>
      <c r="E55" s="72">
        <v>33</v>
      </c>
      <c r="F55" s="70">
        <v>18</v>
      </c>
      <c r="G55" s="12">
        <v>3.5999999999999996</v>
      </c>
      <c r="H55" s="13">
        <v>78.260869565217391</v>
      </c>
      <c r="I55" s="70">
        <v>4</v>
      </c>
      <c r="J55" s="12">
        <v>0.8</v>
      </c>
      <c r="K55" s="13">
        <v>17.391304347826086</v>
      </c>
      <c r="L55" s="13">
        <v>81.818181818181827</v>
      </c>
      <c r="M55" s="70">
        <v>0</v>
      </c>
      <c r="N55" s="12">
        <v>0</v>
      </c>
      <c r="O55" s="69">
        <f t="shared" si="1"/>
        <v>0</v>
      </c>
      <c r="P55" s="70">
        <v>1</v>
      </c>
      <c r="Q55" s="12">
        <v>0.2</v>
      </c>
      <c r="R55" s="13">
        <v>4.3478260869565215</v>
      </c>
      <c r="S55" s="15">
        <v>23</v>
      </c>
      <c r="T55" s="13">
        <v>4.5999999999999996</v>
      </c>
      <c r="U55" s="70">
        <v>58</v>
      </c>
      <c r="V55" s="12">
        <v>11.600000000000001</v>
      </c>
      <c r="W55" s="13">
        <v>12.314225053078557</v>
      </c>
      <c r="X55" s="70">
        <v>377</v>
      </c>
      <c r="Y55" s="70">
        <v>29</v>
      </c>
      <c r="Z55" s="70">
        <v>7</v>
      </c>
      <c r="AA55" s="12">
        <v>82.6</v>
      </c>
      <c r="AB55" s="13">
        <v>87.685774946921441</v>
      </c>
      <c r="AC55" s="13">
        <v>0.14043583535108958</v>
      </c>
      <c r="AD55" s="15">
        <v>471</v>
      </c>
      <c r="AE55" s="13">
        <v>94.199999999999989</v>
      </c>
      <c r="AF55" s="70">
        <v>6</v>
      </c>
      <c r="AG55" s="70">
        <v>0</v>
      </c>
      <c r="AH55" s="15">
        <v>6</v>
      </c>
      <c r="AI55" s="13">
        <v>1.2</v>
      </c>
      <c r="AJ55" s="67">
        <v>1</v>
      </c>
      <c r="AK55" s="73">
        <f>(AJ55/AL55)</f>
        <v>2E-3</v>
      </c>
      <c r="AL55" s="15">
        <v>500</v>
      </c>
      <c r="AM55" s="15" t="s">
        <v>113</v>
      </c>
    </row>
    <row r="56" spans="1:39" x14ac:dyDescent="0.3">
      <c r="A56" s="65">
        <v>822.7</v>
      </c>
      <c r="B56" s="71" t="s">
        <v>123</v>
      </c>
      <c r="C56" s="67" t="s">
        <v>68</v>
      </c>
      <c r="D56" s="42">
        <v>-17.62</v>
      </c>
      <c r="E56" s="72">
        <v>20</v>
      </c>
      <c r="F56" s="70">
        <v>55</v>
      </c>
      <c r="G56" s="12">
        <v>11</v>
      </c>
      <c r="H56" s="13">
        <v>74.324324324324323</v>
      </c>
      <c r="I56" s="70">
        <v>19</v>
      </c>
      <c r="J56" s="12">
        <v>3.8</v>
      </c>
      <c r="K56" s="13">
        <v>25.675675675675674</v>
      </c>
      <c r="L56" s="13">
        <v>74.324324324324323</v>
      </c>
      <c r="M56" s="70">
        <v>0</v>
      </c>
      <c r="N56" s="12">
        <v>0</v>
      </c>
      <c r="O56" s="69">
        <f t="shared" si="1"/>
        <v>0</v>
      </c>
      <c r="P56" s="70">
        <v>0</v>
      </c>
      <c r="Q56" s="12">
        <v>0</v>
      </c>
      <c r="R56" s="13">
        <v>0</v>
      </c>
      <c r="S56" s="15">
        <v>74</v>
      </c>
      <c r="T56" s="13">
        <v>14.799999999999999</v>
      </c>
      <c r="U56" s="70">
        <v>48</v>
      </c>
      <c r="V56" s="12">
        <v>9.6</v>
      </c>
      <c r="W56" s="13">
        <v>11.538461538461538</v>
      </c>
      <c r="X56" s="70">
        <v>297</v>
      </c>
      <c r="Y56" s="70">
        <v>56</v>
      </c>
      <c r="Z56" s="70">
        <v>15</v>
      </c>
      <c r="AA56" s="12">
        <v>73.599999999999994</v>
      </c>
      <c r="AB56" s="13">
        <v>88.461538461538453</v>
      </c>
      <c r="AC56" s="13">
        <v>0.13043478260869565</v>
      </c>
      <c r="AD56" s="15">
        <v>416</v>
      </c>
      <c r="AE56" s="13">
        <v>83.2</v>
      </c>
      <c r="AF56" s="70">
        <v>10</v>
      </c>
      <c r="AG56" s="70">
        <v>0</v>
      </c>
      <c r="AH56" s="15">
        <v>10</v>
      </c>
      <c r="AI56" s="13">
        <v>2</v>
      </c>
      <c r="AJ56" s="67">
        <v>0</v>
      </c>
      <c r="AK56" s="74">
        <f>(AJ56/AL56)</f>
        <v>0</v>
      </c>
      <c r="AL56" s="15">
        <v>500</v>
      </c>
      <c r="AM56" s="15" t="s">
        <v>109</v>
      </c>
    </row>
    <row r="57" spans="1:39" x14ac:dyDescent="0.3">
      <c r="A57" s="65">
        <v>840.32</v>
      </c>
      <c r="B57" s="71" t="s">
        <v>123</v>
      </c>
      <c r="C57" s="67" t="s">
        <v>69</v>
      </c>
      <c r="D57" s="42">
        <v>-35.24</v>
      </c>
      <c r="E57" s="68" t="s">
        <v>105</v>
      </c>
      <c r="F57" s="70">
        <v>30</v>
      </c>
      <c r="G57" s="12">
        <v>6</v>
      </c>
      <c r="H57" s="13">
        <v>63.829787234042556</v>
      </c>
      <c r="I57" s="70">
        <v>17</v>
      </c>
      <c r="J57" s="12">
        <v>3.4000000000000004</v>
      </c>
      <c r="K57" s="13">
        <v>36.170212765957451</v>
      </c>
      <c r="L57" s="13">
        <v>63.829787234042556</v>
      </c>
      <c r="M57" s="70">
        <v>0</v>
      </c>
      <c r="N57" s="12">
        <v>0</v>
      </c>
      <c r="O57" s="69">
        <f t="shared" si="1"/>
        <v>0</v>
      </c>
      <c r="P57" s="70">
        <v>0</v>
      </c>
      <c r="Q57" s="12">
        <v>0</v>
      </c>
      <c r="R57" s="13">
        <v>0</v>
      </c>
      <c r="S57" s="15">
        <v>47</v>
      </c>
      <c r="T57" s="13">
        <v>9.4</v>
      </c>
      <c r="U57" s="70">
        <v>51</v>
      </c>
      <c r="V57" s="12">
        <v>10.199999999999999</v>
      </c>
      <c r="W57" s="13">
        <v>12.142857142857142</v>
      </c>
      <c r="X57" s="70">
        <v>303</v>
      </c>
      <c r="Y57" s="70">
        <v>51</v>
      </c>
      <c r="Z57" s="70">
        <v>15</v>
      </c>
      <c r="AA57" s="12">
        <v>73.8</v>
      </c>
      <c r="AB57" s="13">
        <v>87.857142857142861</v>
      </c>
      <c r="AC57" s="13">
        <v>0.13821138211382114</v>
      </c>
      <c r="AD57" s="15">
        <v>420</v>
      </c>
      <c r="AE57" s="13">
        <v>84</v>
      </c>
      <c r="AF57" s="70">
        <v>33</v>
      </c>
      <c r="AG57" s="70">
        <v>0</v>
      </c>
      <c r="AH57" s="15">
        <v>33</v>
      </c>
      <c r="AI57" s="13">
        <v>6.6000000000000005</v>
      </c>
      <c r="AJ57" s="68" t="s">
        <v>105</v>
      </c>
      <c r="AK57" s="68" t="s">
        <v>105</v>
      </c>
      <c r="AL57" s="15">
        <v>500</v>
      </c>
      <c r="AM57" s="15"/>
    </row>
    <row r="58" spans="1:39" x14ac:dyDescent="0.3">
      <c r="A58" s="65">
        <v>860.37</v>
      </c>
      <c r="B58" s="71" t="s">
        <v>123</v>
      </c>
      <c r="C58" s="67" t="s">
        <v>70</v>
      </c>
      <c r="D58" s="42">
        <v>-55.29</v>
      </c>
      <c r="E58" s="68" t="s">
        <v>105</v>
      </c>
      <c r="F58" s="70">
        <v>18</v>
      </c>
      <c r="G58" s="12">
        <v>3.5999999999999996</v>
      </c>
      <c r="H58" s="13">
        <v>52.941176470588239</v>
      </c>
      <c r="I58" s="70">
        <v>16</v>
      </c>
      <c r="J58" s="12">
        <v>3.2</v>
      </c>
      <c r="K58" s="13">
        <v>47.058823529411761</v>
      </c>
      <c r="L58" s="13">
        <v>52.941176470588239</v>
      </c>
      <c r="M58" s="70">
        <v>0</v>
      </c>
      <c r="N58" s="12">
        <v>0</v>
      </c>
      <c r="O58" s="69">
        <f t="shared" si="1"/>
        <v>0</v>
      </c>
      <c r="P58" s="70">
        <v>0</v>
      </c>
      <c r="Q58" s="12">
        <v>0</v>
      </c>
      <c r="R58" s="13">
        <v>0</v>
      </c>
      <c r="S58" s="15">
        <v>34</v>
      </c>
      <c r="T58" s="13">
        <v>6.8000000000000007</v>
      </c>
      <c r="U58" s="70">
        <v>40</v>
      </c>
      <c r="V58" s="12">
        <v>7.8</v>
      </c>
      <c r="W58" s="13">
        <v>8.6859688195991094</v>
      </c>
      <c r="X58" s="70">
        <v>331</v>
      </c>
      <c r="Y58" s="70">
        <v>62</v>
      </c>
      <c r="Z58" s="70">
        <v>16</v>
      </c>
      <c r="AA58" s="12">
        <v>82</v>
      </c>
      <c r="AB58" s="13">
        <v>91.314031180400889</v>
      </c>
      <c r="AC58" s="13">
        <v>9.5121951219512196E-2</v>
      </c>
      <c r="AD58" s="15">
        <v>449</v>
      </c>
      <c r="AE58" s="13">
        <v>89.8</v>
      </c>
      <c r="AF58" s="70">
        <v>17</v>
      </c>
      <c r="AG58" s="70">
        <v>0</v>
      </c>
      <c r="AH58" s="15">
        <v>17</v>
      </c>
      <c r="AI58" s="13">
        <v>3.4000000000000004</v>
      </c>
      <c r="AJ58" s="68" t="s">
        <v>105</v>
      </c>
      <c r="AK58" s="68" t="s">
        <v>105</v>
      </c>
      <c r="AL58" s="15">
        <v>500</v>
      </c>
      <c r="AM58" s="15"/>
    </row>
    <row r="59" spans="1:39" x14ac:dyDescent="0.3">
      <c r="A59" s="65">
        <v>880.32</v>
      </c>
      <c r="B59" s="71" t="s">
        <v>123</v>
      </c>
      <c r="C59" s="67" t="s">
        <v>71</v>
      </c>
      <c r="D59" s="42">
        <v>-75.239999999999995</v>
      </c>
      <c r="E59" s="68" t="s">
        <v>105</v>
      </c>
      <c r="F59" s="70">
        <v>19</v>
      </c>
      <c r="G59" s="12">
        <v>3.8</v>
      </c>
      <c r="H59" s="13">
        <v>42.222222222222221</v>
      </c>
      <c r="I59" s="70">
        <v>26</v>
      </c>
      <c r="J59" s="12">
        <v>5.2</v>
      </c>
      <c r="K59" s="13">
        <v>57.777777777777771</v>
      </c>
      <c r="L59" s="13">
        <v>42.222222222222221</v>
      </c>
      <c r="M59" s="70">
        <v>0</v>
      </c>
      <c r="N59" s="12">
        <v>0</v>
      </c>
      <c r="O59" s="69">
        <f t="shared" si="1"/>
        <v>0</v>
      </c>
      <c r="P59" s="70">
        <v>0</v>
      </c>
      <c r="Q59" s="12">
        <v>0</v>
      </c>
      <c r="R59" s="13">
        <v>0</v>
      </c>
      <c r="S59" s="15">
        <v>45</v>
      </c>
      <c r="T59" s="13">
        <v>9</v>
      </c>
      <c r="U59" s="70">
        <v>45</v>
      </c>
      <c r="V59" s="12">
        <v>9</v>
      </c>
      <c r="W59" s="13">
        <v>10.440835266821345</v>
      </c>
      <c r="X59" s="70">
        <v>307</v>
      </c>
      <c r="Y59" s="70">
        <v>64</v>
      </c>
      <c r="Z59" s="70">
        <v>15</v>
      </c>
      <c r="AA59" s="12">
        <v>77.2</v>
      </c>
      <c r="AB59" s="13">
        <v>89.559164733178648</v>
      </c>
      <c r="AC59" s="13">
        <v>0.11658031088082901</v>
      </c>
      <c r="AD59" s="15">
        <v>431</v>
      </c>
      <c r="AE59" s="13">
        <v>86.2</v>
      </c>
      <c r="AF59" s="70">
        <v>24</v>
      </c>
      <c r="AG59" s="70">
        <v>0</v>
      </c>
      <c r="AH59" s="15">
        <v>24</v>
      </c>
      <c r="AI59" s="13">
        <v>4.8</v>
      </c>
      <c r="AJ59" s="68" t="s">
        <v>105</v>
      </c>
      <c r="AK59" s="68" t="s">
        <v>105</v>
      </c>
      <c r="AL59" s="15">
        <v>500</v>
      </c>
      <c r="AM59" s="15"/>
    </row>
    <row r="60" spans="1:39" x14ac:dyDescent="0.3">
      <c r="A60" s="76">
        <v>900.22</v>
      </c>
      <c r="B60" s="77" t="s">
        <v>123</v>
      </c>
      <c r="C60" s="78" t="s">
        <v>72</v>
      </c>
      <c r="D60" s="46">
        <v>-95.14</v>
      </c>
      <c r="E60" s="79" t="s">
        <v>105</v>
      </c>
      <c r="F60" s="80">
        <v>47</v>
      </c>
      <c r="G60" s="81">
        <v>9.4</v>
      </c>
      <c r="H60" s="82">
        <v>71.212121212121218</v>
      </c>
      <c r="I60" s="80">
        <v>18</v>
      </c>
      <c r="J60" s="81">
        <v>3.5999999999999996</v>
      </c>
      <c r="K60" s="82">
        <v>27.27272727272727</v>
      </c>
      <c r="L60" s="82">
        <v>72.307692307692307</v>
      </c>
      <c r="M60" s="80">
        <v>0</v>
      </c>
      <c r="N60" s="81">
        <v>0</v>
      </c>
      <c r="O60" s="83">
        <f t="shared" si="1"/>
        <v>0</v>
      </c>
      <c r="P60" s="80">
        <v>1</v>
      </c>
      <c r="Q60" s="81">
        <v>0.2</v>
      </c>
      <c r="R60" s="82">
        <v>1.5151515151515151</v>
      </c>
      <c r="S60" s="84">
        <v>66</v>
      </c>
      <c r="T60" s="82">
        <v>13.200000000000001</v>
      </c>
      <c r="U60" s="80">
        <v>46</v>
      </c>
      <c r="V60" s="81">
        <v>9.1999999999999993</v>
      </c>
      <c r="W60" s="82">
        <v>12.365591397849462</v>
      </c>
      <c r="X60" s="80">
        <v>259</v>
      </c>
      <c r="Y60" s="80">
        <v>60</v>
      </c>
      <c r="Z60" s="80">
        <v>7</v>
      </c>
      <c r="AA60" s="81">
        <v>65.2</v>
      </c>
      <c r="AB60" s="82">
        <v>87.634408602150543</v>
      </c>
      <c r="AC60" s="82">
        <v>0.1411042944785276</v>
      </c>
      <c r="AD60" s="84">
        <v>372</v>
      </c>
      <c r="AE60" s="82">
        <v>74.400000000000006</v>
      </c>
      <c r="AF60" s="80">
        <v>62</v>
      </c>
      <c r="AG60" s="80">
        <v>0</v>
      </c>
      <c r="AH60" s="84">
        <v>62</v>
      </c>
      <c r="AI60" s="82">
        <v>12.4</v>
      </c>
      <c r="AJ60" s="79" t="s">
        <v>105</v>
      </c>
      <c r="AK60" s="79" t="s">
        <v>105</v>
      </c>
      <c r="AL60" s="84">
        <v>500</v>
      </c>
      <c r="AM60" s="84"/>
    </row>
    <row r="61" spans="1:39" x14ac:dyDescent="0.3">
      <c r="A61" s="47"/>
      <c r="B61" s="47"/>
      <c r="C61" s="47"/>
      <c r="D61" s="85"/>
      <c r="E61" s="86" t="s">
        <v>124</v>
      </c>
      <c r="F61" s="87">
        <v>1404</v>
      </c>
      <c r="G61" s="88"/>
      <c r="H61" s="89"/>
      <c r="I61" s="87">
        <v>745</v>
      </c>
      <c r="J61" s="88"/>
      <c r="K61" s="89"/>
      <c r="L61" s="89"/>
      <c r="M61" s="87">
        <v>194</v>
      </c>
      <c r="N61" s="88"/>
      <c r="O61" s="89"/>
      <c r="P61" s="87">
        <v>9</v>
      </c>
      <c r="Q61" s="88"/>
      <c r="R61" s="89"/>
      <c r="S61" s="87">
        <v>2352</v>
      </c>
      <c r="T61" s="89"/>
      <c r="U61" s="87">
        <v>2297</v>
      </c>
      <c r="V61" s="88"/>
      <c r="W61" s="89"/>
      <c r="X61" s="87">
        <v>12653</v>
      </c>
      <c r="Y61" s="87">
        <v>4203</v>
      </c>
      <c r="Z61" s="87">
        <v>1212</v>
      </c>
      <c r="AA61" s="88"/>
      <c r="AB61" s="89"/>
      <c r="AC61" s="89"/>
      <c r="AD61" s="87">
        <v>20366</v>
      </c>
      <c r="AE61" s="89"/>
      <c r="AF61" s="87">
        <v>3271</v>
      </c>
      <c r="AG61" s="87">
        <v>11</v>
      </c>
      <c r="AH61" s="87">
        <v>3282</v>
      </c>
      <c r="AI61" s="89"/>
      <c r="AJ61" s="90">
        <f>SUM(AJ8:AJ60)</f>
        <v>73</v>
      </c>
      <c r="AK61" s="86"/>
      <c r="AL61" s="87">
        <f>SUM(AL8:AL60)</f>
        <v>26000</v>
      </c>
      <c r="AM61" s="47"/>
    </row>
    <row r="62" spans="1:39" x14ac:dyDescent="0.3">
      <c r="A62" s="91"/>
      <c r="B62" s="91"/>
      <c r="C62" s="92"/>
      <c r="D62" s="93"/>
      <c r="E62" s="93"/>
      <c r="F62" s="94"/>
      <c r="G62" s="9"/>
      <c r="H62" s="10"/>
      <c r="I62" s="11"/>
      <c r="J62" s="12"/>
      <c r="K62" s="13"/>
      <c r="L62" s="13"/>
      <c r="M62" s="70"/>
      <c r="N62" s="12"/>
      <c r="O62" s="13"/>
      <c r="P62" s="70"/>
      <c r="Q62" s="12"/>
      <c r="R62" s="13"/>
      <c r="S62" s="15"/>
      <c r="T62" s="13"/>
      <c r="U62" s="70"/>
      <c r="V62" s="12"/>
      <c r="W62" s="13"/>
      <c r="X62" s="70"/>
      <c r="Y62" s="70"/>
      <c r="Z62" s="70"/>
      <c r="AA62" s="12"/>
      <c r="AB62" s="13"/>
      <c r="AC62" s="13"/>
      <c r="AD62" s="15"/>
      <c r="AE62" s="13"/>
      <c r="AF62" s="70"/>
      <c r="AG62" s="16"/>
      <c r="AH62" s="16"/>
      <c r="AI62" s="17"/>
      <c r="AJ62" s="95"/>
      <c r="AK62" s="95"/>
      <c r="AL62" s="18"/>
    </row>
    <row r="63" spans="1:39" x14ac:dyDescent="0.3">
      <c r="A63" s="96"/>
      <c r="B63" s="96"/>
      <c r="C63" s="96"/>
      <c r="D63" s="96"/>
      <c r="E63" s="96"/>
      <c r="F63" s="96"/>
      <c r="G63" s="96"/>
      <c r="H63" s="17"/>
      <c r="I63" s="16"/>
      <c r="J63" s="12"/>
      <c r="K63" s="13"/>
      <c r="L63" s="13"/>
      <c r="M63" s="70"/>
      <c r="N63" s="12"/>
      <c r="O63" s="13"/>
      <c r="P63" s="70"/>
      <c r="Q63" s="12"/>
      <c r="R63" s="13"/>
      <c r="S63" s="15"/>
      <c r="T63" s="13"/>
      <c r="U63" s="70"/>
      <c r="V63" s="12"/>
      <c r="W63" s="13"/>
      <c r="X63" s="70"/>
      <c r="Y63" s="70"/>
      <c r="Z63" s="70"/>
      <c r="AA63" s="12"/>
      <c r="AB63" s="13"/>
      <c r="AC63" s="13"/>
      <c r="AD63" s="15"/>
      <c r="AE63" s="13"/>
      <c r="AF63" s="70"/>
      <c r="AG63" s="16"/>
      <c r="AH63" s="16"/>
      <c r="AI63" s="17"/>
      <c r="AJ63" s="96"/>
      <c r="AK63" s="96"/>
      <c r="AL63" s="18"/>
    </row>
    <row r="64" spans="1:39" x14ac:dyDescent="0.3">
      <c r="A64" s="96"/>
      <c r="B64" s="96"/>
      <c r="C64" s="96"/>
      <c r="D64" s="96"/>
      <c r="E64" s="96"/>
      <c r="F64" s="96"/>
      <c r="G64" s="96"/>
      <c r="H64" s="17"/>
      <c r="I64" s="16"/>
      <c r="J64" s="12"/>
      <c r="K64" s="13"/>
      <c r="L64" s="13"/>
      <c r="M64" s="70"/>
      <c r="N64" s="12"/>
      <c r="O64" s="13"/>
      <c r="P64" s="70"/>
      <c r="Q64" s="12"/>
      <c r="R64" s="13"/>
      <c r="S64" s="15"/>
      <c r="T64" s="13"/>
      <c r="U64" s="70"/>
      <c r="V64" s="12"/>
      <c r="W64" s="13"/>
      <c r="X64" s="70"/>
      <c r="Y64" s="70"/>
      <c r="Z64" s="70"/>
      <c r="AA64" s="12"/>
      <c r="AB64" s="13"/>
      <c r="AC64" s="13"/>
      <c r="AD64" s="15"/>
      <c r="AE64" s="13"/>
      <c r="AF64" s="70"/>
      <c r="AG64" s="16"/>
      <c r="AH64" s="16"/>
      <c r="AI64" s="17"/>
      <c r="AJ64" s="96"/>
      <c r="AK64" s="96"/>
      <c r="AL64" s="18"/>
    </row>
    <row r="65" spans="1:37" x14ac:dyDescent="0.3">
      <c r="A65" s="96"/>
      <c r="B65" s="96"/>
      <c r="C65" s="96"/>
      <c r="D65" s="96"/>
      <c r="E65" s="96"/>
      <c r="F65" s="96"/>
      <c r="G65" s="96"/>
      <c r="H65" s="19"/>
      <c r="I65" s="20"/>
      <c r="J65" s="12"/>
      <c r="K65" s="13"/>
      <c r="L65" s="13"/>
      <c r="M65" s="70"/>
      <c r="N65" s="12"/>
      <c r="O65" s="13"/>
      <c r="P65" s="70"/>
      <c r="Q65" s="12"/>
      <c r="R65" s="13"/>
      <c r="S65" s="15"/>
      <c r="T65" s="13"/>
      <c r="U65" s="70"/>
      <c r="V65" s="12"/>
      <c r="W65" s="13"/>
      <c r="X65" s="70"/>
      <c r="Y65" s="70"/>
      <c r="Z65" s="70"/>
      <c r="AA65" s="12"/>
      <c r="AB65" s="13"/>
      <c r="AC65" s="13"/>
      <c r="AD65" s="15"/>
      <c r="AE65" s="13"/>
      <c r="AF65" s="70"/>
      <c r="AG65" s="70"/>
      <c r="AH65" s="15"/>
      <c r="AI65" s="13"/>
      <c r="AJ65" s="96"/>
      <c r="AK65" s="96"/>
    </row>
    <row r="66" spans="1:37" x14ac:dyDescent="0.3">
      <c r="A66" s="96"/>
      <c r="B66" s="96"/>
      <c r="C66" s="96"/>
      <c r="D66" s="96"/>
      <c r="E66" s="96"/>
      <c r="F66" s="96"/>
      <c r="G66" s="96"/>
      <c r="H66" s="17"/>
      <c r="I66" s="16"/>
      <c r="J66" s="12"/>
      <c r="K66" s="13"/>
      <c r="L66" s="13"/>
      <c r="M66" s="70"/>
      <c r="N66" s="12"/>
      <c r="O66" s="13"/>
      <c r="P66" s="70"/>
      <c r="Q66" s="12"/>
      <c r="R66" s="13"/>
      <c r="S66" s="15"/>
      <c r="T66" s="13"/>
      <c r="U66" s="70"/>
      <c r="V66" s="12"/>
      <c r="W66" s="13"/>
      <c r="X66" s="70"/>
      <c r="Y66" s="70"/>
      <c r="Z66" s="70"/>
      <c r="AA66" s="12"/>
      <c r="AB66" s="13"/>
      <c r="AC66" s="13"/>
      <c r="AD66" s="15"/>
      <c r="AE66" s="13"/>
      <c r="AF66" s="70"/>
      <c r="AG66" s="70"/>
      <c r="AH66" s="15"/>
      <c r="AI66" s="13"/>
      <c r="AJ66" s="96"/>
      <c r="AK66" s="96"/>
    </row>
    <row r="67" spans="1:37" x14ac:dyDescent="0.3">
      <c r="A67" s="97"/>
      <c r="B67" s="97"/>
      <c r="C67" s="97"/>
      <c r="D67" s="97"/>
      <c r="E67" s="97"/>
      <c r="F67" s="97"/>
      <c r="G67" s="97"/>
      <c r="AJ67" s="97"/>
      <c r="AK67" s="97"/>
    </row>
    <row r="68" spans="1:37" x14ac:dyDescent="0.3">
      <c r="A68" s="96"/>
      <c r="B68" s="96"/>
      <c r="C68" s="96"/>
      <c r="D68" s="96"/>
      <c r="E68" s="96"/>
      <c r="F68" s="96"/>
      <c r="G68" s="96"/>
      <c r="AJ68" s="96"/>
      <c r="AK68" s="96"/>
    </row>
  </sheetData>
  <mergeCells count="51">
    <mergeCell ref="A1:AM1"/>
    <mergeCell ref="B2:B7"/>
    <mergeCell ref="A47:AM47"/>
    <mergeCell ref="AM2:AM7"/>
    <mergeCell ref="AH4:AH7"/>
    <mergeCell ref="P4:R4"/>
    <mergeCell ref="V5:V7"/>
    <mergeCell ref="W5:W7"/>
    <mergeCell ref="M5:M7"/>
    <mergeCell ref="N5:N7"/>
    <mergeCell ref="O5:O7"/>
    <mergeCell ref="A2:A7"/>
    <mergeCell ref="C2:C7"/>
    <mergeCell ref="D2:D7"/>
    <mergeCell ref="F2:AI2"/>
    <mergeCell ref="M4:O4"/>
    <mergeCell ref="E2:E7"/>
    <mergeCell ref="K5:K7"/>
    <mergeCell ref="AL2:AL7"/>
    <mergeCell ref="F3:T3"/>
    <mergeCell ref="U3:AE3"/>
    <mergeCell ref="AF3:AI3"/>
    <mergeCell ref="F4:H4"/>
    <mergeCell ref="I4:K4"/>
    <mergeCell ref="AI4:AI7"/>
    <mergeCell ref="F5:F7"/>
    <mergeCell ref="G5:G7"/>
    <mergeCell ref="H5:H7"/>
    <mergeCell ref="I5:I7"/>
    <mergeCell ref="J5:J7"/>
    <mergeCell ref="AF4:AF7"/>
    <mergeCell ref="S4:S7"/>
    <mergeCell ref="AK2:AK7"/>
    <mergeCell ref="AJ2:AJ7"/>
    <mergeCell ref="R5:R7"/>
    <mergeCell ref="U5:U7"/>
    <mergeCell ref="T4:T7"/>
    <mergeCell ref="AG4:AG7"/>
    <mergeCell ref="AC4:AC7"/>
    <mergeCell ref="AD4:AD7"/>
    <mergeCell ref="AE4:AE7"/>
    <mergeCell ref="AA5:AA7"/>
    <mergeCell ref="AB5:AB7"/>
    <mergeCell ref="X4:AB4"/>
    <mergeCell ref="U4:W4"/>
    <mergeCell ref="X5:X7"/>
    <mergeCell ref="Y5:Y7"/>
    <mergeCell ref="Z5:Z7"/>
    <mergeCell ref="Q5:Q7"/>
    <mergeCell ref="L4:L7"/>
    <mergeCell ref="P5:P7"/>
  </mergeCells>
  <pageMargins left="0.7" right="0.7" top="0.75" bottom="0.75" header="0.3" footer="0.3"/>
  <pageSetup scale="4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zoomScale="90" zoomScaleNormal="90" workbookViewId="0">
      <selection sqref="A1:AM1"/>
    </sheetView>
  </sheetViews>
  <sheetFormatPr defaultRowHeight="14.4" x14ac:dyDescent="0.3"/>
  <cols>
    <col min="1" max="1" width="9.77734375" bestFit="1" customWidth="1"/>
    <col min="2" max="2" width="16.6640625" bestFit="1" customWidth="1"/>
    <col min="3" max="3" width="8.88671875" bestFit="1" customWidth="1"/>
    <col min="4" max="4" width="8.77734375" customWidth="1"/>
    <col min="5" max="5" width="9.77734375" customWidth="1"/>
    <col min="6" max="6" width="5.6640625" style="1" customWidth="1"/>
    <col min="7" max="7" width="5.6640625" style="2" customWidth="1"/>
    <col min="8" max="8" width="6.33203125" style="3" customWidth="1"/>
    <col min="9" max="9" width="5.6640625" style="1" customWidth="1"/>
    <col min="10" max="10" width="5.6640625" style="2" customWidth="1"/>
    <col min="11" max="11" width="7.77734375" style="3" bestFit="1" customWidth="1"/>
    <col min="12" max="12" width="6.88671875" style="21" customWidth="1"/>
    <col min="13" max="13" width="5.6640625" style="1" customWidth="1"/>
    <col min="14" max="14" width="5.6640625" style="2" customWidth="1"/>
    <col min="15" max="15" width="7.77734375" style="3" bestFit="1" customWidth="1"/>
    <col min="16" max="16" width="5.6640625" style="1" customWidth="1"/>
    <col min="17" max="17" width="5.6640625" style="2" customWidth="1"/>
    <col min="18" max="18" width="5.6640625" style="3" customWidth="1"/>
    <col min="19" max="19" width="7.6640625" style="1" customWidth="1"/>
    <col min="20" max="20" width="7.6640625" style="3" customWidth="1"/>
    <col min="21" max="21" width="5.6640625" style="1" customWidth="1"/>
    <col min="22" max="22" width="5.6640625" style="2" customWidth="1"/>
    <col min="23" max="23" width="8.109375" style="3" bestFit="1" customWidth="1"/>
    <col min="24" max="24" width="8.6640625" style="1" customWidth="1"/>
    <col min="25" max="25" width="9.44140625" style="1" customWidth="1"/>
    <col min="26" max="26" width="8.6640625" style="1" customWidth="1"/>
    <col min="27" max="27" width="5.6640625" style="2" customWidth="1"/>
    <col min="28" max="28" width="8.109375" style="3" bestFit="1" customWidth="1"/>
    <col min="29" max="29" width="8.6640625" style="3" customWidth="1"/>
    <col min="30" max="30" width="8.6640625" style="1" customWidth="1"/>
    <col min="31" max="31" width="8.6640625" style="3" customWidth="1"/>
    <col min="32" max="34" width="8.6640625" style="4" customWidth="1"/>
    <col min="35" max="35" width="8.6640625" style="5" customWidth="1"/>
    <col min="36" max="37" width="11.109375" customWidth="1"/>
    <col min="38" max="38" width="8.109375" style="6" customWidth="1"/>
    <col min="39" max="39" width="21.33203125" bestFit="1" customWidth="1"/>
  </cols>
  <sheetData>
    <row r="1" spans="1:39" ht="15" thickBot="1" x14ac:dyDescent="0.35">
      <c r="A1" s="48" t="s">
        <v>126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15" customHeight="1" thickTop="1" x14ac:dyDescent="0.3">
      <c r="A2" s="49" t="s">
        <v>0</v>
      </c>
      <c r="B2" s="49" t="s">
        <v>117</v>
      </c>
      <c r="C2" s="49" t="s">
        <v>1</v>
      </c>
      <c r="D2" s="49" t="s">
        <v>116</v>
      </c>
      <c r="E2" s="49" t="s">
        <v>106</v>
      </c>
      <c r="F2" s="50" t="s">
        <v>2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49" t="s">
        <v>130</v>
      </c>
      <c r="AK2" s="49" t="s">
        <v>129</v>
      </c>
      <c r="AL2" s="51" t="s">
        <v>102</v>
      </c>
      <c r="AM2" s="51" t="s">
        <v>115</v>
      </c>
    </row>
    <row r="3" spans="1:39" x14ac:dyDescent="0.3">
      <c r="A3" s="52"/>
      <c r="B3" s="52"/>
      <c r="C3" s="52"/>
      <c r="D3" s="52"/>
      <c r="E3" s="52"/>
      <c r="F3" s="53" t="s">
        <v>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 t="s">
        <v>4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 t="s">
        <v>5</v>
      </c>
      <c r="AG3" s="53"/>
      <c r="AH3" s="53"/>
      <c r="AI3" s="53"/>
      <c r="AJ3" s="52"/>
      <c r="AK3" s="52"/>
      <c r="AL3" s="54"/>
      <c r="AM3" s="54"/>
    </row>
    <row r="4" spans="1:39" ht="14.55" customHeight="1" x14ac:dyDescent="0.3">
      <c r="A4" s="52"/>
      <c r="B4" s="52"/>
      <c r="C4" s="52"/>
      <c r="D4" s="52"/>
      <c r="E4" s="52"/>
      <c r="F4" s="53" t="s">
        <v>6</v>
      </c>
      <c r="G4" s="53"/>
      <c r="H4" s="53"/>
      <c r="I4" s="53" t="s">
        <v>7</v>
      </c>
      <c r="J4" s="53"/>
      <c r="K4" s="53"/>
      <c r="L4" s="55" t="s">
        <v>101</v>
      </c>
      <c r="M4" s="53" t="s">
        <v>8</v>
      </c>
      <c r="N4" s="53"/>
      <c r="O4" s="53"/>
      <c r="P4" s="53" t="s">
        <v>9</v>
      </c>
      <c r="Q4" s="53"/>
      <c r="R4" s="53"/>
      <c r="S4" s="54" t="s">
        <v>10</v>
      </c>
      <c r="T4" s="56" t="s">
        <v>104</v>
      </c>
      <c r="U4" s="98" t="s">
        <v>11</v>
      </c>
      <c r="V4" s="98"/>
      <c r="W4" s="98"/>
      <c r="X4" s="53" t="s">
        <v>100</v>
      </c>
      <c r="Y4" s="53"/>
      <c r="Z4" s="53"/>
      <c r="AA4" s="53"/>
      <c r="AB4" s="53"/>
      <c r="AC4" s="56" t="s">
        <v>15</v>
      </c>
      <c r="AD4" s="54" t="s">
        <v>10</v>
      </c>
      <c r="AE4" s="56" t="s">
        <v>104</v>
      </c>
      <c r="AF4" s="54" t="s">
        <v>125</v>
      </c>
      <c r="AG4" s="54" t="s">
        <v>16</v>
      </c>
      <c r="AH4" s="54" t="s">
        <v>10</v>
      </c>
      <c r="AI4" s="56" t="s">
        <v>104</v>
      </c>
      <c r="AJ4" s="52"/>
      <c r="AK4" s="52"/>
      <c r="AL4" s="54"/>
      <c r="AM4" s="54"/>
    </row>
    <row r="5" spans="1:39" ht="15" customHeight="1" x14ac:dyDescent="0.3">
      <c r="A5" s="52"/>
      <c r="B5" s="52"/>
      <c r="C5" s="52"/>
      <c r="D5" s="52"/>
      <c r="E5" s="52"/>
      <c r="F5" s="54" t="s">
        <v>17</v>
      </c>
      <c r="G5" s="57" t="s">
        <v>103</v>
      </c>
      <c r="H5" s="56" t="s">
        <v>18</v>
      </c>
      <c r="I5" s="58" t="s">
        <v>17</v>
      </c>
      <c r="J5" s="57" t="s">
        <v>103</v>
      </c>
      <c r="K5" s="56" t="s">
        <v>18</v>
      </c>
      <c r="L5" s="55"/>
      <c r="M5" s="54" t="s">
        <v>17</v>
      </c>
      <c r="N5" s="57" t="s">
        <v>103</v>
      </c>
      <c r="O5" s="56" t="s">
        <v>18</v>
      </c>
      <c r="P5" s="54" t="s">
        <v>17</v>
      </c>
      <c r="Q5" s="57" t="s">
        <v>103</v>
      </c>
      <c r="R5" s="56" t="s">
        <v>18</v>
      </c>
      <c r="S5" s="54"/>
      <c r="T5" s="56"/>
      <c r="U5" s="54" t="s">
        <v>17</v>
      </c>
      <c r="V5" s="57" t="s">
        <v>103</v>
      </c>
      <c r="W5" s="56" t="s">
        <v>19</v>
      </c>
      <c r="X5" s="54" t="s">
        <v>12</v>
      </c>
      <c r="Y5" s="54" t="s">
        <v>13</v>
      </c>
      <c r="Z5" s="54" t="s">
        <v>14</v>
      </c>
      <c r="AA5" s="57" t="s">
        <v>103</v>
      </c>
      <c r="AB5" s="56" t="s">
        <v>19</v>
      </c>
      <c r="AC5" s="56"/>
      <c r="AD5" s="54"/>
      <c r="AE5" s="56"/>
      <c r="AF5" s="54"/>
      <c r="AG5" s="54"/>
      <c r="AH5" s="54"/>
      <c r="AI5" s="56"/>
      <c r="AJ5" s="52"/>
      <c r="AK5" s="52"/>
      <c r="AL5" s="54"/>
      <c r="AM5" s="54"/>
    </row>
    <row r="6" spans="1:39" ht="15" customHeight="1" x14ac:dyDescent="0.3">
      <c r="A6" s="52"/>
      <c r="B6" s="52"/>
      <c r="C6" s="52"/>
      <c r="D6" s="52"/>
      <c r="E6" s="52"/>
      <c r="F6" s="54"/>
      <c r="G6" s="57"/>
      <c r="H6" s="56"/>
      <c r="I6" s="58"/>
      <c r="J6" s="57"/>
      <c r="K6" s="56"/>
      <c r="L6" s="55"/>
      <c r="M6" s="54"/>
      <c r="N6" s="57"/>
      <c r="O6" s="56"/>
      <c r="P6" s="54"/>
      <c r="Q6" s="57"/>
      <c r="R6" s="56"/>
      <c r="S6" s="54"/>
      <c r="T6" s="56"/>
      <c r="U6" s="54"/>
      <c r="V6" s="57"/>
      <c r="W6" s="56"/>
      <c r="X6" s="54"/>
      <c r="Y6" s="54"/>
      <c r="Z6" s="54"/>
      <c r="AA6" s="57"/>
      <c r="AB6" s="56"/>
      <c r="AC6" s="56"/>
      <c r="AD6" s="54"/>
      <c r="AE6" s="56"/>
      <c r="AF6" s="54"/>
      <c r="AG6" s="54"/>
      <c r="AH6" s="54"/>
      <c r="AI6" s="56"/>
      <c r="AJ6" s="52"/>
      <c r="AK6" s="52"/>
      <c r="AL6" s="54"/>
      <c r="AM6" s="54"/>
    </row>
    <row r="7" spans="1:39" x14ac:dyDescent="0.3">
      <c r="A7" s="59"/>
      <c r="B7" s="59"/>
      <c r="C7" s="59"/>
      <c r="D7" s="59"/>
      <c r="E7" s="59"/>
      <c r="F7" s="60"/>
      <c r="G7" s="61"/>
      <c r="H7" s="62"/>
      <c r="I7" s="63"/>
      <c r="J7" s="61"/>
      <c r="K7" s="62"/>
      <c r="L7" s="64"/>
      <c r="M7" s="60"/>
      <c r="N7" s="61"/>
      <c r="O7" s="62"/>
      <c r="P7" s="60"/>
      <c r="Q7" s="61"/>
      <c r="R7" s="62"/>
      <c r="S7" s="60"/>
      <c r="T7" s="62"/>
      <c r="U7" s="60"/>
      <c r="V7" s="61"/>
      <c r="W7" s="62"/>
      <c r="X7" s="60"/>
      <c r="Y7" s="60"/>
      <c r="Z7" s="60"/>
      <c r="AA7" s="61"/>
      <c r="AB7" s="62"/>
      <c r="AC7" s="62"/>
      <c r="AD7" s="60"/>
      <c r="AE7" s="62"/>
      <c r="AF7" s="60"/>
      <c r="AG7" s="60"/>
      <c r="AH7" s="60"/>
      <c r="AI7" s="62"/>
      <c r="AJ7" s="59"/>
      <c r="AK7" s="59"/>
      <c r="AL7" s="60"/>
      <c r="AM7" s="60"/>
    </row>
    <row r="8" spans="1:39" x14ac:dyDescent="0.3">
      <c r="A8" s="67">
        <v>348.19</v>
      </c>
      <c r="B8" s="71" t="s">
        <v>120</v>
      </c>
      <c r="C8" s="67" t="s">
        <v>79</v>
      </c>
      <c r="D8" s="65">
        <f>-(475.18-A8)</f>
        <v>-126.99000000000001</v>
      </c>
      <c r="E8" s="72">
        <v>24</v>
      </c>
      <c r="F8" s="70">
        <v>25</v>
      </c>
      <c r="G8" s="99">
        <f t="shared" ref="G8:G28" si="0">(F8/AL8)*100</f>
        <v>5</v>
      </c>
      <c r="H8" s="69">
        <f t="shared" ref="H8:H25" si="1">(F8/S8)*100</f>
        <v>34.722222222222221</v>
      </c>
      <c r="I8" s="70">
        <v>29</v>
      </c>
      <c r="J8" s="99">
        <f t="shared" ref="J8:J28" si="2">(I8/AL8)*100</f>
        <v>5.8000000000000007</v>
      </c>
      <c r="K8" s="69">
        <f>(I8/S8)*100</f>
        <v>40.277777777777779</v>
      </c>
      <c r="L8" s="69">
        <f t="shared" ref="L8:L10" si="3">(F8/(F8+I8))*100</f>
        <v>46.296296296296298</v>
      </c>
      <c r="M8" s="70">
        <v>18</v>
      </c>
      <c r="N8" s="99">
        <f t="shared" ref="N8:N28" si="4">(M8/AL8)*100</f>
        <v>3.5999999999999996</v>
      </c>
      <c r="O8" s="69">
        <f t="shared" ref="O8:O24" si="5">(M8/S8)*100</f>
        <v>25</v>
      </c>
      <c r="P8" s="70">
        <v>0</v>
      </c>
      <c r="Q8" s="99">
        <v>0</v>
      </c>
      <c r="R8" s="69">
        <v>0</v>
      </c>
      <c r="S8" s="70">
        <f t="shared" ref="S8:S25" si="6">SUM(P8,M8,I8,F8)</f>
        <v>72</v>
      </c>
      <c r="T8" s="69">
        <f t="shared" ref="T8:T28" si="7">(S8/AL8)*100</f>
        <v>14.399999999999999</v>
      </c>
      <c r="U8" s="70">
        <v>74</v>
      </c>
      <c r="V8" s="99">
        <f t="shared" ref="V8:V28" si="8">(U8/AL8)*100</f>
        <v>14.799999999999999</v>
      </c>
      <c r="W8" s="69">
        <f>(U8/AD8)*100</f>
        <v>18.181818181818183</v>
      </c>
      <c r="X8" s="70">
        <v>103</v>
      </c>
      <c r="Y8" s="70">
        <v>194</v>
      </c>
      <c r="Z8" s="70">
        <v>36</v>
      </c>
      <c r="AA8" s="99">
        <f t="shared" ref="AA8:AA28" si="9">((X8+Y8+Z8)/AL8)*100</f>
        <v>66.600000000000009</v>
      </c>
      <c r="AB8" s="69">
        <f>((X8+Y8+Z8)/AD8)*100</f>
        <v>81.818181818181827</v>
      </c>
      <c r="AC8" s="69">
        <f t="shared" ref="AC8:AC28" si="10">(U8/(X8+Y8+Z8))</f>
        <v>0.22222222222222221</v>
      </c>
      <c r="AD8" s="15">
        <f t="shared" ref="AD8:AD28" si="11">Z8+Y8+X8+U8</f>
        <v>407</v>
      </c>
      <c r="AE8" s="69">
        <f t="shared" ref="AE8:AE28" si="12">(AD8/AL8)*100</f>
        <v>81.399999999999991</v>
      </c>
      <c r="AF8" s="70">
        <v>21</v>
      </c>
      <c r="AG8" s="70">
        <v>0</v>
      </c>
      <c r="AH8" s="15">
        <f t="shared" ref="AH8:AH28" si="13">AF8+AG8</f>
        <v>21</v>
      </c>
      <c r="AI8" s="69">
        <f t="shared" ref="AI8:AI28" si="14">(AH8/AL8)*100</f>
        <v>4.2</v>
      </c>
      <c r="AJ8" s="67">
        <v>0</v>
      </c>
      <c r="AK8" s="74">
        <f>(AJ8/(AJ8+AL8))*100</f>
        <v>0</v>
      </c>
      <c r="AL8" s="15">
        <f t="shared" ref="AL8:AL28" si="15">SUM(AF8,Z8,Y8,X8,U8,I8,F8,AG8,P8,M8)</f>
        <v>500</v>
      </c>
      <c r="AM8" s="15" t="s">
        <v>111</v>
      </c>
    </row>
    <row r="9" spans="1:39" x14ac:dyDescent="0.3">
      <c r="A9" s="67">
        <v>401.3</v>
      </c>
      <c r="B9" s="71" t="s">
        <v>121</v>
      </c>
      <c r="C9" s="67" t="s">
        <v>80</v>
      </c>
      <c r="D9" s="65">
        <f t="shared" ref="D9:D34" si="16">-(475.18-A9)</f>
        <v>-73.88</v>
      </c>
      <c r="E9" s="72">
        <v>25</v>
      </c>
      <c r="F9" s="70">
        <v>20</v>
      </c>
      <c r="G9" s="99">
        <f t="shared" si="0"/>
        <v>4</v>
      </c>
      <c r="H9" s="69">
        <f t="shared" si="1"/>
        <v>51.282051282051277</v>
      </c>
      <c r="I9" s="70">
        <v>15</v>
      </c>
      <c r="J9" s="99">
        <f t="shared" si="2"/>
        <v>3</v>
      </c>
      <c r="K9" s="69">
        <f t="shared" ref="K9:K34" si="17">(I9/S9)*100</f>
        <v>38.461538461538467</v>
      </c>
      <c r="L9" s="69">
        <f t="shared" si="3"/>
        <v>57.142857142857139</v>
      </c>
      <c r="M9" s="70">
        <v>4</v>
      </c>
      <c r="N9" s="99">
        <f t="shared" si="4"/>
        <v>0.8</v>
      </c>
      <c r="O9" s="69">
        <f t="shared" si="5"/>
        <v>10.256410256410255</v>
      </c>
      <c r="P9" s="70">
        <v>0</v>
      </c>
      <c r="Q9" s="99">
        <v>0</v>
      </c>
      <c r="R9" s="69">
        <v>0</v>
      </c>
      <c r="S9" s="70">
        <f t="shared" si="6"/>
        <v>39</v>
      </c>
      <c r="T9" s="69">
        <f t="shared" si="7"/>
        <v>7.8</v>
      </c>
      <c r="U9" s="70">
        <v>69</v>
      </c>
      <c r="V9" s="99">
        <f t="shared" si="8"/>
        <v>13.8</v>
      </c>
      <c r="W9" s="69">
        <f t="shared" ref="W9:W34" si="18">(U9/AD9)*100</f>
        <v>17.468354430379744</v>
      </c>
      <c r="X9" s="70">
        <v>133</v>
      </c>
      <c r="Y9" s="70">
        <v>157</v>
      </c>
      <c r="Z9" s="70">
        <v>36</v>
      </c>
      <c r="AA9" s="99">
        <f t="shared" si="9"/>
        <v>65.2</v>
      </c>
      <c r="AB9" s="69">
        <f t="shared" ref="AB9:AB34" si="19">((X9+Y9+Z9)/AD9)*100</f>
        <v>82.531645569620252</v>
      </c>
      <c r="AC9" s="69">
        <f t="shared" si="10"/>
        <v>0.21165644171779141</v>
      </c>
      <c r="AD9" s="15">
        <f t="shared" si="11"/>
        <v>395</v>
      </c>
      <c r="AE9" s="69">
        <f t="shared" si="12"/>
        <v>79</v>
      </c>
      <c r="AF9" s="70">
        <v>66</v>
      </c>
      <c r="AG9" s="70">
        <v>0</v>
      </c>
      <c r="AH9" s="15">
        <f t="shared" si="13"/>
        <v>66</v>
      </c>
      <c r="AI9" s="69">
        <f t="shared" si="14"/>
        <v>13.200000000000001</v>
      </c>
      <c r="AJ9" s="67">
        <v>1</v>
      </c>
      <c r="AK9" s="73">
        <f t="shared" ref="AK9:AK22" si="20">(AJ9/AL9)</f>
        <v>2E-3</v>
      </c>
      <c r="AL9" s="15">
        <f t="shared" si="15"/>
        <v>500</v>
      </c>
      <c r="AM9" s="15" t="s">
        <v>108</v>
      </c>
    </row>
    <row r="10" spans="1:39" x14ac:dyDescent="0.3">
      <c r="A10" s="67">
        <v>410.61</v>
      </c>
      <c r="B10" s="71" t="s">
        <v>121</v>
      </c>
      <c r="C10" s="67" t="s">
        <v>81</v>
      </c>
      <c r="D10" s="65">
        <f t="shared" si="16"/>
        <v>-64.569999999999993</v>
      </c>
      <c r="E10" s="72">
        <v>25</v>
      </c>
      <c r="F10" s="70">
        <v>6</v>
      </c>
      <c r="G10" s="99">
        <f t="shared" si="0"/>
        <v>1.2</v>
      </c>
      <c r="H10" s="69">
        <f t="shared" si="1"/>
        <v>66.666666666666657</v>
      </c>
      <c r="I10" s="70">
        <v>0</v>
      </c>
      <c r="J10" s="99">
        <f t="shared" si="2"/>
        <v>0</v>
      </c>
      <c r="K10" s="69">
        <f t="shared" si="17"/>
        <v>0</v>
      </c>
      <c r="L10" s="69">
        <f t="shared" si="3"/>
        <v>100</v>
      </c>
      <c r="M10" s="70">
        <v>3</v>
      </c>
      <c r="N10" s="99">
        <f t="shared" si="4"/>
        <v>0.6</v>
      </c>
      <c r="O10" s="69">
        <f t="shared" si="5"/>
        <v>33.333333333333329</v>
      </c>
      <c r="P10" s="70">
        <v>0</v>
      </c>
      <c r="Q10" s="99">
        <v>0</v>
      </c>
      <c r="R10" s="69">
        <v>0</v>
      </c>
      <c r="S10" s="70">
        <f t="shared" si="6"/>
        <v>9</v>
      </c>
      <c r="T10" s="69">
        <f t="shared" si="7"/>
        <v>1.7999999999999998</v>
      </c>
      <c r="U10" s="70">
        <v>64</v>
      </c>
      <c r="V10" s="99">
        <f t="shared" si="8"/>
        <v>12.8</v>
      </c>
      <c r="W10" s="69">
        <f t="shared" si="18"/>
        <v>14.814814814814813</v>
      </c>
      <c r="X10" s="70">
        <v>174</v>
      </c>
      <c r="Y10" s="70">
        <v>179</v>
      </c>
      <c r="Z10" s="70">
        <v>15</v>
      </c>
      <c r="AA10" s="99">
        <f t="shared" si="9"/>
        <v>73.599999999999994</v>
      </c>
      <c r="AB10" s="69">
        <f t="shared" si="19"/>
        <v>85.18518518518519</v>
      </c>
      <c r="AC10" s="69">
        <f t="shared" si="10"/>
        <v>0.17391304347826086</v>
      </c>
      <c r="AD10" s="15">
        <f t="shared" si="11"/>
        <v>432</v>
      </c>
      <c r="AE10" s="69">
        <f t="shared" si="12"/>
        <v>86.4</v>
      </c>
      <c r="AF10" s="70">
        <v>59</v>
      </c>
      <c r="AG10" s="70">
        <v>0</v>
      </c>
      <c r="AH10" s="15">
        <f t="shared" si="13"/>
        <v>59</v>
      </c>
      <c r="AI10" s="69">
        <f t="shared" si="14"/>
        <v>11.799999999999999</v>
      </c>
      <c r="AJ10" s="67">
        <v>3</v>
      </c>
      <c r="AK10" s="73">
        <f t="shared" si="20"/>
        <v>6.0000000000000001E-3</v>
      </c>
      <c r="AL10" s="15">
        <f t="shared" si="15"/>
        <v>500</v>
      </c>
      <c r="AM10" s="15" t="s">
        <v>114</v>
      </c>
    </row>
    <row r="11" spans="1:39" x14ac:dyDescent="0.3">
      <c r="A11" s="67">
        <v>427.1</v>
      </c>
      <c r="B11" s="71" t="s">
        <v>121</v>
      </c>
      <c r="C11" s="67" t="s">
        <v>82</v>
      </c>
      <c r="D11" s="65">
        <f t="shared" si="16"/>
        <v>-48.079999999999984</v>
      </c>
      <c r="E11" s="72">
        <v>25</v>
      </c>
      <c r="F11" s="70">
        <v>8</v>
      </c>
      <c r="G11" s="99">
        <f t="shared" si="0"/>
        <v>1.6</v>
      </c>
      <c r="H11" s="69">
        <f t="shared" si="1"/>
        <v>40</v>
      </c>
      <c r="I11" s="70">
        <v>9</v>
      </c>
      <c r="J11" s="99">
        <f t="shared" si="2"/>
        <v>1.7999999999999998</v>
      </c>
      <c r="K11" s="69">
        <f t="shared" si="17"/>
        <v>45</v>
      </c>
      <c r="L11" s="69">
        <f t="shared" ref="L11:L32" si="21">(F11/(F11+I11))*100</f>
        <v>47.058823529411761</v>
      </c>
      <c r="M11" s="70">
        <v>3</v>
      </c>
      <c r="N11" s="99">
        <f t="shared" si="4"/>
        <v>0.6</v>
      </c>
      <c r="O11" s="69">
        <f t="shared" si="5"/>
        <v>15</v>
      </c>
      <c r="P11" s="70">
        <v>0</v>
      </c>
      <c r="Q11" s="99">
        <v>0</v>
      </c>
      <c r="R11" s="69">
        <v>0</v>
      </c>
      <c r="S11" s="70">
        <f t="shared" si="6"/>
        <v>20</v>
      </c>
      <c r="T11" s="69">
        <f t="shared" si="7"/>
        <v>4</v>
      </c>
      <c r="U11" s="70">
        <v>52</v>
      </c>
      <c r="V11" s="99">
        <f t="shared" si="8"/>
        <v>10.4</v>
      </c>
      <c r="W11" s="69">
        <f t="shared" si="18"/>
        <v>11.37855579868709</v>
      </c>
      <c r="X11" s="70">
        <v>212</v>
      </c>
      <c r="Y11" s="70">
        <v>170</v>
      </c>
      <c r="Z11" s="70">
        <v>23</v>
      </c>
      <c r="AA11" s="99">
        <f t="shared" si="9"/>
        <v>81</v>
      </c>
      <c r="AB11" s="69">
        <f t="shared" si="19"/>
        <v>88.621444201312912</v>
      </c>
      <c r="AC11" s="69">
        <f t="shared" si="10"/>
        <v>0.12839506172839507</v>
      </c>
      <c r="AD11" s="15">
        <f t="shared" si="11"/>
        <v>457</v>
      </c>
      <c r="AE11" s="69">
        <f t="shared" si="12"/>
        <v>91.4</v>
      </c>
      <c r="AF11" s="70">
        <v>23</v>
      </c>
      <c r="AG11" s="70">
        <v>0</v>
      </c>
      <c r="AH11" s="15">
        <f t="shared" si="13"/>
        <v>23</v>
      </c>
      <c r="AI11" s="69">
        <f t="shared" si="14"/>
        <v>4.5999999999999996</v>
      </c>
      <c r="AJ11" s="67">
        <v>5</v>
      </c>
      <c r="AK11" s="73">
        <f t="shared" si="20"/>
        <v>0.01</v>
      </c>
      <c r="AL11" s="15">
        <f t="shared" si="15"/>
        <v>500</v>
      </c>
      <c r="AM11" s="15" t="s">
        <v>112</v>
      </c>
    </row>
    <row r="12" spans="1:39" x14ac:dyDescent="0.3">
      <c r="A12" s="67">
        <v>432.16</v>
      </c>
      <c r="B12" s="66" t="s">
        <v>122</v>
      </c>
      <c r="C12" s="67" t="s">
        <v>83</v>
      </c>
      <c r="D12" s="65">
        <f t="shared" si="16"/>
        <v>-43.019999999999982</v>
      </c>
      <c r="E12" s="72">
        <v>25</v>
      </c>
      <c r="F12" s="70">
        <v>8</v>
      </c>
      <c r="G12" s="99">
        <f t="shared" si="0"/>
        <v>1.6</v>
      </c>
      <c r="H12" s="69">
        <f t="shared" si="1"/>
        <v>57.142857142857139</v>
      </c>
      <c r="I12" s="70">
        <v>1</v>
      </c>
      <c r="J12" s="99">
        <f t="shared" si="2"/>
        <v>0.2</v>
      </c>
      <c r="K12" s="69">
        <f t="shared" si="17"/>
        <v>7.1428571428571423</v>
      </c>
      <c r="L12" s="69">
        <f t="shared" si="21"/>
        <v>88.888888888888886</v>
      </c>
      <c r="M12" s="70">
        <v>5</v>
      </c>
      <c r="N12" s="99">
        <f t="shared" si="4"/>
        <v>1</v>
      </c>
      <c r="O12" s="69">
        <f t="shared" si="5"/>
        <v>35.714285714285715</v>
      </c>
      <c r="P12" s="70">
        <v>0</v>
      </c>
      <c r="Q12" s="99">
        <v>0</v>
      </c>
      <c r="R12" s="69">
        <v>0</v>
      </c>
      <c r="S12" s="70">
        <f t="shared" si="6"/>
        <v>14</v>
      </c>
      <c r="T12" s="69">
        <f t="shared" si="7"/>
        <v>2.8000000000000003</v>
      </c>
      <c r="U12" s="70">
        <v>96</v>
      </c>
      <c r="V12" s="99">
        <f t="shared" si="8"/>
        <v>19.2</v>
      </c>
      <c r="W12" s="69">
        <f t="shared" si="18"/>
        <v>20.33898305084746</v>
      </c>
      <c r="X12" s="70">
        <v>279</v>
      </c>
      <c r="Y12" s="70">
        <v>95</v>
      </c>
      <c r="Z12" s="70">
        <v>2</v>
      </c>
      <c r="AA12" s="99">
        <f t="shared" si="9"/>
        <v>75.2</v>
      </c>
      <c r="AB12" s="69">
        <f t="shared" si="19"/>
        <v>79.66101694915254</v>
      </c>
      <c r="AC12" s="69">
        <f t="shared" si="10"/>
        <v>0.25531914893617019</v>
      </c>
      <c r="AD12" s="15">
        <f t="shared" si="11"/>
        <v>472</v>
      </c>
      <c r="AE12" s="69">
        <f t="shared" si="12"/>
        <v>94.399999999999991</v>
      </c>
      <c r="AF12" s="70">
        <v>14</v>
      </c>
      <c r="AG12" s="70">
        <v>0</v>
      </c>
      <c r="AH12" s="15">
        <f t="shared" si="13"/>
        <v>14</v>
      </c>
      <c r="AI12" s="69">
        <f t="shared" si="14"/>
        <v>2.8000000000000003</v>
      </c>
      <c r="AJ12" s="67">
        <v>19</v>
      </c>
      <c r="AK12" s="73">
        <f t="shared" si="20"/>
        <v>3.7999999999999999E-2</v>
      </c>
      <c r="AL12" s="15">
        <f t="shared" si="15"/>
        <v>500</v>
      </c>
      <c r="AM12" s="15" t="s">
        <v>108</v>
      </c>
    </row>
    <row r="13" spans="1:39" x14ac:dyDescent="0.3">
      <c r="A13" s="67">
        <v>438.48</v>
      </c>
      <c r="B13" s="66" t="s">
        <v>122</v>
      </c>
      <c r="C13" s="67" t="s">
        <v>84</v>
      </c>
      <c r="D13" s="65">
        <f t="shared" si="16"/>
        <v>-36.699999999999989</v>
      </c>
      <c r="E13" s="72">
        <v>25</v>
      </c>
      <c r="F13" s="70">
        <v>22</v>
      </c>
      <c r="G13" s="99">
        <f t="shared" si="0"/>
        <v>4.3999999999999995</v>
      </c>
      <c r="H13" s="69">
        <f t="shared" si="1"/>
        <v>53.658536585365859</v>
      </c>
      <c r="I13" s="70">
        <v>10</v>
      </c>
      <c r="J13" s="99">
        <f t="shared" si="2"/>
        <v>2</v>
      </c>
      <c r="K13" s="69">
        <f t="shared" si="17"/>
        <v>24.390243902439025</v>
      </c>
      <c r="L13" s="69">
        <f t="shared" si="21"/>
        <v>68.75</v>
      </c>
      <c r="M13" s="70">
        <v>9</v>
      </c>
      <c r="N13" s="99">
        <f t="shared" si="4"/>
        <v>1.7999999999999998</v>
      </c>
      <c r="O13" s="69">
        <f t="shared" si="5"/>
        <v>21.951219512195124</v>
      </c>
      <c r="P13" s="70">
        <v>0</v>
      </c>
      <c r="Q13" s="99">
        <v>0</v>
      </c>
      <c r="R13" s="69">
        <v>0</v>
      </c>
      <c r="S13" s="70">
        <f t="shared" si="6"/>
        <v>41</v>
      </c>
      <c r="T13" s="69">
        <f t="shared" si="7"/>
        <v>8.2000000000000011</v>
      </c>
      <c r="U13" s="70">
        <v>22</v>
      </c>
      <c r="V13" s="99">
        <f t="shared" si="8"/>
        <v>4.3999999999999995</v>
      </c>
      <c r="W13" s="69">
        <f t="shared" si="18"/>
        <v>5.5696202531645564</v>
      </c>
      <c r="X13" s="70">
        <v>128</v>
      </c>
      <c r="Y13" s="70">
        <v>203</v>
      </c>
      <c r="Z13" s="70">
        <v>42</v>
      </c>
      <c r="AA13" s="99">
        <f t="shared" si="9"/>
        <v>74.599999999999994</v>
      </c>
      <c r="AB13" s="69">
        <f t="shared" si="19"/>
        <v>94.430379746835442</v>
      </c>
      <c r="AC13" s="69">
        <f t="shared" si="10"/>
        <v>5.8981233243967826E-2</v>
      </c>
      <c r="AD13" s="15">
        <f t="shared" si="11"/>
        <v>395</v>
      </c>
      <c r="AE13" s="69">
        <f t="shared" si="12"/>
        <v>79</v>
      </c>
      <c r="AF13" s="70">
        <v>64</v>
      </c>
      <c r="AG13" s="70">
        <v>0</v>
      </c>
      <c r="AH13" s="15">
        <f t="shared" si="13"/>
        <v>64</v>
      </c>
      <c r="AI13" s="69">
        <f t="shared" si="14"/>
        <v>12.8</v>
      </c>
      <c r="AJ13" s="67">
        <v>1</v>
      </c>
      <c r="AK13" s="73">
        <f t="shared" si="20"/>
        <v>2E-3</v>
      </c>
      <c r="AL13" s="15">
        <f t="shared" si="15"/>
        <v>500</v>
      </c>
      <c r="AM13" s="15" t="s">
        <v>112</v>
      </c>
    </row>
    <row r="14" spans="1:39" x14ac:dyDescent="0.3">
      <c r="A14" s="67">
        <v>445.62</v>
      </c>
      <c r="B14" s="66" t="s">
        <v>122</v>
      </c>
      <c r="C14" s="67" t="s">
        <v>85</v>
      </c>
      <c r="D14" s="65">
        <f t="shared" si="16"/>
        <v>-29.560000000000002</v>
      </c>
      <c r="E14" s="72">
        <v>25</v>
      </c>
      <c r="F14" s="70">
        <v>4</v>
      </c>
      <c r="G14" s="99">
        <f t="shared" si="0"/>
        <v>0.8</v>
      </c>
      <c r="H14" s="69">
        <f t="shared" si="1"/>
        <v>50</v>
      </c>
      <c r="I14" s="70">
        <v>2</v>
      </c>
      <c r="J14" s="99">
        <f t="shared" si="2"/>
        <v>0.4</v>
      </c>
      <c r="K14" s="69">
        <f t="shared" si="17"/>
        <v>25</v>
      </c>
      <c r="L14" s="69">
        <f t="shared" si="21"/>
        <v>66.666666666666657</v>
      </c>
      <c r="M14" s="70">
        <v>2</v>
      </c>
      <c r="N14" s="99">
        <f t="shared" si="4"/>
        <v>0.4</v>
      </c>
      <c r="O14" s="69">
        <f t="shared" si="5"/>
        <v>25</v>
      </c>
      <c r="P14" s="70">
        <v>0</v>
      </c>
      <c r="Q14" s="99">
        <v>0</v>
      </c>
      <c r="R14" s="69">
        <v>0</v>
      </c>
      <c r="S14" s="70">
        <f t="shared" si="6"/>
        <v>8</v>
      </c>
      <c r="T14" s="69">
        <f t="shared" si="7"/>
        <v>1.6</v>
      </c>
      <c r="U14" s="70">
        <v>47</v>
      </c>
      <c r="V14" s="99">
        <f t="shared" si="8"/>
        <v>9.4</v>
      </c>
      <c r="W14" s="69">
        <f t="shared" si="18"/>
        <v>10.352422907488986</v>
      </c>
      <c r="X14" s="70">
        <v>195</v>
      </c>
      <c r="Y14" s="70">
        <v>207</v>
      </c>
      <c r="Z14" s="70">
        <v>5</v>
      </c>
      <c r="AA14" s="99">
        <f t="shared" si="9"/>
        <v>81.399999999999991</v>
      </c>
      <c r="AB14" s="69">
        <f t="shared" si="19"/>
        <v>89.647577092511014</v>
      </c>
      <c r="AC14" s="69">
        <f t="shared" si="10"/>
        <v>0.11547911547911548</v>
      </c>
      <c r="AD14" s="15">
        <f t="shared" si="11"/>
        <v>454</v>
      </c>
      <c r="AE14" s="69">
        <f t="shared" si="12"/>
        <v>90.8</v>
      </c>
      <c r="AF14" s="70">
        <v>38</v>
      </c>
      <c r="AG14" s="70">
        <v>0</v>
      </c>
      <c r="AH14" s="15">
        <f t="shared" si="13"/>
        <v>38</v>
      </c>
      <c r="AI14" s="69">
        <f t="shared" si="14"/>
        <v>7.6</v>
      </c>
      <c r="AJ14" s="67">
        <v>23</v>
      </c>
      <c r="AK14" s="73">
        <f t="shared" si="20"/>
        <v>4.5999999999999999E-2</v>
      </c>
      <c r="AL14" s="15">
        <f t="shared" si="15"/>
        <v>500</v>
      </c>
      <c r="AM14" s="15" t="s">
        <v>108</v>
      </c>
    </row>
    <row r="15" spans="1:39" x14ac:dyDescent="0.3">
      <c r="A15" s="67">
        <v>449.26</v>
      </c>
      <c r="B15" s="66" t="s">
        <v>122</v>
      </c>
      <c r="C15" s="67" t="s">
        <v>86</v>
      </c>
      <c r="D15" s="65">
        <f t="shared" si="16"/>
        <v>-25.920000000000016</v>
      </c>
      <c r="E15" s="72">
        <v>25</v>
      </c>
      <c r="F15" s="70">
        <v>1</v>
      </c>
      <c r="G15" s="99">
        <f t="shared" si="0"/>
        <v>0.2</v>
      </c>
      <c r="H15" s="69">
        <f t="shared" si="1"/>
        <v>100</v>
      </c>
      <c r="I15" s="70">
        <v>0</v>
      </c>
      <c r="J15" s="99">
        <f t="shared" si="2"/>
        <v>0</v>
      </c>
      <c r="K15" s="69">
        <f t="shared" si="17"/>
        <v>0</v>
      </c>
      <c r="L15" s="69">
        <f t="shared" si="21"/>
        <v>100</v>
      </c>
      <c r="M15" s="70">
        <v>0</v>
      </c>
      <c r="N15" s="99">
        <f t="shared" si="4"/>
        <v>0</v>
      </c>
      <c r="O15" s="69">
        <f t="shared" si="5"/>
        <v>0</v>
      </c>
      <c r="P15" s="70">
        <v>0</v>
      </c>
      <c r="Q15" s="99">
        <v>0</v>
      </c>
      <c r="R15" s="69">
        <v>0</v>
      </c>
      <c r="S15" s="70">
        <f t="shared" si="6"/>
        <v>1</v>
      </c>
      <c r="T15" s="69">
        <f t="shared" si="7"/>
        <v>0.2</v>
      </c>
      <c r="U15" s="70">
        <v>73</v>
      </c>
      <c r="V15" s="99">
        <f t="shared" si="8"/>
        <v>14.6</v>
      </c>
      <c r="W15" s="69">
        <f t="shared" si="18"/>
        <v>16.114790286975715</v>
      </c>
      <c r="X15" s="70">
        <v>250</v>
      </c>
      <c r="Y15" s="70">
        <v>130</v>
      </c>
      <c r="Z15" s="70">
        <v>0</v>
      </c>
      <c r="AA15" s="99">
        <f t="shared" si="9"/>
        <v>76</v>
      </c>
      <c r="AB15" s="69">
        <f t="shared" si="19"/>
        <v>83.885209713024281</v>
      </c>
      <c r="AC15" s="69">
        <f t="shared" si="10"/>
        <v>0.19210526315789472</v>
      </c>
      <c r="AD15" s="15">
        <f t="shared" si="11"/>
        <v>453</v>
      </c>
      <c r="AE15" s="69">
        <f t="shared" si="12"/>
        <v>90.600000000000009</v>
      </c>
      <c r="AF15" s="70">
        <v>45</v>
      </c>
      <c r="AG15" s="70">
        <v>1</v>
      </c>
      <c r="AH15" s="15">
        <f t="shared" si="13"/>
        <v>46</v>
      </c>
      <c r="AI15" s="69">
        <f t="shared" si="14"/>
        <v>9.1999999999999993</v>
      </c>
      <c r="AJ15" s="67">
        <v>64</v>
      </c>
      <c r="AK15" s="73">
        <f t="shared" si="20"/>
        <v>0.128</v>
      </c>
      <c r="AL15" s="15">
        <f t="shared" si="15"/>
        <v>500</v>
      </c>
      <c r="AM15" s="15" t="s">
        <v>108</v>
      </c>
    </row>
    <row r="16" spans="1:39" x14ac:dyDescent="0.3">
      <c r="A16" s="67">
        <v>452.08</v>
      </c>
      <c r="B16" s="66" t="s">
        <v>122</v>
      </c>
      <c r="C16" s="67" t="s">
        <v>87</v>
      </c>
      <c r="D16" s="65">
        <f t="shared" si="16"/>
        <v>-23.100000000000023</v>
      </c>
      <c r="E16" s="72">
        <v>25</v>
      </c>
      <c r="F16" s="70">
        <v>4</v>
      </c>
      <c r="G16" s="99">
        <f t="shared" si="0"/>
        <v>0.8</v>
      </c>
      <c r="H16" s="69">
        <f t="shared" si="1"/>
        <v>80</v>
      </c>
      <c r="I16" s="70">
        <v>0</v>
      </c>
      <c r="J16" s="99">
        <f t="shared" si="2"/>
        <v>0</v>
      </c>
      <c r="K16" s="69">
        <f t="shared" si="17"/>
        <v>0</v>
      </c>
      <c r="L16" s="69">
        <f t="shared" si="21"/>
        <v>100</v>
      </c>
      <c r="M16" s="70">
        <v>1</v>
      </c>
      <c r="N16" s="99">
        <f t="shared" si="4"/>
        <v>0.2</v>
      </c>
      <c r="O16" s="69">
        <f t="shared" si="5"/>
        <v>20</v>
      </c>
      <c r="P16" s="70">
        <v>0</v>
      </c>
      <c r="Q16" s="99">
        <v>0</v>
      </c>
      <c r="R16" s="69">
        <v>0</v>
      </c>
      <c r="S16" s="70">
        <f t="shared" si="6"/>
        <v>5</v>
      </c>
      <c r="T16" s="69">
        <f t="shared" si="7"/>
        <v>1</v>
      </c>
      <c r="U16" s="70">
        <v>48</v>
      </c>
      <c r="V16" s="99">
        <f t="shared" si="8"/>
        <v>9.6</v>
      </c>
      <c r="W16" s="69">
        <f t="shared" si="18"/>
        <v>9.8969072164948457</v>
      </c>
      <c r="X16" s="70">
        <v>261</v>
      </c>
      <c r="Y16" s="70">
        <v>176</v>
      </c>
      <c r="Z16" s="70">
        <v>0</v>
      </c>
      <c r="AA16" s="99">
        <f t="shared" si="9"/>
        <v>87.4</v>
      </c>
      <c r="AB16" s="69">
        <f t="shared" si="19"/>
        <v>90.103092783505161</v>
      </c>
      <c r="AC16" s="69">
        <f t="shared" si="10"/>
        <v>0.10983981693363844</v>
      </c>
      <c r="AD16" s="15">
        <f t="shared" si="11"/>
        <v>485</v>
      </c>
      <c r="AE16" s="69">
        <f t="shared" si="12"/>
        <v>97</v>
      </c>
      <c r="AF16" s="70">
        <v>10</v>
      </c>
      <c r="AG16" s="70">
        <v>0</v>
      </c>
      <c r="AH16" s="15">
        <f t="shared" si="13"/>
        <v>10</v>
      </c>
      <c r="AI16" s="69">
        <f t="shared" si="14"/>
        <v>2</v>
      </c>
      <c r="AJ16" s="67">
        <v>14</v>
      </c>
      <c r="AK16" s="73">
        <f t="shared" si="20"/>
        <v>2.8000000000000001E-2</v>
      </c>
      <c r="AL16" s="15">
        <f t="shared" si="15"/>
        <v>500</v>
      </c>
      <c r="AM16" s="15" t="s">
        <v>108</v>
      </c>
    </row>
    <row r="17" spans="1:39" x14ac:dyDescent="0.3">
      <c r="A17" s="67">
        <v>454.1</v>
      </c>
      <c r="B17" s="66" t="s">
        <v>122</v>
      </c>
      <c r="C17" s="67" t="s">
        <v>88</v>
      </c>
      <c r="D17" s="65">
        <f t="shared" si="16"/>
        <v>-21.079999999999984</v>
      </c>
      <c r="E17" s="72">
        <v>25</v>
      </c>
      <c r="F17" s="70">
        <v>9</v>
      </c>
      <c r="G17" s="99">
        <f t="shared" si="0"/>
        <v>1.7999999999999998</v>
      </c>
      <c r="H17" s="69">
        <f t="shared" si="1"/>
        <v>60</v>
      </c>
      <c r="I17" s="70">
        <v>4</v>
      </c>
      <c r="J17" s="99">
        <f t="shared" si="2"/>
        <v>0.8</v>
      </c>
      <c r="K17" s="69">
        <f t="shared" si="17"/>
        <v>26.666666666666668</v>
      </c>
      <c r="L17" s="69">
        <f t="shared" si="21"/>
        <v>69.230769230769226</v>
      </c>
      <c r="M17" s="70">
        <v>2</v>
      </c>
      <c r="N17" s="99">
        <f t="shared" si="4"/>
        <v>0.4</v>
      </c>
      <c r="O17" s="69">
        <f t="shared" si="5"/>
        <v>13.333333333333334</v>
      </c>
      <c r="P17" s="70">
        <v>0</v>
      </c>
      <c r="Q17" s="99">
        <v>0</v>
      </c>
      <c r="R17" s="69">
        <v>0</v>
      </c>
      <c r="S17" s="70">
        <f t="shared" si="6"/>
        <v>15</v>
      </c>
      <c r="T17" s="69">
        <f t="shared" si="7"/>
        <v>3</v>
      </c>
      <c r="U17" s="70">
        <v>117</v>
      </c>
      <c r="V17" s="99">
        <f t="shared" si="8"/>
        <v>23.400000000000002</v>
      </c>
      <c r="W17" s="69">
        <f t="shared" si="18"/>
        <v>26</v>
      </c>
      <c r="X17" s="70">
        <v>213</v>
      </c>
      <c r="Y17" s="70">
        <v>111</v>
      </c>
      <c r="Z17" s="70">
        <v>9</v>
      </c>
      <c r="AA17" s="99">
        <f t="shared" si="9"/>
        <v>66.600000000000009</v>
      </c>
      <c r="AB17" s="69">
        <f t="shared" si="19"/>
        <v>74</v>
      </c>
      <c r="AC17" s="69">
        <f t="shared" si="10"/>
        <v>0.35135135135135137</v>
      </c>
      <c r="AD17" s="15">
        <f t="shared" si="11"/>
        <v>450</v>
      </c>
      <c r="AE17" s="69">
        <f t="shared" si="12"/>
        <v>90</v>
      </c>
      <c r="AF17" s="70">
        <v>35</v>
      </c>
      <c r="AG17" s="70">
        <v>0</v>
      </c>
      <c r="AH17" s="15">
        <f t="shared" si="13"/>
        <v>35</v>
      </c>
      <c r="AI17" s="69">
        <f t="shared" si="14"/>
        <v>7.0000000000000009</v>
      </c>
      <c r="AJ17" s="67">
        <v>1</v>
      </c>
      <c r="AK17" s="73">
        <f t="shared" si="20"/>
        <v>2E-3</v>
      </c>
      <c r="AL17" s="15">
        <f t="shared" si="15"/>
        <v>500</v>
      </c>
      <c r="AM17" s="15" t="s">
        <v>108</v>
      </c>
    </row>
    <row r="18" spans="1:39" x14ac:dyDescent="0.3">
      <c r="A18" s="67">
        <v>461.75</v>
      </c>
      <c r="B18" s="66" t="s">
        <v>122</v>
      </c>
      <c r="C18" s="67" t="s">
        <v>89</v>
      </c>
      <c r="D18" s="65">
        <f t="shared" si="16"/>
        <v>-13.430000000000007</v>
      </c>
      <c r="E18" s="72">
        <v>25</v>
      </c>
      <c r="F18" s="70">
        <v>4</v>
      </c>
      <c r="G18" s="99">
        <f t="shared" si="0"/>
        <v>0.8</v>
      </c>
      <c r="H18" s="69">
        <f t="shared" si="1"/>
        <v>57.142857142857139</v>
      </c>
      <c r="I18" s="70">
        <v>1</v>
      </c>
      <c r="J18" s="99">
        <f t="shared" si="2"/>
        <v>0.2</v>
      </c>
      <c r="K18" s="69">
        <f t="shared" si="17"/>
        <v>14.285714285714285</v>
      </c>
      <c r="L18" s="69">
        <f t="shared" si="21"/>
        <v>80</v>
      </c>
      <c r="M18" s="70">
        <v>2</v>
      </c>
      <c r="N18" s="99">
        <f t="shared" si="4"/>
        <v>0.4</v>
      </c>
      <c r="O18" s="69">
        <f t="shared" si="5"/>
        <v>28.571428571428569</v>
      </c>
      <c r="P18" s="70">
        <v>0</v>
      </c>
      <c r="Q18" s="99">
        <v>0</v>
      </c>
      <c r="R18" s="69">
        <v>0</v>
      </c>
      <c r="S18" s="70">
        <f t="shared" si="6"/>
        <v>7</v>
      </c>
      <c r="T18" s="69">
        <f t="shared" si="7"/>
        <v>1.4000000000000001</v>
      </c>
      <c r="U18" s="70">
        <v>44</v>
      </c>
      <c r="V18" s="99">
        <f t="shared" si="8"/>
        <v>8.7999999999999989</v>
      </c>
      <c r="W18" s="69">
        <f t="shared" si="18"/>
        <v>11.253196930946292</v>
      </c>
      <c r="X18" s="70">
        <v>249</v>
      </c>
      <c r="Y18" s="70">
        <v>92</v>
      </c>
      <c r="Z18" s="70">
        <v>6</v>
      </c>
      <c r="AA18" s="99">
        <f t="shared" si="9"/>
        <v>69.399999999999991</v>
      </c>
      <c r="AB18" s="69">
        <f t="shared" si="19"/>
        <v>88.746803069053698</v>
      </c>
      <c r="AC18" s="69">
        <f t="shared" si="10"/>
        <v>0.12680115273775217</v>
      </c>
      <c r="AD18" s="15">
        <f t="shared" si="11"/>
        <v>391</v>
      </c>
      <c r="AE18" s="69">
        <f t="shared" si="12"/>
        <v>78.2</v>
      </c>
      <c r="AF18" s="70">
        <v>101</v>
      </c>
      <c r="AG18" s="70">
        <v>1</v>
      </c>
      <c r="AH18" s="15">
        <f t="shared" si="13"/>
        <v>102</v>
      </c>
      <c r="AI18" s="69">
        <f t="shared" si="14"/>
        <v>20.399999999999999</v>
      </c>
      <c r="AJ18" s="67">
        <v>14</v>
      </c>
      <c r="AK18" s="73">
        <f t="shared" si="20"/>
        <v>2.8000000000000001E-2</v>
      </c>
      <c r="AL18" s="15">
        <f t="shared" si="15"/>
        <v>500</v>
      </c>
      <c r="AM18" s="15" t="s">
        <v>114</v>
      </c>
    </row>
    <row r="19" spans="1:39" x14ac:dyDescent="0.3">
      <c r="A19" s="67">
        <v>462</v>
      </c>
      <c r="B19" s="66" t="s">
        <v>122</v>
      </c>
      <c r="C19" s="67" t="s">
        <v>90</v>
      </c>
      <c r="D19" s="65">
        <f t="shared" si="16"/>
        <v>-13.180000000000007</v>
      </c>
      <c r="E19" s="72">
        <v>25</v>
      </c>
      <c r="F19" s="70">
        <v>13</v>
      </c>
      <c r="G19" s="99">
        <f t="shared" si="0"/>
        <v>2.6</v>
      </c>
      <c r="H19" s="69">
        <f t="shared" si="1"/>
        <v>68.421052631578945</v>
      </c>
      <c r="I19" s="70">
        <v>2</v>
      </c>
      <c r="J19" s="99">
        <f t="shared" si="2"/>
        <v>0.4</v>
      </c>
      <c r="K19" s="69">
        <f t="shared" si="17"/>
        <v>10.526315789473683</v>
      </c>
      <c r="L19" s="69">
        <f t="shared" si="21"/>
        <v>86.666666666666671</v>
      </c>
      <c r="M19" s="70">
        <v>4</v>
      </c>
      <c r="N19" s="99">
        <f t="shared" si="4"/>
        <v>0.8</v>
      </c>
      <c r="O19" s="69">
        <f t="shared" si="5"/>
        <v>21.052631578947366</v>
      </c>
      <c r="P19" s="70">
        <v>0</v>
      </c>
      <c r="Q19" s="99">
        <v>0</v>
      </c>
      <c r="R19" s="69">
        <v>0</v>
      </c>
      <c r="S19" s="70">
        <f t="shared" si="6"/>
        <v>19</v>
      </c>
      <c r="T19" s="69">
        <f t="shared" si="7"/>
        <v>3.8</v>
      </c>
      <c r="U19" s="70">
        <v>40</v>
      </c>
      <c r="V19" s="99">
        <f t="shared" si="8"/>
        <v>8</v>
      </c>
      <c r="W19" s="69">
        <f t="shared" si="18"/>
        <v>9.3023255813953494</v>
      </c>
      <c r="X19" s="70">
        <v>250</v>
      </c>
      <c r="Y19" s="70">
        <v>126</v>
      </c>
      <c r="Z19" s="70">
        <v>14</v>
      </c>
      <c r="AA19" s="99">
        <f t="shared" si="9"/>
        <v>78</v>
      </c>
      <c r="AB19" s="69">
        <f t="shared" si="19"/>
        <v>90.697674418604649</v>
      </c>
      <c r="AC19" s="69">
        <f t="shared" si="10"/>
        <v>0.10256410256410256</v>
      </c>
      <c r="AD19" s="15">
        <f t="shared" si="11"/>
        <v>430</v>
      </c>
      <c r="AE19" s="69">
        <f t="shared" si="12"/>
        <v>86</v>
      </c>
      <c r="AF19" s="70">
        <v>51</v>
      </c>
      <c r="AG19" s="70">
        <v>0</v>
      </c>
      <c r="AH19" s="15">
        <f t="shared" si="13"/>
        <v>51</v>
      </c>
      <c r="AI19" s="69">
        <f t="shared" si="14"/>
        <v>10.199999999999999</v>
      </c>
      <c r="AJ19" s="67">
        <v>4</v>
      </c>
      <c r="AK19" s="73">
        <f t="shared" si="20"/>
        <v>8.0000000000000002E-3</v>
      </c>
      <c r="AL19" s="15">
        <f t="shared" si="15"/>
        <v>500</v>
      </c>
      <c r="AM19" s="15" t="s">
        <v>108</v>
      </c>
    </row>
    <row r="20" spans="1:39" x14ac:dyDescent="0.3">
      <c r="A20" s="67">
        <v>464.5</v>
      </c>
      <c r="B20" s="66" t="s">
        <v>122</v>
      </c>
      <c r="C20" s="67" t="s">
        <v>91</v>
      </c>
      <c r="D20" s="65">
        <f t="shared" si="16"/>
        <v>-10.680000000000007</v>
      </c>
      <c r="E20" s="72">
        <v>25</v>
      </c>
      <c r="F20" s="70">
        <v>15</v>
      </c>
      <c r="G20" s="99">
        <f t="shared" si="0"/>
        <v>3</v>
      </c>
      <c r="H20" s="69">
        <f t="shared" si="1"/>
        <v>39.473684210526315</v>
      </c>
      <c r="I20" s="70">
        <v>13</v>
      </c>
      <c r="J20" s="99">
        <f t="shared" si="2"/>
        <v>2.6</v>
      </c>
      <c r="K20" s="69">
        <f t="shared" si="17"/>
        <v>34.210526315789473</v>
      </c>
      <c r="L20" s="69">
        <f t="shared" si="21"/>
        <v>53.571428571428569</v>
      </c>
      <c r="M20" s="70">
        <v>10</v>
      </c>
      <c r="N20" s="99">
        <f t="shared" si="4"/>
        <v>2</v>
      </c>
      <c r="O20" s="69">
        <f t="shared" si="5"/>
        <v>26.315789473684209</v>
      </c>
      <c r="P20" s="70">
        <v>0</v>
      </c>
      <c r="Q20" s="99">
        <v>0</v>
      </c>
      <c r="R20" s="69">
        <v>0</v>
      </c>
      <c r="S20" s="70">
        <f t="shared" si="6"/>
        <v>38</v>
      </c>
      <c r="T20" s="69">
        <f t="shared" si="7"/>
        <v>7.6</v>
      </c>
      <c r="U20" s="70">
        <v>62</v>
      </c>
      <c r="V20" s="99">
        <f t="shared" si="8"/>
        <v>12.4</v>
      </c>
      <c r="W20" s="69">
        <f t="shared" si="18"/>
        <v>17.415730337078653</v>
      </c>
      <c r="X20" s="70">
        <v>164</v>
      </c>
      <c r="Y20" s="70">
        <v>109</v>
      </c>
      <c r="Z20" s="70">
        <v>21</v>
      </c>
      <c r="AA20" s="99">
        <f t="shared" si="9"/>
        <v>58.8</v>
      </c>
      <c r="AB20" s="69">
        <f t="shared" si="19"/>
        <v>82.584269662921344</v>
      </c>
      <c r="AC20" s="69">
        <f t="shared" si="10"/>
        <v>0.21088435374149661</v>
      </c>
      <c r="AD20" s="15">
        <f t="shared" si="11"/>
        <v>356</v>
      </c>
      <c r="AE20" s="69">
        <f t="shared" si="12"/>
        <v>71.2</v>
      </c>
      <c r="AF20" s="70">
        <v>106</v>
      </c>
      <c r="AG20" s="70">
        <v>0</v>
      </c>
      <c r="AH20" s="15">
        <f t="shared" si="13"/>
        <v>106</v>
      </c>
      <c r="AI20" s="69">
        <f t="shared" si="14"/>
        <v>21.2</v>
      </c>
      <c r="AJ20" s="67">
        <v>1</v>
      </c>
      <c r="AK20" s="73">
        <f t="shared" si="20"/>
        <v>2E-3</v>
      </c>
      <c r="AL20" s="15">
        <f t="shared" si="15"/>
        <v>500</v>
      </c>
      <c r="AM20" s="15" t="s">
        <v>108</v>
      </c>
    </row>
    <row r="21" spans="1:39" x14ac:dyDescent="0.3">
      <c r="A21" s="67">
        <v>469.55</v>
      </c>
      <c r="B21" s="66" t="s">
        <v>122</v>
      </c>
      <c r="C21" s="67" t="s">
        <v>92</v>
      </c>
      <c r="D21" s="65">
        <f t="shared" si="16"/>
        <v>-5.6299999999999955</v>
      </c>
      <c r="E21" s="72">
        <v>25</v>
      </c>
      <c r="F21" s="70">
        <v>23</v>
      </c>
      <c r="G21" s="99">
        <f t="shared" si="0"/>
        <v>4.5999999999999996</v>
      </c>
      <c r="H21" s="69">
        <f t="shared" si="1"/>
        <v>43.39622641509434</v>
      </c>
      <c r="I21" s="70">
        <v>21</v>
      </c>
      <c r="J21" s="99">
        <f t="shared" si="2"/>
        <v>4.2</v>
      </c>
      <c r="K21" s="69">
        <f t="shared" si="17"/>
        <v>39.622641509433961</v>
      </c>
      <c r="L21" s="69">
        <f t="shared" si="21"/>
        <v>52.272727272727273</v>
      </c>
      <c r="M21" s="70">
        <v>9</v>
      </c>
      <c r="N21" s="99">
        <f t="shared" si="4"/>
        <v>1.7999999999999998</v>
      </c>
      <c r="O21" s="69">
        <f t="shared" si="5"/>
        <v>16.981132075471699</v>
      </c>
      <c r="P21" s="70">
        <v>0</v>
      </c>
      <c r="Q21" s="99">
        <v>0</v>
      </c>
      <c r="R21" s="69">
        <v>0</v>
      </c>
      <c r="S21" s="70">
        <f t="shared" si="6"/>
        <v>53</v>
      </c>
      <c r="T21" s="69">
        <f t="shared" si="7"/>
        <v>10.6</v>
      </c>
      <c r="U21" s="70">
        <v>67</v>
      </c>
      <c r="V21" s="99">
        <f t="shared" si="8"/>
        <v>13.4</v>
      </c>
      <c r="W21" s="69">
        <f t="shared" si="18"/>
        <v>16.876574307304786</v>
      </c>
      <c r="X21" s="70">
        <v>196</v>
      </c>
      <c r="Y21" s="70">
        <v>104</v>
      </c>
      <c r="Z21" s="70">
        <v>30</v>
      </c>
      <c r="AA21" s="99">
        <f t="shared" si="9"/>
        <v>66</v>
      </c>
      <c r="AB21" s="69">
        <f t="shared" si="19"/>
        <v>83.123425692695221</v>
      </c>
      <c r="AC21" s="69">
        <f t="shared" si="10"/>
        <v>0.20303030303030303</v>
      </c>
      <c r="AD21" s="15">
        <f t="shared" si="11"/>
        <v>397</v>
      </c>
      <c r="AE21" s="69">
        <f t="shared" si="12"/>
        <v>79.400000000000006</v>
      </c>
      <c r="AF21" s="70">
        <v>47</v>
      </c>
      <c r="AG21" s="70">
        <v>3</v>
      </c>
      <c r="AH21" s="15">
        <f t="shared" si="13"/>
        <v>50</v>
      </c>
      <c r="AI21" s="69">
        <f t="shared" si="14"/>
        <v>10</v>
      </c>
      <c r="AJ21" s="67">
        <v>9</v>
      </c>
      <c r="AK21" s="73">
        <f t="shared" si="20"/>
        <v>1.7999999999999999E-2</v>
      </c>
      <c r="AL21" s="15">
        <f t="shared" si="15"/>
        <v>500</v>
      </c>
      <c r="AM21" s="15" t="s">
        <v>111</v>
      </c>
    </row>
    <row r="22" spans="1:39" x14ac:dyDescent="0.3">
      <c r="A22" s="67">
        <v>470.3</v>
      </c>
      <c r="B22" s="66" t="s">
        <v>122</v>
      </c>
      <c r="C22" s="67" t="s">
        <v>93</v>
      </c>
      <c r="D22" s="65">
        <f t="shared" si="16"/>
        <v>-4.8799999999999955</v>
      </c>
      <c r="E22" s="72">
        <v>25</v>
      </c>
      <c r="F22" s="70">
        <v>12</v>
      </c>
      <c r="G22" s="99">
        <f t="shared" si="0"/>
        <v>2.4</v>
      </c>
      <c r="H22" s="69">
        <f t="shared" si="1"/>
        <v>52.173913043478258</v>
      </c>
      <c r="I22" s="70">
        <v>5</v>
      </c>
      <c r="J22" s="99">
        <f t="shared" si="2"/>
        <v>1</v>
      </c>
      <c r="K22" s="69">
        <f t="shared" si="17"/>
        <v>21.739130434782609</v>
      </c>
      <c r="L22" s="69">
        <f t="shared" si="21"/>
        <v>70.588235294117652</v>
      </c>
      <c r="M22" s="70">
        <v>6</v>
      </c>
      <c r="N22" s="99">
        <f t="shared" si="4"/>
        <v>1.2</v>
      </c>
      <c r="O22" s="69">
        <f t="shared" si="5"/>
        <v>26.086956521739129</v>
      </c>
      <c r="P22" s="70">
        <v>0</v>
      </c>
      <c r="Q22" s="99">
        <v>0</v>
      </c>
      <c r="R22" s="69">
        <v>0</v>
      </c>
      <c r="S22" s="70">
        <f t="shared" si="6"/>
        <v>23</v>
      </c>
      <c r="T22" s="69">
        <f t="shared" si="7"/>
        <v>4.5999999999999996</v>
      </c>
      <c r="U22" s="70">
        <v>58</v>
      </c>
      <c r="V22" s="99">
        <f t="shared" si="8"/>
        <v>11.600000000000001</v>
      </c>
      <c r="W22" s="69">
        <f t="shared" si="18"/>
        <v>13.211845102505695</v>
      </c>
      <c r="X22" s="70">
        <v>256</v>
      </c>
      <c r="Y22" s="70">
        <v>100</v>
      </c>
      <c r="Z22" s="70">
        <v>25</v>
      </c>
      <c r="AA22" s="99">
        <f t="shared" si="9"/>
        <v>76.2</v>
      </c>
      <c r="AB22" s="69">
        <f t="shared" si="19"/>
        <v>86.788154897494309</v>
      </c>
      <c r="AC22" s="69">
        <f t="shared" si="10"/>
        <v>0.15223097112860892</v>
      </c>
      <c r="AD22" s="15">
        <f t="shared" si="11"/>
        <v>439</v>
      </c>
      <c r="AE22" s="69">
        <f t="shared" si="12"/>
        <v>87.8</v>
      </c>
      <c r="AF22" s="70">
        <v>38</v>
      </c>
      <c r="AG22" s="70">
        <v>0</v>
      </c>
      <c r="AH22" s="15">
        <f t="shared" si="13"/>
        <v>38</v>
      </c>
      <c r="AI22" s="69">
        <f t="shared" si="14"/>
        <v>7.6</v>
      </c>
      <c r="AJ22" s="67">
        <v>4</v>
      </c>
      <c r="AK22" s="73">
        <f t="shared" si="20"/>
        <v>8.0000000000000002E-3</v>
      </c>
      <c r="AL22" s="15">
        <f t="shared" si="15"/>
        <v>500</v>
      </c>
      <c r="AM22" s="15" t="s">
        <v>111</v>
      </c>
    </row>
    <row r="23" spans="1:39" x14ac:dyDescent="0.3">
      <c r="A23" s="67">
        <v>472.5</v>
      </c>
      <c r="B23" s="66" t="s">
        <v>122</v>
      </c>
      <c r="C23" s="67" t="s">
        <v>94</v>
      </c>
      <c r="D23" s="65">
        <f t="shared" si="16"/>
        <v>-2.6800000000000068</v>
      </c>
      <c r="E23" s="72">
        <v>20</v>
      </c>
      <c r="F23" s="70">
        <v>41</v>
      </c>
      <c r="G23" s="99">
        <f t="shared" si="0"/>
        <v>8.2000000000000011</v>
      </c>
      <c r="H23" s="69">
        <f t="shared" si="1"/>
        <v>63.076923076923073</v>
      </c>
      <c r="I23" s="70">
        <v>12</v>
      </c>
      <c r="J23" s="99">
        <f t="shared" si="2"/>
        <v>2.4</v>
      </c>
      <c r="K23" s="69">
        <f t="shared" si="17"/>
        <v>18.461538461538463</v>
      </c>
      <c r="L23" s="69">
        <f t="shared" si="21"/>
        <v>77.358490566037744</v>
      </c>
      <c r="M23" s="70">
        <v>12</v>
      </c>
      <c r="N23" s="99">
        <f t="shared" si="4"/>
        <v>2.4</v>
      </c>
      <c r="O23" s="69">
        <f t="shared" si="5"/>
        <v>18.461538461538463</v>
      </c>
      <c r="P23" s="70">
        <v>0</v>
      </c>
      <c r="Q23" s="99">
        <v>0</v>
      </c>
      <c r="R23" s="69">
        <v>0</v>
      </c>
      <c r="S23" s="70">
        <f t="shared" si="6"/>
        <v>65</v>
      </c>
      <c r="T23" s="69">
        <f t="shared" si="7"/>
        <v>13</v>
      </c>
      <c r="U23" s="70">
        <v>61</v>
      </c>
      <c r="V23" s="99">
        <f t="shared" si="8"/>
        <v>12.2</v>
      </c>
      <c r="W23" s="69">
        <f t="shared" si="18"/>
        <v>15.404040404040403</v>
      </c>
      <c r="X23" s="70">
        <v>190</v>
      </c>
      <c r="Y23" s="70">
        <v>93</v>
      </c>
      <c r="Z23" s="70">
        <v>52</v>
      </c>
      <c r="AA23" s="99">
        <f t="shared" si="9"/>
        <v>67</v>
      </c>
      <c r="AB23" s="69">
        <f t="shared" si="19"/>
        <v>84.595959595959584</v>
      </c>
      <c r="AC23" s="69">
        <f t="shared" si="10"/>
        <v>0.18208955223880596</v>
      </c>
      <c r="AD23" s="15">
        <f t="shared" si="11"/>
        <v>396</v>
      </c>
      <c r="AE23" s="69">
        <f t="shared" si="12"/>
        <v>79.2</v>
      </c>
      <c r="AF23" s="70">
        <v>37</v>
      </c>
      <c r="AG23" s="70">
        <v>2</v>
      </c>
      <c r="AH23" s="15">
        <f t="shared" si="13"/>
        <v>39</v>
      </c>
      <c r="AI23" s="69">
        <f t="shared" si="14"/>
        <v>7.8</v>
      </c>
      <c r="AJ23" s="67">
        <v>0</v>
      </c>
      <c r="AK23" s="74">
        <f>(AJ23/(AJ23+AL23))*100</f>
        <v>0</v>
      </c>
      <c r="AL23" s="15">
        <f t="shared" si="15"/>
        <v>500</v>
      </c>
      <c r="AM23" s="15" t="s">
        <v>108</v>
      </c>
    </row>
    <row r="24" spans="1:39" x14ac:dyDescent="0.3">
      <c r="A24" s="67">
        <v>472.85</v>
      </c>
      <c r="B24" s="66" t="s">
        <v>122</v>
      </c>
      <c r="C24" s="67" t="s">
        <v>95</v>
      </c>
      <c r="D24" s="65">
        <f t="shared" si="16"/>
        <v>-2.3299999999999841</v>
      </c>
      <c r="E24" s="72">
        <v>25</v>
      </c>
      <c r="F24" s="70">
        <v>18</v>
      </c>
      <c r="G24" s="99">
        <f t="shared" si="0"/>
        <v>3.5999999999999996</v>
      </c>
      <c r="H24" s="69">
        <f t="shared" si="1"/>
        <v>47.368421052631575</v>
      </c>
      <c r="I24" s="70">
        <v>16</v>
      </c>
      <c r="J24" s="99">
        <f t="shared" si="2"/>
        <v>3.2</v>
      </c>
      <c r="K24" s="69">
        <f t="shared" si="17"/>
        <v>42.105263157894733</v>
      </c>
      <c r="L24" s="69">
        <f t="shared" si="21"/>
        <v>52.941176470588239</v>
      </c>
      <c r="M24" s="70">
        <v>4</v>
      </c>
      <c r="N24" s="99">
        <f t="shared" si="4"/>
        <v>0.8</v>
      </c>
      <c r="O24" s="69">
        <f t="shared" si="5"/>
        <v>10.526315789473683</v>
      </c>
      <c r="P24" s="70">
        <v>0</v>
      </c>
      <c r="Q24" s="99">
        <v>0</v>
      </c>
      <c r="R24" s="69">
        <v>0</v>
      </c>
      <c r="S24" s="70">
        <f t="shared" si="6"/>
        <v>38</v>
      </c>
      <c r="T24" s="69">
        <f t="shared" si="7"/>
        <v>7.6</v>
      </c>
      <c r="U24" s="70">
        <v>39</v>
      </c>
      <c r="V24" s="99">
        <f t="shared" si="8"/>
        <v>7.8</v>
      </c>
      <c r="W24" s="69">
        <f t="shared" si="18"/>
        <v>8.8036117381489838</v>
      </c>
      <c r="X24" s="70">
        <v>277</v>
      </c>
      <c r="Y24" s="70">
        <v>86</v>
      </c>
      <c r="Z24" s="70">
        <v>41</v>
      </c>
      <c r="AA24" s="99">
        <f t="shared" si="9"/>
        <v>80.800000000000011</v>
      </c>
      <c r="AB24" s="69">
        <f t="shared" si="19"/>
        <v>91.196388261851013</v>
      </c>
      <c r="AC24" s="69">
        <f t="shared" si="10"/>
        <v>9.6534653465346537E-2</v>
      </c>
      <c r="AD24" s="15">
        <f t="shared" si="11"/>
        <v>443</v>
      </c>
      <c r="AE24" s="69">
        <f t="shared" si="12"/>
        <v>88.6</v>
      </c>
      <c r="AF24" s="70">
        <v>19</v>
      </c>
      <c r="AG24" s="70">
        <v>0</v>
      </c>
      <c r="AH24" s="15">
        <f t="shared" si="13"/>
        <v>19</v>
      </c>
      <c r="AI24" s="69">
        <f t="shared" si="14"/>
        <v>3.8</v>
      </c>
      <c r="AJ24" s="67">
        <v>1</v>
      </c>
      <c r="AK24" s="73">
        <f>(AJ24/AL24)</f>
        <v>2E-3</v>
      </c>
      <c r="AL24" s="15">
        <f t="shared" si="15"/>
        <v>500</v>
      </c>
      <c r="AM24" s="15" t="s">
        <v>114</v>
      </c>
    </row>
    <row r="25" spans="1:39" x14ac:dyDescent="0.3">
      <c r="A25" s="67">
        <v>474</v>
      </c>
      <c r="B25" s="66" t="s">
        <v>122</v>
      </c>
      <c r="C25" s="67" t="s">
        <v>96</v>
      </c>
      <c r="D25" s="65">
        <f t="shared" si="16"/>
        <v>-1.1800000000000068</v>
      </c>
      <c r="E25" s="72">
        <v>15.5</v>
      </c>
      <c r="F25" s="70">
        <v>11</v>
      </c>
      <c r="G25" s="99">
        <f t="shared" si="0"/>
        <v>2.1999999999999997</v>
      </c>
      <c r="H25" s="69">
        <f t="shared" si="1"/>
        <v>50</v>
      </c>
      <c r="I25" s="70">
        <v>9</v>
      </c>
      <c r="J25" s="99">
        <f t="shared" si="2"/>
        <v>1.7999999999999998</v>
      </c>
      <c r="K25" s="69">
        <f t="shared" si="17"/>
        <v>40.909090909090914</v>
      </c>
      <c r="L25" s="69">
        <f t="shared" si="21"/>
        <v>55.000000000000007</v>
      </c>
      <c r="M25" s="70">
        <v>2</v>
      </c>
      <c r="N25" s="99">
        <f t="shared" si="4"/>
        <v>0.4</v>
      </c>
      <c r="O25" s="69">
        <f>(M25/S25)*100</f>
        <v>9.0909090909090917</v>
      </c>
      <c r="P25" s="70">
        <v>0</v>
      </c>
      <c r="Q25" s="99">
        <v>0</v>
      </c>
      <c r="R25" s="69">
        <v>0</v>
      </c>
      <c r="S25" s="70">
        <f t="shared" si="6"/>
        <v>22</v>
      </c>
      <c r="T25" s="69">
        <f t="shared" si="7"/>
        <v>4.3999999999999995</v>
      </c>
      <c r="U25" s="70">
        <v>24</v>
      </c>
      <c r="V25" s="99">
        <f t="shared" si="8"/>
        <v>4.8</v>
      </c>
      <c r="W25" s="69">
        <f t="shared" si="18"/>
        <v>11.707317073170733</v>
      </c>
      <c r="X25" s="70">
        <v>138</v>
      </c>
      <c r="Y25" s="70">
        <v>30</v>
      </c>
      <c r="Z25" s="70">
        <v>13</v>
      </c>
      <c r="AA25" s="99">
        <f t="shared" si="9"/>
        <v>36.199999999999996</v>
      </c>
      <c r="AB25" s="69">
        <f t="shared" si="19"/>
        <v>88.292682926829272</v>
      </c>
      <c r="AC25" s="69">
        <f t="shared" si="10"/>
        <v>0.13259668508287292</v>
      </c>
      <c r="AD25" s="15">
        <f t="shared" si="11"/>
        <v>205</v>
      </c>
      <c r="AE25" s="69">
        <f t="shared" si="12"/>
        <v>41</v>
      </c>
      <c r="AF25" s="70">
        <v>273</v>
      </c>
      <c r="AG25" s="70">
        <v>0</v>
      </c>
      <c r="AH25" s="15">
        <f t="shared" si="13"/>
        <v>273</v>
      </c>
      <c r="AI25" s="69">
        <f t="shared" si="14"/>
        <v>54.6</v>
      </c>
      <c r="AJ25" s="67">
        <v>9</v>
      </c>
      <c r="AK25" s="73">
        <f>(AJ25/AL25)</f>
        <v>1.7999999999999999E-2</v>
      </c>
      <c r="AL25" s="15">
        <f t="shared" si="15"/>
        <v>500</v>
      </c>
      <c r="AM25" s="15" t="s">
        <v>111</v>
      </c>
    </row>
    <row r="26" spans="1:39" x14ac:dyDescent="0.3">
      <c r="A26" s="67">
        <v>474.8</v>
      </c>
      <c r="B26" s="66" t="s">
        <v>122</v>
      </c>
      <c r="C26" s="67" t="s">
        <v>97</v>
      </c>
      <c r="D26" s="65">
        <f t="shared" si="16"/>
        <v>-0.37999999999999545</v>
      </c>
      <c r="E26" s="72">
        <v>13.4</v>
      </c>
      <c r="F26" s="70">
        <v>10</v>
      </c>
      <c r="G26" s="99">
        <f t="shared" si="0"/>
        <v>2</v>
      </c>
      <c r="H26" s="69">
        <f t="shared" ref="H26:H32" si="22">(F26/S26)*100</f>
        <v>43.478260869565219</v>
      </c>
      <c r="I26" s="70">
        <v>10</v>
      </c>
      <c r="J26" s="99">
        <f t="shared" si="2"/>
        <v>2</v>
      </c>
      <c r="K26" s="69">
        <f t="shared" si="17"/>
        <v>43.478260869565219</v>
      </c>
      <c r="L26" s="69">
        <f t="shared" si="21"/>
        <v>50</v>
      </c>
      <c r="M26" s="70">
        <v>3</v>
      </c>
      <c r="N26" s="99">
        <f t="shared" si="4"/>
        <v>0.6</v>
      </c>
      <c r="O26" s="69">
        <f t="shared" ref="O26:O28" si="23">(M26/S26)*100</f>
        <v>13.043478260869565</v>
      </c>
      <c r="P26" s="70">
        <v>0</v>
      </c>
      <c r="Q26" s="99">
        <v>0</v>
      </c>
      <c r="R26" s="69">
        <v>0</v>
      </c>
      <c r="S26" s="70">
        <f t="shared" ref="S26:S33" si="24">SUM(P26,M26,I26,F26)</f>
        <v>23</v>
      </c>
      <c r="T26" s="69">
        <f t="shared" si="7"/>
        <v>4.5999999999999996</v>
      </c>
      <c r="U26" s="70">
        <v>31</v>
      </c>
      <c r="V26" s="99">
        <f t="shared" si="8"/>
        <v>6.2</v>
      </c>
      <c r="W26" s="69">
        <f t="shared" si="18"/>
        <v>7.2093023255813957</v>
      </c>
      <c r="X26" s="70">
        <v>302</v>
      </c>
      <c r="Y26" s="70">
        <v>79</v>
      </c>
      <c r="Z26" s="70">
        <v>18</v>
      </c>
      <c r="AA26" s="99">
        <f t="shared" si="9"/>
        <v>79.800000000000011</v>
      </c>
      <c r="AB26" s="69">
        <f t="shared" si="19"/>
        <v>92.79069767441861</v>
      </c>
      <c r="AC26" s="69">
        <f t="shared" si="10"/>
        <v>7.7694235588972427E-2</v>
      </c>
      <c r="AD26" s="15">
        <f t="shared" si="11"/>
        <v>430</v>
      </c>
      <c r="AE26" s="69">
        <f t="shared" si="12"/>
        <v>86</v>
      </c>
      <c r="AF26" s="70">
        <v>47</v>
      </c>
      <c r="AG26" s="70">
        <v>0</v>
      </c>
      <c r="AH26" s="15">
        <f t="shared" si="13"/>
        <v>47</v>
      </c>
      <c r="AI26" s="69">
        <f t="shared" si="14"/>
        <v>9.4</v>
      </c>
      <c r="AJ26" s="67">
        <v>3</v>
      </c>
      <c r="AK26" s="73">
        <f>(AJ26/AL26)</f>
        <v>6.0000000000000001E-3</v>
      </c>
      <c r="AL26" s="15">
        <f t="shared" si="15"/>
        <v>500</v>
      </c>
      <c r="AM26" s="15" t="s">
        <v>107</v>
      </c>
    </row>
    <row r="27" spans="1:39" x14ac:dyDescent="0.3">
      <c r="A27" s="67">
        <v>474.9</v>
      </c>
      <c r="B27" s="66" t="s">
        <v>122</v>
      </c>
      <c r="C27" s="67" t="s">
        <v>98</v>
      </c>
      <c r="D27" s="65">
        <f t="shared" si="16"/>
        <v>-0.28000000000002956</v>
      </c>
      <c r="E27" s="72">
        <v>17.5</v>
      </c>
      <c r="F27" s="70">
        <v>25</v>
      </c>
      <c r="G27" s="99">
        <f t="shared" si="0"/>
        <v>5</v>
      </c>
      <c r="H27" s="69">
        <f t="shared" si="22"/>
        <v>32.051282051282051</v>
      </c>
      <c r="I27" s="70">
        <v>28</v>
      </c>
      <c r="J27" s="99">
        <f t="shared" si="2"/>
        <v>5.6000000000000005</v>
      </c>
      <c r="K27" s="69">
        <f t="shared" si="17"/>
        <v>35.897435897435898</v>
      </c>
      <c r="L27" s="69">
        <f t="shared" si="21"/>
        <v>47.169811320754718</v>
      </c>
      <c r="M27" s="70">
        <v>25</v>
      </c>
      <c r="N27" s="99">
        <f t="shared" si="4"/>
        <v>5</v>
      </c>
      <c r="O27" s="69">
        <f t="shared" si="23"/>
        <v>32.051282051282051</v>
      </c>
      <c r="P27" s="70">
        <v>0</v>
      </c>
      <c r="Q27" s="99">
        <v>0</v>
      </c>
      <c r="R27" s="69">
        <v>0</v>
      </c>
      <c r="S27" s="70">
        <f t="shared" si="24"/>
        <v>78</v>
      </c>
      <c r="T27" s="69">
        <f t="shared" si="7"/>
        <v>15.6</v>
      </c>
      <c r="U27" s="70">
        <v>27</v>
      </c>
      <c r="V27" s="99">
        <f t="shared" si="8"/>
        <v>5.4</v>
      </c>
      <c r="W27" s="69">
        <f t="shared" si="18"/>
        <v>7.4380165289256199</v>
      </c>
      <c r="X27" s="70">
        <v>226</v>
      </c>
      <c r="Y27" s="70">
        <v>77</v>
      </c>
      <c r="Z27" s="70">
        <v>33</v>
      </c>
      <c r="AA27" s="99">
        <f t="shared" si="9"/>
        <v>67.2</v>
      </c>
      <c r="AB27" s="69">
        <f t="shared" si="19"/>
        <v>92.561983471074385</v>
      </c>
      <c r="AC27" s="69">
        <f t="shared" si="10"/>
        <v>8.0357142857142863E-2</v>
      </c>
      <c r="AD27" s="15">
        <f t="shared" si="11"/>
        <v>363</v>
      </c>
      <c r="AE27" s="69">
        <f t="shared" si="12"/>
        <v>72.599999999999994</v>
      </c>
      <c r="AF27" s="70">
        <v>59</v>
      </c>
      <c r="AG27" s="70">
        <v>0</v>
      </c>
      <c r="AH27" s="15">
        <f t="shared" si="13"/>
        <v>59</v>
      </c>
      <c r="AI27" s="69">
        <f t="shared" si="14"/>
        <v>11.799999999999999</v>
      </c>
      <c r="AJ27" s="67">
        <v>4</v>
      </c>
      <c r="AK27" s="73">
        <f>(AJ27/AL27)</f>
        <v>8.0000000000000002E-3</v>
      </c>
      <c r="AL27" s="15">
        <f t="shared" si="15"/>
        <v>500</v>
      </c>
      <c r="AM27" s="15" t="s">
        <v>107</v>
      </c>
    </row>
    <row r="28" spans="1:39" x14ac:dyDescent="0.3">
      <c r="A28" s="67">
        <v>475.15</v>
      </c>
      <c r="B28" s="66" t="s">
        <v>122</v>
      </c>
      <c r="C28" s="67" t="s">
        <v>99</v>
      </c>
      <c r="D28" s="65">
        <f t="shared" si="16"/>
        <v>-3.0000000000029559E-2</v>
      </c>
      <c r="E28" s="72">
        <v>13.5</v>
      </c>
      <c r="F28" s="70">
        <v>19</v>
      </c>
      <c r="G28" s="99">
        <f t="shared" si="0"/>
        <v>3.8</v>
      </c>
      <c r="H28" s="69">
        <f t="shared" si="22"/>
        <v>30.158730158730158</v>
      </c>
      <c r="I28" s="70">
        <v>20</v>
      </c>
      <c r="J28" s="99">
        <f t="shared" si="2"/>
        <v>4</v>
      </c>
      <c r="K28" s="69">
        <f t="shared" si="17"/>
        <v>31.746031746031743</v>
      </c>
      <c r="L28" s="69">
        <f t="shared" si="21"/>
        <v>48.717948717948715</v>
      </c>
      <c r="M28" s="70">
        <v>24</v>
      </c>
      <c r="N28" s="99">
        <f t="shared" si="4"/>
        <v>4.8</v>
      </c>
      <c r="O28" s="69">
        <f t="shared" si="23"/>
        <v>38.095238095238095</v>
      </c>
      <c r="P28" s="70">
        <v>0</v>
      </c>
      <c r="Q28" s="99">
        <v>0</v>
      </c>
      <c r="R28" s="69">
        <v>0</v>
      </c>
      <c r="S28" s="70">
        <f t="shared" si="24"/>
        <v>63</v>
      </c>
      <c r="T28" s="69">
        <f t="shared" si="7"/>
        <v>12.6</v>
      </c>
      <c r="U28" s="70">
        <v>35</v>
      </c>
      <c r="V28" s="99">
        <f t="shared" si="8"/>
        <v>7.0000000000000009</v>
      </c>
      <c r="W28" s="69">
        <f t="shared" si="18"/>
        <v>8.215962441314554</v>
      </c>
      <c r="X28" s="70">
        <v>299</v>
      </c>
      <c r="Y28" s="70">
        <v>72</v>
      </c>
      <c r="Z28" s="70">
        <v>20</v>
      </c>
      <c r="AA28" s="99">
        <f t="shared" si="9"/>
        <v>78.2</v>
      </c>
      <c r="AB28" s="69">
        <f t="shared" si="19"/>
        <v>91.784037558685455</v>
      </c>
      <c r="AC28" s="69">
        <f t="shared" si="10"/>
        <v>8.9514066496163683E-2</v>
      </c>
      <c r="AD28" s="15">
        <f t="shared" si="11"/>
        <v>426</v>
      </c>
      <c r="AE28" s="69">
        <f t="shared" si="12"/>
        <v>85.2</v>
      </c>
      <c r="AF28" s="70">
        <v>11</v>
      </c>
      <c r="AG28" s="70">
        <v>0</v>
      </c>
      <c r="AH28" s="15">
        <f t="shared" si="13"/>
        <v>11</v>
      </c>
      <c r="AI28" s="69">
        <f t="shared" si="14"/>
        <v>2.1999999999999997</v>
      </c>
      <c r="AJ28" s="67">
        <v>1</v>
      </c>
      <c r="AK28" s="73">
        <f>(AJ28/AL28)</f>
        <v>2E-3</v>
      </c>
      <c r="AL28" s="15">
        <f t="shared" si="15"/>
        <v>500</v>
      </c>
      <c r="AM28" s="15" t="s">
        <v>108</v>
      </c>
    </row>
    <row r="29" spans="1:39" x14ac:dyDescent="0.3">
      <c r="A29" s="75" t="s">
        <v>59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</row>
    <row r="30" spans="1:39" x14ac:dyDescent="0.3">
      <c r="A30" s="67">
        <v>477.6</v>
      </c>
      <c r="B30" s="71" t="s">
        <v>123</v>
      </c>
      <c r="C30" s="67" t="s">
        <v>74</v>
      </c>
      <c r="D30" s="65">
        <f t="shared" si="16"/>
        <v>2.4200000000000159</v>
      </c>
      <c r="E30" s="72">
        <v>18</v>
      </c>
      <c r="F30" s="70">
        <v>21</v>
      </c>
      <c r="G30" s="99">
        <f>(F30/AL30)*100</f>
        <v>4.2</v>
      </c>
      <c r="H30" s="69">
        <f t="shared" si="22"/>
        <v>56.756756756756758</v>
      </c>
      <c r="I30" s="70">
        <v>16</v>
      </c>
      <c r="J30" s="99">
        <f>(I30/AL30)*100</f>
        <v>3.2</v>
      </c>
      <c r="K30" s="69">
        <f t="shared" si="17"/>
        <v>43.243243243243242</v>
      </c>
      <c r="L30" s="69">
        <f t="shared" si="21"/>
        <v>56.756756756756758</v>
      </c>
      <c r="M30" s="70">
        <v>0</v>
      </c>
      <c r="N30" s="99">
        <f>(M30/AL30)*100</f>
        <v>0</v>
      </c>
      <c r="O30" s="69">
        <v>0</v>
      </c>
      <c r="P30" s="70">
        <v>0</v>
      </c>
      <c r="Q30" s="99">
        <v>0</v>
      </c>
      <c r="R30" s="69">
        <v>0</v>
      </c>
      <c r="S30" s="70">
        <f t="shared" si="24"/>
        <v>37</v>
      </c>
      <c r="T30" s="69">
        <f>(S30/AL30)*100</f>
        <v>7.3999999999999995</v>
      </c>
      <c r="U30" s="70">
        <v>30</v>
      </c>
      <c r="V30" s="99">
        <f>(U30/AL30)*100</f>
        <v>6</v>
      </c>
      <c r="W30" s="69">
        <f t="shared" si="18"/>
        <v>6.5645514223194743</v>
      </c>
      <c r="X30" s="70">
        <v>334</v>
      </c>
      <c r="Y30" s="70">
        <v>82</v>
      </c>
      <c r="Z30" s="70">
        <v>11</v>
      </c>
      <c r="AA30" s="99">
        <f>((X30+Y30+Z30)/AL30)*100</f>
        <v>85.399999999999991</v>
      </c>
      <c r="AB30" s="69">
        <f t="shared" si="19"/>
        <v>93.435448577680518</v>
      </c>
      <c r="AC30" s="69">
        <f>(U30/(X30+Y30+Z30))</f>
        <v>7.0257611241217793E-2</v>
      </c>
      <c r="AD30" s="15">
        <f>Z30+Y30+X30+U30</f>
        <v>457</v>
      </c>
      <c r="AE30" s="69">
        <f>(AD30/AL30)*100</f>
        <v>91.4</v>
      </c>
      <c r="AF30" s="70">
        <v>6</v>
      </c>
      <c r="AG30" s="70">
        <v>0</v>
      </c>
      <c r="AH30" s="15">
        <f>AF30+AG30</f>
        <v>6</v>
      </c>
      <c r="AI30" s="69">
        <f>(AH30/AL30)*100</f>
        <v>1.2</v>
      </c>
      <c r="AJ30" s="67">
        <v>0</v>
      </c>
      <c r="AK30" s="74">
        <f>(AJ30/(AJ30+AL30))*100</f>
        <v>0</v>
      </c>
      <c r="AL30" s="15">
        <f>SUM(AF30,Z30,Y30,X30,U30,I30,F30,AG30,P30,M30)</f>
        <v>500</v>
      </c>
      <c r="AM30" s="15" t="s">
        <v>113</v>
      </c>
    </row>
    <row r="31" spans="1:39" x14ac:dyDescent="0.3">
      <c r="A31" s="67">
        <v>477.9</v>
      </c>
      <c r="B31" s="71" t="s">
        <v>123</v>
      </c>
      <c r="C31" s="67" t="s">
        <v>75</v>
      </c>
      <c r="D31" s="65">
        <f t="shared" si="16"/>
        <v>2.7199999999999704</v>
      </c>
      <c r="E31" s="72">
        <v>12</v>
      </c>
      <c r="F31" s="70">
        <v>12</v>
      </c>
      <c r="G31" s="99">
        <f>(F31/AL31)*100</f>
        <v>2.4</v>
      </c>
      <c r="H31" s="69">
        <f t="shared" si="22"/>
        <v>26.086956521739129</v>
      </c>
      <c r="I31" s="70">
        <v>34</v>
      </c>
      <c r="J31" s="99">
        <f>(I31/AL31)*100</f>
        <v>6.8000000000000007</v>
      </c>
      <c r="K31" s="69">
        <f t="shared" si="17"/>
        <v>73.91304347826086</v>
      </c>
      <c r="L31" s="69">
        <f t="shared" si="21"/>
        <v>26.086956521739129</v>
      </c>
      <c r="M31" s="70">
        <v>0</v>
      </c>
      <c r="N31" s="99">
        <f>(M31/AL31)*100</f>
        <v>0</v>
      </c>
      <c r="O31" s="69">
        <v>0</v>
      </c>
      <c r="P31" s="70">
        <v>0</v>
      </c>
      <c r="Q31" s="99">
        <v>0</v>
      </c>
      <c r="R31" s="69">
        <v>0</v>
      </c>
      <c r="S31" s="70">
        <f t="shared" si="24"/>
        <v>46</v>
      </c>
      <c r="T31" s="69">
        <f>(S31/AL31)*100</f>
        <v>9.1999999999999993</v>
      </c>
      <c r="U31" s="70">
        <v>47</v>
      </c>
      <c r="V31" s="99">
        <f>(U31/AL31)*100</f>
        <v>9.4</v>
      </c>
      <c r="W31" s="69">
        <f t="shared" si="18"/>
        <v>10.491071428571429</v>
      </c>
      <c r="X31" s="70">
        <v>301</v>
      </c>
      <c r="Y31" s="70">
        <v>93</v>
      </c>
      <c r="Z31" s="70">
        <v>7</v>
      </c>
      <c r="AA31" s="99">
        <f>((X31+Y31+Z31)/AL31)*100</f>
        <v>80.2</v>
      </c>
      <c r="AB31" s="69">
        <f t="shared" si="19"/>
        <v>89.508928571428569</v>
      </c>
      <c r="AC31" s="69">
        <f>(U31/(X31+Y31+Z31))</f>
        <v>0.1172069825436409</v>
      </c>
      <c r="AD31" s="15">
        <f>Z31+Y31+X31+U31</f>
        <v>448</v>
      </c>
      <c r="AE31" s="69">
        <f>(AD31/AL31)*100</f>
        <v>89.600000000000009</v>
      </c>
      <c r="AF31" s="70">
        <v>6</v>
      </c>
      <c r="AG31" s="70">
        <v>0</v>
      </c>
      <c r="AH31" s="15">
        <f>AF31+AG31</f>
        <v>6</v>
      </c>
      <c r="AI31" s="69">
        <f>(AH31/AL31)*100</f>
        <v>1.2</v>
      </c>
      <c r="AJ31" s="67">
        <v>1</v>
      </c>
      <c r="AK31" s="73">
        <f>(AJ31/AL31)</f>
        <v>2E-3</v>
      </c>
      <c r="AL31" s="15">
        <f>SUM(AF31,Z31,Y31,X31,U31,I31,F31,AG31,P31,M31)</f>
        <v>500</v>
      </c>
      <c r="AM31" s="15" t="s">
        <v>113</v>
      </c>
    </row>
    <row r="32" spans="1:39" x14ac:dyDescent="0.3">
      <c r="A32" s="67">
        <v>478</v>
      </c>
      <c r="B32" s="71" t="s">
        <v>123</v>
      </c>
      <c r="C32" s="67" t="s">
        <v>76</v>
      </c>
      <c r="D32" s="65">
        <f t="shared" si="16"/>
        <v>2.8199999999999932</v>
      </c>
      <c r="E32" s="72">
        <v>20</v>
      </c>
      <c r="F32" s="70">
        <v>14</v>
      </c>
      <c r="G32" s="99">
        <f>(F32/AL32)*100</f>
        <v>2.8000000000000003</v>
      </c>
      <c r="H32" s="69">
        <f t="shared" si="22"/>
        <v>37.837837837837839</v>
      </c>
      <c r="I32" s="70">
        <v>23</v>
      </c>
      <c r="J32" s="99">
        <f>(I32/AL32)*100</f>
        <v>4.5999999999999996</v>
      </c>
      <c r="K32" s="69">
        <f t="shared" si="17"/>
        <v>62.162162162162161</v>
      </c>
      <c r="L32" s="69">
        <f t="shared" si="21"/>
        <v>37.837837837837839</v>
      </c>
      <c r="M32" s="70">
        <v>0</v>
      </c>
      <c r="N32" s="99">
        <f>(M32/AL32)*100</f>
        <v>0</v>
      </c>
      <c r="O32" s="69">
        <v>0</v>
      </c>
      <c r="P32" s="70">
        <v>0</v>
      </c>
      <c r="Q32" s="99">
        <v>0</v>
      </c>
      <c r="R32" s="69">
        <v>0</v>
      </c>
      <c r="S32" s="70">
        <f t="shared" si="24"/>
        <v>37</v>
      </c>
      <c r="T32" s="69">
        <f>(S32/AL32)*100</f>
        <v>7.3999999999999995</v>
      </c>
      <c r="U32" s="70">
        <v>56</v>
      </c>
      <c r="V32" s="99">
        <f>(U32/AL32)*100</f>
        <v>11.200000000000001</v>
      </c>
      <c r="W32" s="69">
        <f t="shared" si="18"/>
        <v>12.362030905077264</v>
      </c>
      <c r="X32" s="70">
        <v>305</v>
      </c>
      <c r="Y32" s="70">
        <v>86</v>
      </c>
      <c r="Z32" s="70">
        <v>6</v>
      </c>
      <c r="AA32" s="99">
        <f>((X32+Y32+Z32)/AL32)*100</f>
        <v>79.400000000000006</v>
      </c>
      <c r="AB32" s="69">
        <f t="shared" si="19"/>
        <v>87.637969094922738</v>
      </c>
      <c r="AC32" s="69">
        <f>(U32/(X32+Y32+Z32))</f>
        <v>0.14105793450881612</v>
      </c>
      <c r="AD32" s="15">
        <f>Z32+Y32+X32+U32</f>
        <v>453</v>
      </c>
      <c r="AE32" s="69">
        <f>(AD32/AL32)*100</f>
        <v>90.600000000000009</v>
      </c>
      <c r="AF32" s="70">
        <v>10</v>
      </c>
      <c r="AG32" s="70">
        <v>0</v>
      </c>
      <c r="AH32" s="15">
        <f>AF32+AG32</f>
        <v>10</v>
      </c>
      <c r="AI32" s="69">
        <f>(AH32/AL32)*100</f>
        <v>2</v>
      </c>
      <c r="AJ32" s="67">
        <v>1</v>
      </c>
      <c r="AK32" s="73">
        <f>(AJ32/AL32)</f>
        <v>2E-3</v>
      </c>
      <c r="AL32" s="15">
        <f>SUM(AF32,Z32,Y32,X32,U32,I32,F32,AG32,P32,M32)</f>
        <v>500</v>
      </c>
      <c r="AM32" s="15" t="s">
        <v>113</v>
      </c>
    </row>
    <row r="33" spans="1:39" x14ac:dyDescent="0.3">
      <c r="A33" s="67">
        <v>478.05</v>
      </c>
      <c r="B33" s="71" t="s">
        <v>123</v>
      </c>
      <c r="C33" s="67" t="s">
        <v>77</v>
      </c>
      <c r="D33" s="65">
        <f t="shared" ref="D33" si="25">-(475.18-A33)</f>
        <v>2.8700000000000045</v>
      </c>
      <c r="E33" s="72">
        <v>18</v>
      </c>
      <c r="F33" s="70">
        <v>19</v>
      </c>
      <c r="G33" s="99">
        <f>(F33/AL33)*100</f>
        <v>3.8</v>
      </c>
      <c r="H33" s="69">
        <f>(F33/S33)*100</f>
        <v>48.717948717948715</v>
      </c>
      <c r="I33" s="70">
        <v>20</v>
      </c>
      <c r="J33" s="99">
        <f>(I33/AL33)*100</f>
        <v>4</v>
      </c>
      <c r="K33" s="69">
        <f t="shared" si="17"/>
        <v>51.282051282051277</v>
      </c>
      <c r="L33" s="69">
        <f>(F33/(F33+I33))*100</f>
        <v>48.717948717948715</v>
      </c>
      <c r="M33" s="70">
        <v>0</v>
      </c>
      <c r="N33" s="99">
        <f>(M33/AL33)*100</f>
        <v>0</v>
      </c>
      <c r="O33" s="69">
        <v>0</v>
      </c>
      <c r="P33" s="70">
        <v>0</v>
      </c>
      <c r="Q33" s="99">
        <v>0</v>
      </c>
      <c r="R33" s="69">
        <v>0</v>
      </c>
      <c r="S33" s="70">
        <f t="shared" si="24"/>
        <v>39</v>
      </c>
      <c r="T33" s="69">
        <f>(S33/AL33)*100</f>
        <v>7.8</v>
      </c>
      <c r="U33" s="70">
        <v>58</v>
      </c>
      <c r="V33" s="99">
        <f>(U33/AL33)*100</f>
        <v>11.600000000000001</v>
      </c>
      <c r="W33" s="69">
        <f t="shared" si="18"/>
        <v>12.803532008830022</v>
      </c>
      <c r="X33" s="70">
        <v>343</v>
      </c>
      <c r="Y33" s="70">
        <v>45</v>
      </c>
      <c r="Z33" s="70">
        <v>7</v>
      </c>
      <c r="AA33" s="99">
        <f>((X33+Y33+Z33)/AL33)*100</f>
        <v>79</v>
      </c>
      <c r="AB33" s="69">
        <f t="shared" si="19"/>
        <v>87.196467991169982</v>
      </c>
      <c r="AC33" s="69">
        <f>(U33/(X33+Y33+Z33))</f>
        <v>0.14683544303797469</v>
      </c>
      <c r="AD33" s="15">
        <f>Z33+Y33+X33+U33</f>
        <v>453</v>
      </c>
      <c r="AE33" s="69">
        <f>(AD33/AL33)*100</f>
        <v>90.600000000000009</v>
      </c>
      <c r="AF33" s="70">
        <v>8</v>
      </c>
      <c r="AG33" s="70">
        <v>0</v>
      </c>
      <c r="AH33" s="15">
        <f>AF33+AG33</f>
        <v>8</v>
      </c>
      <c r="AI33" s="69">
        <f>(AH33/AL33)*100</f>
        <v>1.6</v>
      </c>
      <c r="AJ33" s="67">
        <v>1</v>
      </c>
      <c r="AK33" s="73">
        <f>(AJ33/AL33)</f>
        <v>2E-3</v>
      </c>
      <c r="AL33" s="15">
        <f>SUM(AF33,Z33,Y33,X33,U33,I33,F33,AG33,P33,M33)</f>
        <v>500</v>
      </c>
      <c r="AM33" s="15" t="s">
        <v>113</v>
      </c>
    </row>
    <row r="34" spans="1:39" x14ac:dyDescent="0.3">
      <c r="A34" s="78">
        <v>478.12</v>
      </c>
      <c r="B34" s="77" t="s">
        <v>123</v>
      </c>
      <c r="C34" s="78" t="s">
        <v>78</v>
      </c>
      <c r="D34" s="76">
        <f t="shared" si="16"/>
        <v>2.9399999999999977</v>
      </c>
      <c r="E34" s="100">
        <v>9.4</v>
      </c>
      <c r="F34" s="80">
        <v>9</v>
      </c>
      <c r="G34" s="101">
        <f>(F34/AL34)*100</f>
        <v>1.7999999999999998</v>
      </c>
      <c r="H34" s="83">
        <f>(F34/S34)*100</f>
        <v>27.27272727272727</v>
      </c>
      <c r="I34" s="80">
        <v>24</v>
      </c>
      <c r="J34" s="101">
        <f>(I34/AL34)*100</f>
        <v>4.8</v>
      </c>
      <c r="K34" s="83">
        <f t="shared" si="17"/>
        <v>72.727272727272734</v>
      </c>
      <c r="L34" s="83">
        <f>(F34/(F34+I34))*100</f>
        <v>27.27272727272727</v>
      </c>
      <c r="M34" s="80">
        <v>0</v>
      </c>
      <c r="N34" s="101">
        <f>(M34/AL34)*100</f>
        <v>0</v>
      </c>
      <c r="O34" s="83">
        <v>0</v>
      </c>
      <c r="P34" s="80">
        <v>0</v>
      </c>
      <c r="Q34" s="101">
        <v>0</v>
      </c>
      <c r="R34" s="83">
        <v>0</v>
      </c>
      <c r="S34" s="80">
        <f>SUM(P34,M34,I34,F34)</f>
        <v>33</v>
      </c>
      <c r="T34" s="83">
        <f>(S34/AL34)*100</f>
        <v>6.6000000000000005</v>
      </c>
      <c r="U34" s="80">
        <v>95</v>
      </c>
      <c r="V34" s="101">
        <f>(U34/AL34)*100</f>
        <v>19</v>
      </c>
      <c r="W34" s="83">
        <f t="shared" si="18"/>
        <v>20.833333333333336</v>
      </c>
      <c r="X34" s="80">
        <v>342</v>
      </c>
      <c r="Y34" s="80">
        <v>13</v>
      </c>
      <c r="Z34" s="80">
        <v>6</v>
      </c>
      <c r="AA34" s="101">
        <f>((X34+Y34+Z34)/AL34)*100</f>
        <v>72.2</v>
      </c>
      <c r="AB34" s="83">
        <f t="shared" si="19"/>
        <v>79.166666666666657</v>
      </c>
      <c r="AC34" s="83">
        <f>(U34/(X34+Y34+Z34))</f>
        <v>0.26315789473684209</v>
      </c>
      <c r="AD34" s="84">
        <f>Z34+Y34+X34+U34</f>
        <v>456</v>
      </c>
      <c r="AE34" s="83">
        <f>(AD34/AL34)*100</f>
        <v>91.2</v>
      </c>
      <c r="AF34" s="80">
        <v>11</v>
      </c>
      <c r="AG34" s="80">
        <v>0</v>
      </c>
      <c r="AH34" s="84">
        <f>AF34+AG34</f>
        <v>11</v>
      </c>
      <c r="AI34" s="83">
        <f>(AH34/AL34)*100</f>
        <v>2.1999999999999997</v>
      </c>
      <c r="AJ34" s="78">
        <v>0</v>
      </c>
      <c r="AK34" s="102">
        <f>(AJ34/(AJ34+AL34))*100</f>
        <v>0</v>
      </c>
      <c r="AL34" s="84">
        <f>SUM(AF34,Z34,Y34,X34,U34,I34,F34,AG34,P34,M34)</f>
        <v>500</v>
      </c>
      <c r="AM34" s="84" t="s">
        <v>113</v>
      </c>
    </row>
    <row r="35" spans="1:39" x14ac:dyDescent="0.3">
      <c r="A35" s="103"/>
      <c r="B35" s="103"/>
      <c r="C35" s="103"/>
      <c r="D35" s="104" t="s">
        <v>73</v>
      </c>
      <c r="E35" s="78"/>
      <c r="F35" s="80">
        <f>SUM(F8:F34)</f>
        <v>373</v>
      </c>
      <c r="G35" s="101"/>
      <c r="H35" s="83"/>
      <c r="I35" s="80">
        <f>SUM(I8:I34)</f>
        <v>324</v>
      </c>
      <c r="J35" s="105"/>
      <c r="K35" s="106"/>
      <c r="L35" s="106"/>
      <c r="M35" s="80">
        <f>SUM(M8:M34)</f>
        <v>148</v>
      </c>
      <c r="N35" s="105"/>
      <c r="O35" s="106"/>
      <c r="P35" s="80">
        <v>9</v>
      </c>
      <c r="Q35" s="81"/>
      <c r="R35" s="82"/>
      <c r="S35" s="80">
        <f>SUM(S8:S34)</f>
        <v>845</v>
      </c>
      <c r="T35" s="82"/>
      <c r="U35" s="80">
        <f>SUM(U8:U34)</f>
        <v>1436</v>
      </c>
      <c r="V35" s="105"/>
      <c r="W35" s="106"/>
      <c r="X35" s="80">
        <f>SUM(X8:X34)</f>
        <v>6120</v>
      </c>
      <c r="Y35" s="80">
        <f>SUM(Y8:Y34)</f>
        <v>2909</v>
      </c>
      <c r="Z35" s="80">
        <f>SUM(Z8:Z34)</f>
        <v>478</v>
      </c>
      <c r="AA35" s="105"/>
      <c r="AB35" s="106"/>
      <c r="AC35" s="83"/>
      <c r="AD35" s="80">
        <f>SUM(AD8:AD34)</f>
        <v>10943</v>
      </c>
      <c r="AE35" s="82"/>
      <c r="AF35" s="80">
        <f>SUM(AF8:AF34)</f>
        <v>1205</v>
      </c>
      <c r="AG35" s="80">
        <f>SUM(AG8:AG34)</f>
        <v>7</v>
      </c>
      <c r="AH35" s="80">
        <f>SUM(AH8:AH34)</f>
        <v>1212</v>
      </c>
      <c r="AI35" s="82"/>
      <c r="AJ35" s="107">
        <f>SUM(AJ8:AJ34)</f>
        <v>184</v>
      </c>
      <c r="AK35" s="78"/>
      <c r="AL35" s="84">
        <f>SUM(AL8:AL34)</f>
        <v>13000</v>
      </c>
      <c r="AM35" s="84"/>
    </row>
    <row r="36" spans="1:39" ht="15.6" x14ac:dyDescent="0.3">
      <c r="A36" s="43"/>
      <c r="B36" s="43"/>
      <c r="C36" s="44"/>
      <c r="D36" s="45"/>
      <c r="E36" s="37"/>
      <c r="F36" s="38"/>
      <c r="G36" s="9"/>
      <c r="H36" s="10"/>
      <c r="I36" s="11"/>
      <c r="J36" s="12"/>
      <c r="K36" s="13"/>
      <c r="L36" s="22"/>
      <c r="M36" s="14"/>
      <c r="N36" s="12"/>
      <c r="O36" s="13"/>
      <c r="P36" s="14"/>
      <c r="Q36" s="12"/>
      <c r="R36" s="13"/>
      <c r="S36" s="15"/>
      <c r="T36" s="13"/>
      <c r="U36" s="14"/>
      <c r="V36" s="12"/>
      <c r="W36" s="22"/>
      <c r="X36" s="14"/>
      <c r="Y36" s="14"/>
      <c r="Z36" s="14"/>
      <c r="AA36" s="12"/>
      <c r="AB36" s="13"/>
      <c r="AC36" s="22"/>
      <c r="AD36" s="15"/>
      <c r="AE36" s="13"/>
      <c r="AF36" s="14"/>
      <c r="AG36" s="16"/>
      <c r="AH36" s="16"/>
      <c r="AI36" s="17"/>
      <c r="AJ36" s="35"/>
      <c r="AK36" s="35"/>
      <c r="AL36" s="18"/>
      <c r="AM36" s="36"/>
    </row>
    <row r="37" spans="1:39" x14ac:dyDescent="0.3">
      <c r="A37" s="40"/>
      <c r="B37" s="40"/>
      <c r="C37" s="40"/>
      <c r="D37" s="40"/>
      <c r="E37" s="40"/>
      <c r="F37" s="40"/>
      <c r="G37" s="40"/>
      <c r="H37" s="22"/>
      <c r="I37" s="20"/>
      <c r="J37" s="22"/>
      <c r="K37" s="22"/>
      <c r="L37" s="22"/>
      <c r="M37" s="14"/>
      <c r="N37" s="22"/>
      <c r="O37" s="22"/>
      <c r="P37" s="14"/>
      <c r="Q37" s="22"/>
      <c r="R37" s="22"/>
      <c r="S37" s="22"/>
      <c r="T37" s="13"/>
      <c r="U37" s="23"/>
      <c r="V37" s="22"/>
      <c r="W37" s="22"/>
      <c r="X37" s="14"/>
      <c r="Y37" s="14"/>
      <c r="Z37" s="14"/>
      <c r="AA37" s="22"/>
      <c r="AB37" s="22"/>
      <c r="AC37" s="22"/>
      <c r="AD37" s="15"/>
      <c r="AE37" s="22"/>
      <c r="AF37" s="14"/>
      <c r="AG37" s="14"/>
      <c r="AH37" s="15"/>
      <c r="AI37" s="22"/>
      <c r="AJ37" s="35"/>
      <c r="AK37" s="35"/>
      <c r="AL37" s="15"/>
      <c r="AM37" s="36"/>
    </row>
    <row r="38" spans="1:39" x14ac:dyDescent="0.3">
      <c r="A38" s="40"/>
      <c r="B38" s="40"/>
      <c r="C38" s="40"/>
      <c r="D38" s="40"/>
      <c r="E38" s="40"/>
      <c r="F38" s="40"/>
      <c r="G38" s="40"/>
      <c r="H38" s="17"/>
      <c r="I38" s="16"/>
      <c r="J38" s="12"/>
      <c r="K38" s="13"/>
      <c r="L38" s="22"/>
      <c r="M38" s="14"/>
      <c r="N38" s="12"/>
      <c r="O38" s="13"/>
      <c r="P38" s="14"/>
      <c r="Q38" s="12"/>
      <c r="R38" s="13"/>
      <c r="S38" s="15"/>
      <c r="T38" s="13"/>
      <c r="U38" s="23"/>
      <c r="V38" s="12"/>
      <c r="W38" s="13"/>
      <c r="X38" s="14"/>
      <c r="Y38" s="14"/>
      <c r="Z38" s="14"/>
      <c r="AA38" s="12"/>
      <c r="AB38" s="13"/>
      <c r="AC38" s="13"/>
      <c r="AD38" s="15"/>
      <c r="AE38" s="13"/>
      <c r="AF38" s="14"/>
      <c r="AG38" s="14"/>
      <c r="AH38" s="15"/>
      <c r="AI38" s="13"/>
      <c r="AJ38" s="35"/>
      <c r="AK38" s="35"/>
      <c r="AL38" s="15"/>
      <c r="AM38" s="36"/>
    </row>
    <row r="39" spans="1:39" x14ac:dyDescent="0.3">
      <c r="A39" s="41"/>
      <c r="B39" s="41"/>
      <c r="C39" s="41"/>
      <c r="D39" s="41"/>
      <c r="E39" s="41"/>
      <c r="F39" s="41"/>
      <c r="G39" s="31"/>
      <c r="H39" s="32"/>
      <c r="I39" s="30"/>
      <c r="J39" s="31"/>
      <c r="K39" s="32"/>
      <c r="M39" s="30"/>
      <c r="N39" s="31"/>
      <c r="O39" s="32"/>
      <c r="P39" s="30"/>
      <c r="Q39" s="31"/>
      <c r="R39" s="32"/>
      <c r="S39" s="30"/>
      <c r="T39" s="32"/>
      <c r="U39" s="30"/>
      <c r="V39" s="31"/>
      <c r="W39" s="32"/>
      <c r="X39" s="30"/>
      <c r="Y39" s="30"/>
      <c r="Z39" s="30"/>
      <c r="AA39" s="31"/>
      <c r="AB39" s="32"/>
      <c r="AC39" s="32"/>
      <c r="AD39" s="30"/>
      <c r="AE39" s="32"/>
      <c r="AF39" s="33"/>
      <c r="AG39" s="33"/>
      <c r="AH39" s="33"/>
      <c r="AI39" s="34"/>
      <c r="AJ39" s="35"/>
      <c r="AK39" s="35"/>
      <c r="AL39" s="15"/>
      <c r="AM39" s="36"/>
    </row>
    <row r="40" spans="1:39" x14ac:dyDescent="0.3">
      <c r="A40" s="40"/>
      <c r="B40" s="40"/>
      <c r="C40" s="40"/>
      <c r="D40" s="40"/>
      <c r="E40" s="40"/>
      <c r="F40" s="40"/>
      <c r="G40" s="40"/>
      <c r="H40" s="32"/>
      <c r="I40" s="30"/>
      <c r="J40" s="31"/>
      <c r="K40" s="32"/>
      <c r="M40" s="30"/>
      <c r="N40" s="31"/>
      <c r="O40" s="32"/>
      <c r="P40" s="30"/>
      <c r="Q40" s="31"/>
      <c r="R40" s="32"/>
      <c r="S40" s="30"/>
      <c r="T40" s="32"/>
      <c r="U40" s="30"/>
      <c r="V40" s="31"/>
      <c r="W40" s="32"/>
      <c r="X40" s="30"/>
      <c r="Y40" s="30"/>
      <c r="Z40" s="30"/>
      <c r="AA40" s="31"/>
      <c r="AB40" s="32"/>
      <c r="AC40" s="32"/>
      <c r="AD40" s="30"/>
      <c r="AE40" s="32"/>
      <c r="AF40" s="33"/>
      <c r="AG40" s="33"/>
      <c r="AH40" s="33"/>
      <c r="AI40" s="34"/>
      <c r="AJ40" s="35"/>
      <c r="AK40" s="35"/>
      <c r="AL40" s="15"/>
      <c r="AM40" s="39"/>
    </row>
    <row r="41" spans="1:39" x14ac:dyDescent="0.3">
      <c r="E41" s="7"/>
      <c r="AJ41" s="7"/>
      <c r="AK41" s="7"/>
    </row>
    <row r="42" spans="1:39" x14ac:dyDescent="0.3">
      <c r="E42" s="26"/>
      <c r="AJ42" s="7"/>
      <c r="AK42" s="7"/>
    </row>
    <row r="43" spans="1:39" x14ac:dyDescent="0.3">
      <c r="E43" s="26"/>
      <c r="AJ43" s="7"/>
      <c r="AK43" s="7"/>
    </row>
    <row r="44" spans="1:39" x14ac:dyDescent="0.3">
      <c r="E44" s="26"/>
      <c r="AJ44" s="7"/>
      <c r="AK44" s="7"/>
    </row>
    <row r="45" spans="1:39" x14ac:dyDescent="0.3">
      <c r="E45" s="7"/>
      <c r="AJ45" s="7"/>
      <c r="AK45" s="7"/>
    </row>
    <row r="46" spans="1:39" x14ac:dyDescent="0.3">
      <c r="E46" s="26"/>
      <c r="AJ46" s="7"/>
      <c r="AK46" s="7"/>
    </row>
    <row r="47" spans="1:39" x14ac:dyDescent="0.3">
      <c r="E47" s="27"/>
      <c r="AJ47" s="7"/>
      <c r="AK47" s="7"/>
    </row>
    <row r="48" spans="1:39" x14ac:dyDescent="0.3">
      <c r="E48" s="26"/>
      <c r="AJ48" s="7"/>
      <c r="AK48" s="7"/>
    </row>
    <row r="49" spans="5:37" x14ac:dyDescent="0.3">
      <c r="E49" s="7"/>
      <c r="AJ49" s="7"/>
      <c r="AK49" s="7"/>
    </row>
    <row r="50" spans="5:37" x14ac:dyDescent="0.3">
      <c r="E50" s="7"/>
      <c r="AJ50" s="7"/>
      <c r="AK50" s="7"/>
    </row>
    <row r="51" spans="5:37" x14ac:dyDescent="0.3">
      <c r="E51" s="7"/>
      <c r="AJ51" s="7"/>
      <c r="AK51" s="7"/>
    </row>
    <row r="52" spans="5:37" x14ac:dyDescent="0.3">
      <c r="E52" s="7"/>
      <c r="AJ52" s="7"/>
      <c r="AK52" s="7"/>
    </row>
    <row r="53" spans="5:37" x14ac:dyDescent="0.3">
      <c r="E53" s="7"/>
      <c r="AJ53" s="7"/>
      <c r="AK53" s="7"/>
    </row>
    <row r="54" spans="5:37" x14ac:dyDescent="0.3">
      <c r="E54" s="26"/>
      <c r="AJ54" s="7"/>
      <c r="AK54" s="7"/>
    </row>
    <row r="55" spans="5:37" x14ac:dyDescent="0.3">
      <c r="E55" s="7"/>
      <c r="AJ55" s="7"/>
      <c r="AK55" s="7"/>
    </row>
    <row r="56" spans="5:37" x14ac:dyDescent="0.3">
      <c r="E56" s="7"/>
      <c r="AJ56" s="7"/>
      <c r="AK56" s="7"/>
    </row>
    <row r="57" spans="5:37" x14ac:dyDescent="0.3">
      <c r="E57" s="26"/>
      <c r="AJ57" s="7"/>
      <c r="AK57" s="7"/>
    </row>
    <row r="58" spans="5:37" x14ac:dyDescent="0.3">
      <c r="E58" s="26"/>
      <c r="AJ58" s="7"/>
      <c r="AK58" s="7"/>
    </row>
    <row r="59" spans="5:37" x14ac:dyDescent="0.3">
      <c r="E59" s="26"/>
      <c r="AJ59" s="7"/>
      <c r="AK59" s="7"/>
    </row>
    <row r="60" spans="5:37" x14ac:dyDescent="0.3">
      <c r="E60" s="26"/>
      <c r="AJ60" s="7"/>
      <c r="AK60" s="7"/>
    </row>
    <row r="61" spans="5:37" x14ac:dyDescent="0.3">
      <c r="E61" s="28"/>
      <c r="AJ61" s="28"/>
      <c r="AK61" s="28"/>
    </row>
    <row r="62" spans="5:37" x14ac:dyDescent="0.3">
      <c r="E62" s="8"/>
      <c r="AJ62" s="8"/>
      <c r="AK62" s="8"/>
    </row>
    <row r="63" spans="5:37" x14ac:dyDescent="0.3">
      <c r="AJ63" s="24"/>
      <c r="AK63" s="24"/>
    </row>
    <row r="64" spans="5:37" x14ac:dyDescent="0.3">
      <c r="AJ64" s="24"/>
      <c r="AK64" s="24"/>
    </row>
    <row r="65" spans="36:37" x14ac:dyDescent="0.3">
      <c r="AJ65" s="24"/>
      <c r="AK65" s="24"/>
    </row>
    <row r="66" spans="36:37" x14ac:dyDescent="0.3">
      <c r="AJ66" s="24"/>
      <c r="AK66" s="24"/>
    </row>
    <row r="67" spans="36:37" x14ac:dyDescent="0.3">
      <c r="AJ67" s="25"/>
      <c r="AK67" s="25"/>
    </row>
    <row r="68" spans="36:37" x14ac:dyDescent="0.3">
      <c r="AJ68" s="24"/>
      <c r="AK68" s="24"/>
    </row>
  </sheetData>
  <mergeCells count="51">
    <mergeCell ref="F2:AI2"/>
    <mergeCell ref="AF4:AF7"/>
    <mergeCell ref="K5:K7"/>
    <mergeCell ref="X4:AB4"/>
    <mergeCell ref="AK2:AK7"/>
    <mergeCell ref="X5:X7"/>
    <mergeCell ref="A29:AM29"/>
    <mergeCell ref="G5:G7"/>
    <mergeCell ref="H5:H7"/>
    <mergeCell ref="I5:I7"/>
    <mergeCell ref="J5:J7"/>
    <mergeCell ref="AG4:AG7"/>
    <mergeCell ref="AH4:AH7"/>
    <mergeCell ref="E2:E7"/>
    <mergeCell ref="M5:M7"/>
    <mergeCell ref="N5:N7"/>
    <mergeCell ref="O5:O7"/>
    <mergeCell ref="L4:L7"/>
    <mergeCell ref="M4:O4"/>
    <mergeCell ref="S4:S7"/>
    <mergeCell ref="T4:T7"/>
    <mergeCell ref="U4:W4"/>
    <mergeCell ref="A1:AM1"/>
    <mergeCell ref="B2:B7"/>
    <mergeCell ref="AM2:AM7"/>
    <mergeCell ref="AL2:AL7"/>
    <mergeCell ref="F3:T3"/>
    <mergeCell ref="U3:AE3"/>
    <mergeCell ref="AF3:AI3"/>
    <mergeCell ref="F4:H4"/>
    <mergeCell ref="I4:K4"/>
    <mergeCell ref="W5:W7"/>
    <mergeCell ref="AE4:AE7"/>
    <mergeCell ref="AA5:AA7"/>
    <mergeCell ref="AB5:AB7"/>
    <mergeCell ref="AI4:AI7"/>
    <mergeCell ref="AJ2:AJ7"/>
    <mergeCell ref="A2:A7"/>
    <mergeCell ref="C2:C7"/>
    <mergeCell ref="D2:D7"/>
    <mergeCell ref="R5:R7"/>
    <mergeCell ref="Y5:Y7"/>
    <mergeCell ref="Z5:Z7"/>
    <mergeCell ref="P5:P7"/>
    <mergeCell ref="Q5:Q7"/>
    <mergeCell ref="U5:U7"/>
    <mergeCell ref="V5:V7"/>
    <mergeCell ref="F5:F7"/>
    <mergeCell ref="AC4:AC7"/>
    <mergeCell ref="AD4:AD7"/>
    <mergeCell ref="P4:R4"/>
  </mergeCells>
  <pageMargins left="0.7" right="0.7" top="0.75" bottom="0.75" header="0.3" footer="0.3"/>
  <pageSetup paperSize="9" orientation="portrait" horizontalDpi="1200" verticalDpi="1200" r:id="rId1"/>
  <ignoredErrors>
    <ignoredError sqref="AK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Palynofacies PKHB-1</vt:lpstr>
      <vt:lpstr>Palynofacies CCC-27</vt:lpstr>
    </vt:vector>
  </TitlesOfParts>
  <Company>University of Nebraska - 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Chris Mays</cp:lastModifiedBy>
  <cp:lastPrinted>2018-06-08T19:39:38Z</cp:lastPrinted>
  <dcterms:created xsi:type="dcterms:W3CDTF">2018-06-06T14:53:16Z</dcterms:created>
  <dcterms:modified xsi:type="dcterms:W3CDTF">2019-08-19T15:30:01Z</dcterms:modified>
</cp:coreProperties>
</file>