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8725" windowHeight="15600"/>
  </bookViews>
  <sheets>
    <sheet name="Weibull-thickness" sheetId="1" r:id="rId1"/>
    <sheet name="Weibull-mass-area" sheetId="10" r:id="rId2"/>
    <sheet name="Solver for Macs" sheetId="8" r:id="rId3"/>
    <sheet name="Solver for Windows" sheetId="9" r:id="rId4"/>
  </sheets>
  <definedNames>
    <definedName name="solver_adj" localSheetId="1" hidden="1">'Weibull-mass-area'!$G$7,'Weibull-mass-area'!$G$8,'Weibull-mass-area'!$G$9</definedName>
    <definedName name="solver_adj" localSheetId="0" hidden="1">'Weibull-thickness'!$G$7,'Weibull-thickness'!$G$8,'Weibull-thickness'!$G$9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500</definedName>
    <definedName name="solver_itr" localSheetId="0" hidden="1">500</definedName>
    <definedName name="solver_lhs1" localSheetId="1" hidden="1">'Weibull-mass-area'!$G$7</definedName>
    <definedName name="solver_lhs1" localSheetId="0" hidden="1">'Weibull-thickness'!$G$7</definedName>
    <definedName name="solver_lhs2" localSheetId="1" hidden="1">'Weibull-mass-area'!$G$7</definedName>
    <definedName name="solver_lhs2" localSheetId="0" hidden="1">'Weibull-thickness'!$G$7</definedName>
    <definedName name="solver_lhs3" localSheetId="1" hidden="1">'Weibull-mass-area'!$G$8</definedName>
    <definedName name="solver_lhs3" localSheetId="0" hidden="1">'Weibull-thickness'!$G$8</definedName>
    <definedName name="solver_lhs4" localSheetId="1" hidden="1">'Weibull-mass-area'!$G$8</definedName>
    <definedName name="solver_lhs4" localSheetId="0" hidden="1">'Weibull-thickness'!$G$8</definedName>
    <definedName name="solver_lhs5" localSheetId="1" hidden="1">'Weibull-mass-area'!$G$9</definedName>
    <definedName name="solver_lhs5" localSheetId="0" hidden="1">'Weibull-thickness'!$G$9</definedName>
    <definedName name="solver_lhs6" localSheetId="1" hidden="1">'Weibull-mass-area'!$G$9</definedName>
    <definedName name="solver_lhs6" localSheetId="0" hidden="1">'Weibull-thickness'!$G$9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6</definedName>
    <definedName name="solver_num" localSheetId="0" hidden="1">6</definedName>
    <definedName name="solver_nwt" localSheetId="1" hidden="1">1</definedName>
    <definedName name="solver_nwt" localSheetId="0" hidden="1">1</definedName>
    <definedName name="solver_opt" localSheetId="1" hidden="1">'Weibull-mass-area'!$G$11</definedName>
    <definedName name="solver_opt" localSheetId="0" hidden="1">'Weibull-thickness'!$G$11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el3" localSheetId="1" hidden="1">1</definedName>
    <definedName name="solver_rel3" localSheetId="0" hidden="1">1</definedName>
    <definedName name="solver_rel4" localSheetId="1" hidden="1">3</definedName>
    <definedName name="solver_rel4" localSheetId="0" hidden="1">3</definedName>
    <definedName name="solver_rel5" localSheetId="1" hidden="1">1</definedName>
    <definedName name="solver_rel5" localSheetId="0" hidden="1">1</definedName>
    <definedName name="solver_rel6" localSheetId="1" hidden="1">3</definedName>
    <definedName name="solver_rel6" localSheetId="0" hidden="1">3</definedName>
    <definedName name="solver_rhs1" localSheetId="1" hidden="1">1000</definedName>
    <definedName name="solver_rhs1" localSheetId="0" hidden="1">5000</definedName>
    <definedName name="solver_rhs2" localSheetId="1" hidden="1">0.1</definedName>
    <definedName name="solver_rhs2" localSheetId="0" hidden="1">0.1</definedName>
    <definedName name="solver_rhs3" localSheetId="1" hidden="1">500</definedName>
    <definedName name="solver_rhs3" localSheetId="0" hidden="1">1000</definedName>
    <definedName name="solver_rhs4" localSheetId="1" hidden="1">1</definedName>
    <definedName name="solver_rhs4" localSheetId="0" hidden="1">0.1</definedName>
    <definedName name="solver_rhs5" localSheetId="1" hidden="1">2</definedName>
    <definedName name="solver_rhs5" localSheetId="0" hidden="1">2</definedName>
    <definedName name="solver_rhs6" localSheetId="1" hidden="1">0.2</definedName>
    <definedName name="solver_rhs6" localSheetId="0" hidden="1">0.2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300</definedName>
    <definedName name="solver_tim" localSheetId="0" hidden="1">300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0"/>
  <c r="G16"/>
  <c r="H16"/>
  <c r="F16" i="1"/>
  <c r="C17"/>
  <c r="G16"/>
  <c r="H16"/>
  <c r="C19" i="10"/>
  <c r="D19"/>
  <c r="C17"/>
  <c r="D1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8"/>
  <c r="D18"/>
  <c r="C20"/>
  <c r="D20"/>
  <c r="C21"/>
  <c r="D21"/>
  <c r="C22"/>
  <c r="D22"/>
  <c r="C23"/>
  <c r="D23"/>
  <c r="C24"/>
  <c r="D24"/>
  <c r="G11"/>
  <c r="G17"/>
  <c r="C24" i="1"/>
  <c r="D24"/>
  <c r="C23"/>
  <c r="D23"/>
  <c r="C22"/>
  <c r="D22"/>
  <c r="C21"/>
  <c r="D21"/>
  <c r="C20"/>
  <c r="D20"/>
  <c r="C19"/>
  <c r="D19"/>
  <c r="C18"/>
  <c r="D18"/>
  <c r="D17"/>
  <c r="C16"/>
  <c r="D16"/>
  <c r="C15"/>
  <c r="D15"/>
  <c r="C14"/>
  <c r="D14"/>
  <c r="C13"/>
  <c r="D13"/>
  <c r="C12"/>
  <c r="D12"/>
  <c r="C11"/>
  <c r="D11"/>
  <c r="C10"/>
  <c r="D10"/>
  <c r="C9"/>
  <c r="D9"/>
  <c r="C8"/>
  <c r="D8"/>
  <c r="G11"/>
  <c r="G17"/>
</calcChain>
</file>

<file path=xl/sharedStrings.xml><?xml version="1.0" encoding="utf-8"?>
<sst xmlns="http://schemas.openxmlformats.org/spreadsheetml/2006/main" count="48" uniqueCount="28">
  <si>
    <t>T-Calc</t>
  </si>
  <si>
    <t>Residual</t>
  </si>
  <si>
    <t>lambda =</t>
  </si>
  <si>
    <t>theta =</t>
  </si>
  <si>
    <t>n =</t>
  </si>
  <si>
    <t>R2 =</t>
  </si>
  <si>
    <t>SSRR =</t>
  </si>
  <si>
    <t xml:space="preserve"> &lt;-- minimize this (Sum of Squared Relative Residuals) </t>
  </si>
  <si>
    <t>Sqrt(A) (km)</t>
  </si>
  <si>
    <t>T-Obs (cm)</t>
  </si>
  <si>
    <r>
      <t xml:space="preserve">     by varying the cells containing theta, lambda and n using the </t>
    </r>
    <r>
      <rPr>
        <b/>
        <sz val="10"/>
        <color rgb="FFFF0000"/>
        <rFont val="Arial"/>
        <family val="2"/>
      </rPr>
      <t xml:space="preserve">Solver </t>
    </r>
    <r>
      <rPr>
        <b/>
        <sz val="10"/>
        <rFont val="Arial"/>
        <family val="2"/>
      </rPr>
      <t xml:space="preserve">function  </t>
    </r>
  </si>
  <si>
    <t>volume (km3)</t>
  </si>
  <si>
    <t>volume (m3)</t>
  </si>
  <si>
    <t>cm</t>
  </si>
  <si>
    <t>km</t>
  </si>
  <si>
    <t>Bonadonna, C., and B.F. Houghton, Total grainsize distribution and volume of tephra-fall deposits, Bulletin of Volcanology, 67:441-456, 2005</t>
  </si>
  <si>
    <t>Ruapehu 1996 eruption</t>
  </si>
  <si>
    <t>mass (kg)</t>
  </si>
  <si>
    <t>kg/m2</t>
  </si>
  <si>
    <t>mass/area-Obs (kg/m2)</t>
  </si>
  <si>
    <t>volume/mass calculation</t>
  </si>
  <si>
    <t>mass/volume calculation</t>
  </si>
  <si>
    <t>deposit density (kg/m3)</t>
  </si>
  <si>
    <t>Data from Bonadonna and Houghton (2005):</t>
  </si>
  <si>
    <t>Estimating the volume of tephra deposits: a new simple strategy</t>
  </si>
  <si>
    <t>Bonadonna, C. &amp; Costa, A. (2011) Estimating the volume of tephra deposits: a new simple strategy, Geology</t>
  </si>
  <si>
    <t>mass/area-Calc</t>
  </si>
  <si>
    <t>(please refer to the README file for detailed instructions)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</si>
</sst>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quotePrefix="1" applyFont="1" applyAlignment="1"/>
    <xf numFmtId="0" fontId="1" fillId="0" borderId="0" xfId="0" applyFont="1"/>
    <xf numFmtId="0" fontId="7" fillId="0" borderId="0" xfId="0" applyFont="1"/>
    <xf numFmtId="0" fontId="0" fillId="0" borderId="0" xfId="0" applyFill="1" applyBorder="1"/>
    <xf numFmtId="0" fontId="7" fillId="0" borderId="1" xfId="0" applyFont="1" applyBorder="1"/>
    <xf numFmtId="0" fontId="0" fillId="0" borderId="1" xfId="0" applyBorder="1"/>
    <xf numFmtId="0" fontId="5" fillId="0" borderId="0" xfId="0" applyFont="1"/>
    <xf numFmtId="0" fontId="3" fillId="5" borderId="3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0" xfId="0" applyFill="1" applyBorder="1"/>
    <xf numFmtId="0" fontId="4" fillId="7" borderId="1" xfId="0" applyFont="1" applyFill="1" applyBorder="1"/>
    <xf numFmtId="0" fontId="9" fillId="0" borderId="0" xfId="1" applyFill="1" applyBorder="1"/>
    <xf numFmtId="11" fontId="9" fillId="8" borderId="2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11" fontId="0" fillId="9" borderId="2" xfId="0" applyNumberFormat="1" applyFill="1" applyBorder="1"/>
    <xf numFmtId="11" fontId="7" fillId="9" borderId="2" xfId="0" applyNumberFormat="1" applyFont="1" applyFill="1" applyBorder="1"/>
    <xf numFmtId="0" fontId="7" fillId="0" borderId="0" xfId="0" applyFont="1" applyFill="1" applyBorder="1"/>
    <xf numFmtId="11" fontId="9" fillId="8" borderId="2" xfId="0" applyNumberFormat="1" applyFont="1" applyFill="1" applyBorder="1"/>
    <xf numFmtId="0" fontId="1" fillId="9" borderId="2" xfId="0" applyFont="1" applyFill="1" applyBorder="1" applyAlignment="1">
      <alignment horizontal="right"/>
    </xf>
    <xf numFmtId="0" fontId="0" fillId="9" borderId="2" xfId="0" applyFill="1" applyBorder="1"/>
    <xf numFmtId="0" fontId="11" fillId="9" borderId="2" xfId="0" applyFont="1" applyFill="1" applyBorder="1" applyAlignment="1">
      <alignment horizontal="right"/>
    </xf>
    <xf numFmtId="11" fontId="12" fillId="9" borderId="2" xfId="0" applyNumberFormat="1" applyFont="1" applyFill="1" applyBorder="1"/>
    <xf numFmtId="0" fontId="1" fillId="8" borderId="2" xfId="1" applyFont="1" applyFill="1" applyBorder="1"/>
    <xf numFmtId="0" fontId="3" fillId="4" borderId="3" xfId="0" applyFont="1" applyFill="1" applyBorder="1" applyAlignment="1" applyProtection="1">
      <alignment horizontal="left"/>
      <protection locked="0"/>
    </xf>
    <xf numFmtId="0" fontId="4" fillId="6" borderId="0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9" fillId="0" borderId="0" xfId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9" borderId="2" xfId="0" applyFont="1" applyFill="1" applyBorder="1" applyAlignment="1" applyProtection="1">
      <alignment horizontal="right"/>
      <protection locked="0"/>
    </xf>
    <xf numFmtId="0" fontId="5" fillId="9" borderId="2" xfId="0" applyFont="1" applyFill="1" applyBorder="1" applyProtection="1">
      <protection locked="0"/>
    </xf>
    <xf numFmtId="0" fontId="9" fillId="0" borderId="0" xfId="0" applyFont="1"/>
    <xf numFmtId="0" fontId="1" fillId="8" borderId="9" xfId="1" applyFont="1" applyFill="1" applyBorder="1"/>
    <xf numFmtId="0" fontId="10" fillId="4" borderId="10" xfId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11" borderId="10" xfId="0" applyFont="1" applyFill="1" applyBorder="1"/>
    <xf numFmtId="0" fontId="0" fillId="11" borderId="12" xfId="0" applyFill="1" applyBorder="1"/>
    <xf numFmtId="0" fontId="0" fillId="11" borderId="2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7" fillId="10" borderId="1" xfId="0" applyFont="1" applyFill="1" applyBorder="1" applyProtection="1">
      <protection locked="0"/>
    </xf>
    <xf numFmtId="0" fontId="13" fillId="10" borderId="4" xfId="0" applyFont="1" applyFill="1" applyBorder="1" applyAlignment="1" applyProtection="1">
      <protection locked="0"/>
    </xf>
    <xf numFmtId="0" fontId="14" fillId="10" borderId="5" xfId="0" applyFont="1" applyFill="1" applyBorder="1" applyProtection="1">
      <protection locked="0"/>
    </xf>
    <xf numFmtId="0" fontId="9" fillId="10" borderId="5" xfId="0" applyFont="1" applyFill="1" applyBorder="1" applyProtection="1">
      <protection locked="0"/>
    </xf>
    <xf numFmtId="0" fontId="7" fillId="10" borderId="5" xfId="0" applyFont="1" applyFill="1" applyBorder="1" applyProtection="1">
      <protection locked="0"/>
    </xf>
    <xf numFmtId="0" fontId="13" fillId="10" borderId="5" xfId="0" applyFont="1" applyFill="1" applyBorder="1" applyProtection="1">
      <protection locked="0"/>
    </xf>
    <xf numFmtId="0" fontId="9" fillId="10" borderId="5" xfId="0" applyFont="1" applyFill="1" applyBorder="1"/>
    <xf numFmtId="0" fontId="9" fillId="10" borderId="6" xfId="0" applyFont="1" applyFill="1" applyBorder="1" applyProtection="1">
      <protection locked="0"/>
    </xf>
    <xf numFmtId="0" fontId="9" fillId="10" borderId="7" xfId="1" applyFont="1" applyFill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9" fillId="10" borderId="8" xfId="0" applyFont="1" applyFill="1" applyBorder="1" applyProtection="1">
      <protection locked="0"/>
    </xf>
    <xf numFmtId="0" fontId="3" fillId="12" borderId="3" xfId="0" applyFont="1" applyFill="1" applyBorder="1" applyAlignment="1">
      <alignment horizontal="left"/>
    </xf>
    <xf numFmtId="0" fontId="4" fillId="6" borderId="1" xfId="0" applyFont="1" applyFill="1" applyBorder="1"/>
    <xf numFmtId="0" fontId="0" fillId="6" borderId="0" xfId="0" applyFill="1" applyBorder="1"/>
    <xf numFmtId="0" fontId="15" fillId="6" borderId="1" xfId="0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FF"/>
      <color rgb="FFFFFF66"/>
      <color rgb="FFFFCC00"/>
      <color rgb="FFFF99CC"/>
      <color rgb="FF66FFFF"/>
      <color rgb="FF66FF33"/>
      <color rgb="FFFF990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993831063087908"/>
          <c:y val="5.5936235395324808E-2"/>
          <c:w val="0.81660181582360836"/>
          <c:h val="0.79432403725454348"/>
        </c:manualLayout>
      </c:layout>
      <c:scatterChart>
        <c:scatterStyle val="lineMarker"/>
        <c:ser>
          <c:idx val="0"/>
          <c:order val="0"/>
          <c:tx>
            <c:v>Field 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'Weibull-thickness'!$A$8:$A$24</c:f>
              <c:numCache>
                <c:formatCode>General</c:formatCode>
                <c:ptCount val="17"/>
                <c:pt idx="0">
                  <c:v>0.24076109000000001</c:v>
                </c:pt>
                <c:pt idx="1">
                  <c:v>0.42522700600000002</c:v>
                </c:pt>
                <c:pt idx="2">
                  <c:v>0.715390093</c:v>
                </c:pt>
                <c:pt idx="3">
                  <c:v>1.195319952</c:v>
                </c:pt>
                <c:pt idx="4">
                  <c:v>1.1409920010000001</c:v>
                </c:pt>
                <c:pt idx="5">
                  <c:v>1.7357279569999999</c:v>
                </c:pt>
                <c:pt idx="6">
                  <c:v>2.5800375259999999</c:v>
                </c:pt>
                <c:pt idx="7">
                  <c:v>4.8123601760000003</c:v>
                </c:pt>
                <c:pt idx="8">
                  <c:v>6.8090119930000004</c:v>
                </c:pt>
                <c:pt idx="9">
                  <c:v>10.24761653</c:v>
                </c:pt>
                <c:pt idx="10">
                  <c:v>16.231343280000001</c:v>
                </c:pt>
                <c:pt idx="11">
                  <c:v>21.411376350000001</c:v>
                </c:pt>
                <c:pt idx="12">
                  <c:v>28.72286171</c:v>
                </c:pt>
                <c:pt idx="13">
                  <c:v>45.461560169999998</c:v>
                </c:pt>
                <c:pt idx="14">
                  <c:v>60.940672739999997</c:v>
                </c:pt>
                <c:pt idx="15">
                  <c:v>76.525748160000006</c:v>
                </c:pt>
                <c:pt idx="16">
                  <c:v>108.81121</c:v>
                </c:pt>
              </c:numCache>
            </c:numRef>
          </c:xVal>
          <c:yVal>
            <c:numRef>
              <c:f>'Weibull-thickness'!$B$8:$B$24</c:f>
              <c:numCache>
                <c:formatCode>General</c:formatCode>
                <c:ptCount val="17"/>
                <c:pt idx="0">
                  <c:v>243.90243899999999</c:v>
                </c:pt>
                <c:pt idx="1">
                  <c:v>162.60162600000001</c:v>
                </c:pt>
                <c:pt idx="2">
                  <c:v>81.300813009999999</c:v>
                </c:pt>
                <c:pt idx="3">
                  <c:v>40.650406500000003</c:v>
                </c:pt>
                <c:pt idx="4">
                  <c:v>39.370078739999997</c:v>
                </c:pt>
                <c:pt idx="5">
                  <c:v>15.7480315</c:v>
                </c:pt>
                <c:pt idx="6">
                  <c:v>3.1496062990000002</c:v>
                </c:pt>
                <c:pt idx="7">
                  <c:v>0.78740157499999996</c:v>
                </c:pt>
                <c:pt idx="8">
                  <c:v>0.393700787</c:v>
                </c:pt>
                <c:pt idx="9">
                  <c:v>0.23622047199999999</c:v>
                </c:pt>
                <c:pt idx="10">
                  <c:v>0.15748031500000001</c:v>
                </c:pt>
                <c:pt idx="11">
                  <c:v>7.8740157000000005E-2</c:v>
                </c:pt>
                <c:pt idx="12">
                  <c:v>3.9370079000000002E-2</c:v>
                </c:pt>
                <c:pt idx="13">
                  <c:v>1.5748030999999999E-2</c:v>
                </c:pt>
                <c:pt idx="14">
                  <c:v>7.8740159999999993E-3</c:v>
                </c:pt>
                <c:pt idx="15">
                  <c:v>3.9370079999999997E-3</c:v>
                </c:pt>
                <c:pt idx="16">
                  <c:v>7.8740199999999998E-4</c:v>
                </c:pt>
              </c:numCache>
            </c:numRef>
          </c:yVal>
        </c:ser>
        <c:ser>
          <c:idx val="1"/>
          <c:order val="1"/>
          <c:tx>
            <c:v>Weibull fit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'Weibull-thickness'!$A$8:$A$24</c:f>
              <c:numCache>
                <c:formatCode>General</c:formatCode>
                <c:ptCount val="17"/>
                <c:pt idx="0">
                  <c:v>0.24076109000000001</c:v>
                </c:pt>
                <c:pt idx="1">
                  <c:v>0.42522700600000002</c:v>
                </c:pt>
                <c:pt idx="2">
                  <c:v>0.715390093</c:v>
                </c:pt>
                <c:pt idx="3">
                  <c:v>1.195319952</c:v>
                </c:pt>
                <c:pt idx="4">
                  <c:v>1.1409920010000001</c:v>
                </c:pt>
                <c:pt idx="5">
                  <c:v>1.7357279569999999</c:v>
                </c:pt>
                <c:pt idx="6">
                  <c:v>2.5800375259999999</c:v>
                </c:pt>
                <c:pt idx="7">
                  <c:v>4.8123601760000003</c:v>
                </c:pt>
                <c:pt idx="8">
                  <c:v>6.8090119930000004</c:v>
                </c:pt>
                <c:pt idx="9">
                  <c:v>10.24761653</c:v>
                </c:pt>
                <c:pt idx="10">
                  <c:v>16.231343280000001</c:v>
                </c:pt>
                <c:pt idx="11">
                  <c:v>21.411376350000001</c:v>
                </c:pt>
                <c:pt idx="12">
                  <c:v>28.72286171</c:v>
                </c:pt>
                <c:pt idx="13">
                  <c:v>45.461560169999998</c:v>
                </c:pt>
                <c:pt idx="14">
                  <c:v>60.940672739999997</c:v>
                </c:pt>
                <c:pt idx="15">
                  <c:v>76.525748160000006</c:v>
                </c:pt>
                <c:pt idx="16">
                  <c:v>108.81121</c:v>
                </c:pt>
              </c:numCache>
            </c:numRef>
          </c:xVal>
          <c:yVal>
            <c:numRef>
              <c:f>'Weibull-thickness'!$C$8:$C$24</c:f>
              <c:numCache>
                <c:formatCode>0.00E+00</c:formatCode>
                <c:ptCount val="17"/>
                <c:pt idx="0">
                  <c:v>305.55000264076341</c:v>
                </c:pt>
                <c:pt idx="1">
                  <c:v>110.41814867552223</c:v>
                </c:pt>
                <c:pt idx="2">
                  <c:v>42.945973439779813</c:v>
                </c:pt>
                <c:pt idx="3">
                  <c:v>16.658920948157146</c:v>
                </c:pt>
                <c:pt idx="4">
                  <c:v>18.164110752751792</c:v>
                </c:pt>
                <c:pt idx="5">
                  <c:v>8.2794956170588403</c:v>
                </c:pt>
                <c:pt idx="6">
                  <c:v>3.8925336714505412</c:v>
                </c:pt>
                <c:pt idx="7">
                  <c:v>1.1541606987746293</c:v>
                </c:pt>
                <c:pt idx="8">
                  <c:v>0.57625737529546084</c:v>
                </c:pt>
                <c:pt idx="9">
                  <c:v>0.24948549734013578</c:v>
                </c:pt>
                <c:pt idx="10">
                  <c:v>9.4573442401512456E-2</c:v>
                </c:pt>
                <c:pt idx="11">
                  <c:v>5.1871478676903296E-2</c:v>
                </c:pt>
                <c:pt idx="12">
                  <c:v>2.7021109224175801E-2</c:v>
                </c:pt>
                <c:pt idx="13">
                  <c:v>9.4142142794245327E-3</c:v>
                </c:pt>
                <c:pt idx="14">
                  <c:v>4.684090293759025E-3</c:v>
                </c:pt>
                <c:pt idx="15">
                  <c:v>2.6820624039233581E-3</c:v>
                </c:pt>
                <c:pt idx="16">
                  <c:v>1.1008219875382949E-3</c:v>
                </c:pt>
              </c:numCache>
            </c:numRef>
          </c:yVal>
        </c:ser>
        <c:axId val="126300928"/>
        <c:axId val="126303232"/>
      </c:scatterChart>
      <c:valAx>
        <c:axId val="12630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000"/>
                  <a:t>sqrt(Area) (km)</a:t>
                </a:r>
              </a:p>
            </c:rich>
          </c:tx>
          <c:layout>
            <c:manualLayout>
              <c:xMode val="edge"/>
              <c:yMode val="edge"/>
              <c:x val="0.43142613560166432"/>
              <c:y val="0.92849305208086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03232"/>
        <c:crossesAt val="1.0000000000000007E-4"/>
        <c:crossBetween val="midCat"/>
      </c:valAx>
      <c:valAx>
        <c:axId val="126303232"/>
        <c:scaling>
          <c:logBase val="10"/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000"/>
                  <a:t>Thickness (cm)</a:t>
                </a:r>
              </a:p>
            </c:rich>
          </c:tx>
          <c:layout>
            <c:manualLayout>
              <c:xMode val="edge"/>
              <c:yMode val="edge"/>
              <c:x val="3.1862750732800704E-2"/>
              <c:y val="0.269841554086675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00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14009661835962"/>
          <c:y val="0.12438522107813509"/>
          <c:w val="0.20861283643892409"/>
          <c:h val="0.15218040888701609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993831063087908"/>
          <c:y val="5.5936235395324808E-2"/>
          <c:w val="0.81660181582360836"/>
          <c:h val="0.79432403725454348"/>
        </c:manualLayout>
      </c:layout>
      <c:scatterChart>
        <c:scatterStyle val="lineMarker"/>
        <c:ser>
          <c:idx val="0"/>
          <c:order val="0"/>
          <c:tx>
            <c:v>Field 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'Weibull-mass-area'!$A$8:$A$24</c:f>
              <c:numCache>
                <c:formatCode>General</c:formatCode>
                <c:ptCount val="17"/>
                <c:pt idx="0">
                  <c:v>0.24076109000000001</c:v>
                </c:pt>
                <c:pt idx="1">
                  <c:v>0.42522700600000002</c:v>
                </c:pt>
                <c:pt idx="2">
                  <c:v>0.715390093</c:v>
                </c:pt>
                <c:pt idx="3">
                  <c:v>1.195319952</c:v>
                </c:pt>
                <c:pt idx="4">
                  <c:v>1.1409920010000001</c:v>
                </c:pt>
                <c:pt idx="5">
                  <c:v>1.7357279569999999</c:v>
                </c:pt>
                <c:pt idx="6">
                  <c:v>2.5800375259999999</c:v>
                </c:pt>
                <c:pt idx="7">
                  <c:v>4.8123601760000003</c:v>
                </c:pt>
                <c:pt idx="8">
                  <c:v>6.8090119930000004</c:v>
                </c:pt>
                <c:pt idx="9">
                  <c:v>10.24761653</c:v>
                </c:pt>
                <c:pt idx="10">
                  <c:v>16.231343280000001</c:v>
                </c:pt>
                <c:pt idx="11">
                  <c:v>21.411376350000001</c:v>
                </c:pt>
                <c:pt idx="12">
                  <c:v>28.72286171</c:v>
                </c:pt>
                <c:pt idx="13">
                  <c:v>45.461560169999998</c:v>
                </c:pt>
                <c:pt idx="14">
                  <c:v>60.940672739999997</c:v>
                </c:pt>
                <c:pt idx="15">
                  <c:v>76.525748160000006</c:v>
                </c:pt>
                <c:pt idx="16">
                  <c:v>108.81121</c:v>
                </c:pt>
              </c:numCache>
            </c:numRef>
          </c:xVal>
          <c:yVal>
            <c:numRef>
              <c:f>'Weibull-mass-area'!$B$8:$B$24</c:f>
              <c:numCache>
                <c:formatCode>General</c:formatCode>
                <c:ptCount val="17"/>
                <c:pt idx="0">
                  <c:v>3000</c:v>
                </c:pt>
                <c:pt idx="1">
                  <c:v>2000</c:v>
                </c:pt>
                <c:pt idx="2">
                  <c:v>1000</c:v>
                </c:pt>
                <c:pt idx="3">
                  <c:v>500</c:v>
                </c:pt>
                <c:pt idx="4">
                  <c:v>500</c:v>
                </c:pt>
                <c:pt idx="5">
                  <c:v>200</c:v>
                </c:pt>
                <c:pt idx="6">
                  <c:v>40</c:v>
                </c:pt>
                <c:pt idx="7">
                  <c:v>10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0.5</c:v>
                </c:pt>
                <c:pt idx="13">
                  <c:v>0.2</c:v>
                </c:pt>
                <c:pt idx="14">
                  <c:v>0.1</c:v>
                </c:pt>
                <c:pt idx="15">
                  <c:v>0.05</c:v>
                </c:pt>
                <c:pt idx="16">
                  <c:v>0.01</c:v>
                </c:pt>
              </c:numCache>
            </c:numRef>
          </c:yVal>
        </c:ser>
        <c:ser>
          <c:idx val="1"/>
          <c:order val="1"/>
          <c:tx>
            <c:v>Weibull fit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'Weibull-mass-area'!$A$8:$A$24</c:f>
              <c:numCache>
                <c:formatCode>General</c:formatCode>
                <c:ptCount val="17"/>
                <c:pt idx="0">
                  <c:v>0.24076109000000001</c:v>
                </c:pt>
                <c:pt idx="1">
                  <c:v>0.42522700600000002</c:v>
                </c:pt>
                <c:pt idx="2">
                  <c:v>0.715390093</c:v>
                </c:pt>
                <c:pt idx="3">
                  <c:v>1.195319952</c:v>
                </c:pt>
                <c:pt idx="4">
                  <c:v>1.1409920010000001</c:v>
                </c:pt>
                <c:pt idx="5">
                  <c:v>1.7357279569999999</c:v>
                </c:pt>
                <c:pt idx="6">
                  <c:v>2.5800375259999999</c:v>
                </c:pt>
                <c:pt idx="7">
                  <c:v>4.8123601760000003</c:v>
                </c:pt>
                <c:pt idx="8">
                  <c:v>6.8090119930000004</c:v>
                </c:pt>
                <c:pt idx="9">
                  <c:v>10.24761653</c:v>
                </c:pt>
                <c:pt idx="10">
                  <c:v>16.231343280000001</c:v>
                </c:pt>
                <c:pt idx="11">
                  <c:v>21.411376350000001</c:v>
                </c:pt>
                <c:pt idx="12">
                  <c:v>28.72286171</c:v>
                </c:pt>
                <c:pt idx="13">
                  <c:v>45.461560169999998</c:v>
                </c:pt>
                <c:pt idx="14">
                  <c:v>60.940672739999997</c:v>
                </c:pt>
                <c:pt idx="15">
                  <c:v>76.525748160000006</c:v>
                </c:pt>
                <c:pt idx="16">
                  <c:v>108.81121</c:v>
                </c:pt>
              </c:numCache>
            </c:numRef>
          </c:xVal>
          <c:yVal>
            <c:numRef>
              <c:f>'Weibull-mass-area'!$C$8:$C$24</c:f>
              <c:numCache>
                <c:formatCode>0.00E+00</c:formatCode>
                <c:ptCount val="17"/>
                <c:pt idx="0">
                  <c:v>3760.3070647648342</c:v>
                </c:pt>
                <c:pt idx="1">
                  <c:v>1367.3862913252804</c:v>
                </c:pt>
                <c:pt idx="2">
                  <c:v>534.84559162051789</c:v>
                </c:pt>
                <c:pt idx="3">
                  <c:v>208.60330393458597</c:v>
                </c:pt>
                <c:pt idx="4">
                  <c:v>227.340665103741</c:v>
                </c:pt>
                <c:pt idx="5">
                  <c:v>104.073698500563</c:v>
                </c:pt>
                <c:pt idx="6">
                  <c:v>49.119791378981184</c:v>
                </c:pt>
                <c:pt idx="7">
                  <c:v>14.645345580500363</c:v>
                </c:pt>
                <c:pt idx="8">
                  <c:v>7.3318087309645605</c:v>
                </c:pt>
                <c:pt idx="9">
                  <c:v>3.1826114051134913</c:v>
                </c:pt>
                <c:pt idx="10">
                  <c:v>1.2089810727734989</c:v>
                </c:pt>
                <c:pt idx="11">
                  <c:v>0.6635715020957571</c:v>
                </c:pt>
                <c:pt idx="12">
                  <c:v>0.34573957032538466</c:v>
                </c:pt>
                <c:pt idx="13">
                  <c:v>0.12032699398932749</c:v>
                </c:pt>
                <c:pt idx="14">
                  <c:v>5.9764259421254455E-2</c:v>
                </c:pt>
                <c:pt idx="15">
                  <c:v>3.4150363864082246E-2</c:v>
                </c:pt>
                <c:pt idx="16">
                  <c:v>1.395316942786637E-2</c:v>
                </c:pt>
              </c:numCache>
            </c:numRef>
          </c:yVal>
        </c:ser>
        <c:axId val="128843776"/>
        <c:axId val="128845696"/>
      </c:scatterChart>
      <c:valAx>
        <c:axId val="12884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000"/>
                  <a:t>sqrt(Area) (km)</a:t>
                </a:r>
              </a:p>
            </c:rich>
          </c:tx>
          <c:layout>
            <c:manualLayout>
              <c:xMode val="edge"/>
              <c:yMode val="edge"/>
              <c:x val="0.43142613560166432"/>
              <c:y val="0.92849305208086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45696"/>
        <c:crossesAt val="1.0000000000000007E-4"/>
        <c:crossBetween val="midCat"/>
      </c:valAx>
      <c:valAx>
        <c:axId val="128845696"/>
        <c:scaling>
          <c:logBase val="10"/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000"/>
                  <a:t>mass/area</a:t>
                </a:r>
                <a:r>
                  <a:rPr lang="it-IT" sz="1000" baseline="0"/>
                  <a:t> (kg/m2)</a:t>
                </a:r>
                <a:endParaRPr lang="it-IT" sz="1000"/>
              </a:p>
            </c:rich>
          </c:tx>
          <c:layout>
            <c:manualLayout>
              <c:xMode val="edge"/>
              <c:yMode val="edge"/>
              <c:x val="3.1862750732800704E-2"/>
              <c:y val="0.269841554086675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437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14009661835962"/>
          <c:y val="0.12438522107813509"/>
          <c:w val="0.20861283643892409"/>
          <c:h val="0.15218040888701709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12</xdr:row>
      <xdr:rowOff>114300</xdr:rowOff>
    </xdr:from>
    <xdr:to>
      <xdr:col>16</xdr:col>
      <xdr:colOff>19050</xdr:colOff>
      <xdr:row>30</xdr:row>
      <xdr:rowOff>47625</xdr:rowOff>
    </xdr:to>
    <xdr:graphicFrame macro="">
      <xdr:nvGraphicFramePr>
        <xdr:cNvPr id="11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12</xdr:row>
      <xdr:rowOff>95250</xdr:rowOff>
    </xdr:from>
    <xdr:to>
      <xdr:col>16</xdr:col>
      <xdr:colOff>9525</xdr:colOff>
      <xdr:row>30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247650</xdr:colOff>
      <xdr:row>46</xdr:row>
      <xdr:rowOff>149225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5124450" cy="759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rPr>
            <a:t> In Excel 2008 and 2011 the "Solver" function is located on the "Tools" menu.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 pitchFamily="34" charset="0"/>
              <a:ea typeface="Arial"/>
              <a:cs typeface="Arial" pitchFamily="34" charset="0"/>
            </a:rPr>
            <a:t> If you do not see it there, you may have to add it using the "Tools, Add-Ins" menu item </a:t>
          </a:r>
          <a:r>
            <a:rPr lang="en-US" sz="10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or download it from </a:t>
          </a:r>
          <a:r>
            <a:rPr lang="en-US" sz="1000" b="1" u="sng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www.solver.com/mac</a:t>
          </a:r>
          <a:r>
            <a:rPr lang="en-US" sz="1000" b="1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 (or other providers).</a:t>
          </a:r>
          <a:r>
            <a:rPr lang="en-US" sz="1000" b="1" i="0" u="none" strike="noStrike" baseline="0">
              <a:solidFill>
                <a:srgbClr val="FF0000"/>
              </a:solidFill>
              <a:latin typeface="Arial" pitchFamily="34" charset="0"/>
              <a:ea typeface="Arial"/>
              <a:cs typeface="Arial" pitchFamily="34" charset="0"/>
            </a:rPr>
            <a:t> 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 pitchFamily="34" charset="0"/>
              <a:ea typeface="Arial"/>
              <a:cs typeface="Arial" pitchFamily="34" charset="0"/>
            </a:rPr>
            <a:t> Then you need to choose the settings as shown in the "Solver-settings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rPr>
            <a:t>" below.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DD0806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DD0806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0</xdr:col>
      <xdr:colOff>406400</xdr:colOff>
      <xdr:row>6</xdr:row>
      <xdr:rowOff>57403</xdr:rowOff>
    </xdr:from>
    <xdr:to>
      <xdr:col>7</xdr:col>
      <xdr:colOff>215900</xdr:colOff>
      <xdr:row>45</xdr:row>
      <xdr:rowOff>126999</xdr:rowOff>
    </xdr:to>
    <xdr:pic>
      <xdr:nvPicPr>
        <xdr:cNvPr id="4" name="Picture 3" descr="weibull-settings.tif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6400" y="971803"/>
          <a:ext cx="4521200" cy="60131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438150</xdr:colOff>
      <xdr:row>36</xdr:row>
      <xdr:rowOff>53975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5314950" cy="5883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DD0806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rPr>
            <a:t>In order to install "Solver" in Excel 2007/2010 you need to: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ea typeface="Arial"/>
            <a:cs typeface="Arial"/>
          </a:endParaRPr>
        </a:p>
        <a:p>
          <a:r>
            <a:rPr lang="it-IT" sz="1000" b="1">
              <a:solidFill>
                <a:srgbClr val="FF0000"/>
              </a:solidFill>
            </a:rPr>
            <a:t>1) Open Microsoft Office Excel 2007/2010.</a:t>
          </a:r>
        </a:p>
        <a:p>
          <a:r>
            <a:rPr lang="it-IT" sz="1000" b="1">
              <a:solidFill>
                <a:srgbClr val="FF0000"/>
              </a:solidFill>
            </a:rPr>
            <a:t>2)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Click the Office Button (top left "bubble") for Excel 2007 or “File” for Excel 2010.</a:t>
          </a:r>
          <a:endParaRPr lang="it-IT" sz="1000" b="1">
            <a:solidFill>
              <a:srgbClr val="FF0000"/>
            </a:solidFill>
          </a:endParaRPr>
        </a:p>
        <a:p>
          <a:r>
            <a:rPr lang="it-IT" sz="1000" b="1">
              <a:solidFill>
                <a:srgbClr val="FF0000"/>
              </a:solidFill>
            </a:rPr>
            <a:t>3) Click Excel Options (Bottom right.)</a:t>
          </a:r>
        </a:p>
        <a:p>
          <a:r>
            <a:rPr lang="it-IT" sz="1000" b="1">
              <a:solidFill>
                <a:srgbClr val="FF0000"/>
              </a:solidFill>
            </a:rPr>
            <a:t>4) Click Add-Ins.</a:t>
          </a:r>
        </a:p>
        <a:p>
          <a:r>
            <a:rPr lang="it-IT" sz="1000" b="1">
              <a:solidFill>
                <a:srgbClr val="FF0000"/>
              </a:solidFill>
            </a:rPr>
            <a:t>5) Click Go</a:t>
          </a:r>
          <a:r>
            <a:rPr lang="it-IT" sz="1000" b="1" baseline="0">
              <a:solidFill>
                <a:srgbClr val="FF0000"/>
              </a:solidFill>
            </a:rPr>
            <a:t> </a:t>
          </a:r>
          <a:r>
            <a:rPr lang="it-IT" sz="1000" b="1">
              <a:solidFill>
                <a:srgbClr val="FF0000"/>
              </a:solidFill>
            </a:rPr>
            <a:t>(Bottom middle)</a:t>
          </a:r>
        </a:p>
        <a:p>
          <a:r>
            <a:rPr lang="it-IT" sz="1000" b="1">
              <a:solidFill>
                <a:srgbClr val="FF0000"/>
              </a:solidFill>
            </a:rPr>
            <a:t>6) Check the box for Solver Add-In.</a:t>
          </a:r>
        </a:p>
        <a:p>
          <a:r>
            <a:rPr lang="it-IT" sz="1000" b="1">
              <a:solidFill>
                <a:srgbClr val="FF0000"/>
              </a:solidFill>
            </a:rPr>
            <a:t>7) Click OK.</a:t>
          </a:r>
        </a:p>
        <a:p>
          <a:r>
            <a:rPr lang="it-IT" sz="1000" b="1">
              <a:solidFill>
                <a:srgbClr val="FF0000"/>
              </a:solidFill>
            </a:rPr>
            <a:t>8) If prompted that Solver is not installed, click Yes to install. Insert the install media if prompted.</a:t>
          </a:r>
        </a:p>
        <a:p>
          <a:r>
            <a:rPr lang="it-IT" sz="1000" b="1">
              <a:solidFill>
                <a:srgbClr val="FF0000"/>
              </a:solidFill>
            </a:rPr>
            <a:t>9) Verify that Solver is installed by clicking the Data tab and look for Solver in the Analysis box.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rPr>
            <a:t>     Then you need to choose the settings as shown in the "Solver-settings" below.</a:t>
          </a:r>
        </a:p>
      </xdr:txBody>
    </xdr:sp>
    <xdr:clientData/>
  </xdr:twoCellAnchor>
  <xdr:twoCellAnchor editAs="oneCell">
    <xdr:from>
      <xdr:col>0</xdr:col>
      <xdr:colOff>238125</xdr:colOff>
      <xdr:row>17</xdr:row>
      <xdr:rowOff>19050</xdr:rowOff>
    </xdr:from>
    <xdr:to>
      <xdr:col>7</xdr:col>
      <xdr:colOff>533400</xdr:colOff>
      <xdr:row>32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2771775"/>
          <a:ext cx="4429125" cy="2495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99CC"/>
  </sheetPr>
  <dimension ref="A1:P35"/>
  <sheetViews>
    <sheetView tabSelected="1" workbookViewId="0">
      <selection activeCell="B29" sqref="B29"/>
    </sheetView>
  </sheetViews>
  <sheetFormatPr defaultColWidth="8.85546875" defaultRowHeight="12.75"/>
  <cols>
    <col min="1" max="1" width="12.42578125" style="31" customWidth="1"/>
    <col min="2" max="2" width="10.7109375" style="31" customWidth="1"/>
    <col min="4" max="4" width="11.42578125" style="3" customWidth="1"/>
    <col min="6" max="6" width="14.42578125" customWidth="1"/>
    <col min="7" max="7" width="12.42578125" bestFit="1" customWidth="1"/>
    <col min="8" max="8" width="11.42578125" customWidth="1"/>
    <col min="11" max="11" width="10.5703125" customWidth="1"/>
    <col min="12" max="12" width="10.85546875" customWidth="1"/>
  </cols>
  <sheetData>
    <row r="1" spans="1:13" ht="15.75" thickBot="1">
      <c r="A1" s="27" t="s">
        <v>24</v>
      </c>
      <c r="B1" s="27"/>
      <c r="C1" s="8"/>
      <c r="D1" s="8"/>
      <c r="E1" s="8"/>
      <c r="F1" s="8"/>
      <c r="G1" s="8"/>
      <c r="H1" s="8"/>
      <c r="I1" s="8"/>
      <c r="J1" s="8"/>
      <c r="K1" s="8"/>
      <c r="L1" s="61"/>
      <c r="M1" s="4"/>
    </row>
    <row r="2" spans="1:13" ht="15.75" thickTop="1">
      <c r="A2" s="28" t="s">
        <v>25</v>
      </c>
      <c r="B2" s="28"/>
      <c r="C2" s="9"/>
      <c r="D2" s="9"/>
      <c r="E2" s="9"/>
      <c r="F2" s="10"/>
      <c r="G2" s="10"/>
      <c r="H2" s="10"/>
      <c r="I2" s="10"/>
      <c r="J2" s="10"/>
      <c r="K2" s="10"/>
      <c r="L2" s="63"/>
      <c r="M2" s="4"/>
    </row>
    <row r="3" spans="1:13" ht="15.75" thickBot="1">
      <c r="A3" s="64" t="s">
        <v>27</v>
      </c>
      <c r="B3" s="29"/>
      <c r="C3" s="11"/>
      <c r="D3" s="11"/>
      <c r="E3" s="11"/>
      <c r="F3" s="11"/>
      <c r="G3" s="11"/>
      <c r="H3" s="11"/>
      <c r="I3" s="11"/>
      <c r="J3" s="11"/>
      <c r="K3" s="11"/>
      <c r="L3" s="62"/>
      <c r="M3" s="4"/>
    </row>
    <row r="6" spans="1:13" ht="15.75">
      <c r="A6" s="30"/>
    </row>
    <row r="7" spans="1:13">
      <c r="A7" s="32" t="s">
        <v>8</v>
      </c>
      <c r="B7" s="33" t="s">
        <v>9</v>
      </c>
      <c r="C7" s="16" t="s">
        <v>0</v>
      </c>
      <c r="D7" s="17" t="s">
        <v>1</v>
      </c>
      <c r="F7" s="39" t="s">
        <v>3</v>
      </c>
      <c r="G7" s="40">
        <v>2.2642859531219335</v>
      </c>
      <c r="H7" t="s">
        <v>13</v>
      </c>
    </row>
    <row r="8" spans="1:13">
      <c r="A8" s="34">
        <v>0.24076109000000001</v>
      </c>
      <c r="B8" s="35">
        <v>243.90243899999999</v>
      </c>
      <c r="C8" s="18">
        <f>IF(A8="","",G$7*(A8/G$8)^(G$9-2)*EXP(-((A8/G$8)^(G$9))))</f>
        <v>305.55000264076341</v>
      </c>
      <c r="D8" s="19">
        <f>IF(B8="",0,(B8-C8)^2/B8^2)</f>
        <v>6.3885095561550642E-2</v>
      </c>
      <c r="F8" s="39" t="s">
        <v>2</v>
      </c>
      <c r="G8" s="40">
        <v>5.6689298236529968</v>
      </c>
      <c r="H8" t="s">
        <v>14</v>
      </c>
    </row>
    <row r="9" spans="1:13">
      <c r="A9" s="34">
        <v>0.42522700600000002</v>
      </c>
      <c r="B9" s="35">
        <v>162.60162600000001</v>
      </c>
      <c r="C9" s="18">
        <f t="shared" ref="C9:C24" si="0">IF(A9="","",G$7*(A9/G$8)^(G$9-2)*EXP(-((A9/G$8)^(G$9))))</f>
        <v>110.41814867552223</v>
      </c>
      <c r="D9" s="19">
        <f t="shared" ref="D9:D24" si="1">IF(B9="",0,(B9-C9)^2/B9^2)</f>
        <v>0.10299502866946469</v>
      </c>
      <c r="F9" s="39" t="s">
        <v>4</v>
      </c>
      <c r="G9" s="40">
        <v>0.33873865897670946</v>
      </c>
    </row>
    <row r="10" spans="1:13">
      <c r="A10" s="34">
        <v>0.715390093</v>
      </c>
      <c r="B10" s="35">
        <v>81.300813009999999</v>
      </c>
      <c r="C10" s="18">
        <f t="shared" si="0"/>
        <v>42.945973439779813</v>
      </c>
      <c r="D10" s="19">
        <f t="shared" si="1"/>
        <v>0.22256176865517133</v>
      </c>
    </row>
    <row r="11" spans="1:13">
      <c r="A11" s="34">
        <v>1.195319952</v>
      </c>
      <c r="B11" s="35">
        <v>40.650406500000003</v>
      </c>
      <c r="C11" s="18">
        <f t="shared" si="0"/>
        <v>16.658920948157146</v>
      </c>
      <c r="D11" s="19">
        <f t="shared" si="1"/>
        <v>0.34832487897579462</v>
      </c>
      <c r="F11" s="24" t="s">
        <v>6</v>
      </c>
      <c r="G11" s="25">
        <f>SUM(D8:D480)</f>
        <v>2.7038858461667372</v>
      </c>
      <c r="H11" s="1" t="s">
        <v>7</v>
      </c>
    </row>
    <row r="12" spans="1:13">
      <c r="A12" s="34">
        <v>1.1409920010000001</v>
      </c>
      <c r="B12" s="35">
        <v>39.370078739999997</v>
      </c>
      <c r="C12" s="18">
        <f t="shared" si="0"/>
        <v>18.164110752751792</v>
      </c>
      <c r="D12" s="19">
        <f t="shared" si="1"/>
        <v>0.29012398638299142</v>
      </c>
      <c r="F12" s="2"/>
      <c r="H12" s="7" t="s">
        <v>10</v>
      </c>
    </row>
    <row r="13" spans="1:13">
      <c r="A13" s="34">
        <v>1.7357279569999999</v>
      </c>
      <c r="B13" s="35">
        <v>15.7480315</v>
      </c>
      <c r="C13" s="18">
        <f t="shared" si="0"/>
        <v>8.2794956170588403</v>
      </c>
      <c r="D13" s="19">
        <f t="shared" si="1"/>
        <v>0.2249149864872329</v>
      </c>
    </row>
    <row r="14" spans="1:13">
      <c r="A14" s="34">
        <v>2.5800375259999999</v>
      </c>
      <c r="B14" s="35">
        <v>3.1496062990000002</v>
      </c>
      <c r="C14" s="18">
        <f t="shared" si="0"/>
        <v>3.8925336714505412</v>
      </c>
      <c r="D14" s="19">
        <f t="shared" si="1"/>
        <v>5.563911057748136E-2</v>
      </c>
      <c r="F14" s="43" t="s">
        <v>20</v>
      </c>
      <c r="G14" s="44"/>
      <c r="H14" s="45"/>
    </row>
    <row r="15" spans="1:13">
      <c r="A15" s="34">
        <v>4.8123601760000003</v>
      </c>
      <c r="B15" s="35">
        <v>0.78740157499999996</v>
      </c>
      <c r="C15" s="18">
        <f t="shared" si="0"/>
        <v>1.1541606987746293</v>
      </c>
      <c r="D15" s="19">
        <f t="shared" si="1"/>
        <v>0.21695481577446479</v>
      </c>
      <c r="F15" s="42" t="s">
        <v>11</v>
      </c>
      <c r="G15" s="42" t="s">
        <v>12</v>
      </c>
      <c r="H15" s="42" t="s">
        <v>17</v>
      </c>
    </row>
    <row r="16" spans="1:13">
      <c r="A16" s="34">
        <v>6.8090119930000004</v>
      </c>
      <c r="B16" s="35">
        <v>0.393700787</v>
      </c>
      <c r="C16" s="18">
        <f t="shared" si="0"/>
        <v>0.57625737529546084</v>
      </c>
      <c r="D16" s="19">
        <f t="shared" si="1"/>
        <v>0.21501187964031801</v>
      </c>
      <c r="F16" s="21">
        <f>2*(G7/10^5)*G8^2/G9</f>
        <v>4.2963402270303035E-3</v>
      </c>
      <c r="G16" s="13">
        <f>F16*10^9</f>
        <v>4296340.2270303033</v>
      </c>
      <c r="H16" s="13">
        <f>G16*F20</f>
        <v>5370425283.787879</v>
      </c>
    </row>
    <row r="17" spans="1:16">
      <c r="A17" s="34">
        <v>10.24761653</v>
      </c>
      <c r="B17" s="35">
        <v>0.23622047199999999</v>
      </c>
      <c r="C17" s="18">
        <f t="shared" si="0"/>
        <v>0.24948549734013578</v>
      </c>
      <c r="D17" s="19">
        <f t="shared" si="1"/>
        <v>3.1534148030388817E-3</v>
      </c>
      <c r="F17" s="22" t="s">
        <v>5</v>
      </c>
      <c r="G17" s="23">
        <f>CORREL(B8:B480,C8:C480)</f>
        <v>0.9534212093877994</v>
      </c>
    </row>
    <row r="18" spans="1:16">
      <c r="A18" s="34">
        <v>16.231343280000001</v>
      </c>
      <c r="B18" s="35">
        <v>0.15748031500000001</v>
      </c>
      <c r="C18" s="18">
        <f t="shared" si="0"/>
        <v>9.4573442401512456E-2</v>
      </c>
      <c r="D18" s="19">
        <f t="shared" si="1"/>
        <v>0.15956720579009959</v>
      </c>
      <c r="G18" s="2"/>
    </row>
    <row r="19" spans="1:16">
      <c r="A19" s="34">
        <v>21.411376350000001</v>
      </c>
      <c r="B19" s="35">
        <v>7.8740157000000005E-2</v>
      </c>
      <c r="C19" s="18">
        <f t="shared" si="0"/>
        <v>5.1871478676903296E-2</v>
      </c>
      <c r="D19" s="19">
        <f t="shared" si="1"/>
        <v>0.11643942577189925</v>
      </c>
      <c r="F19" s="46" t="s">
        <v>22</v>
      </c>
      <c r="G19" s="47"/>
    </row>
    <row r="20" spans="1:16">
      <c r="A20" s="34">
        <v>28.72286171</v>
      </c>
      <c r="B20" s="35">
        <v>3.9370079000000002E-2</v>
      </c>
      <c r="C20" s="18">
        <f t="shared" si="0"/>
        <v>2.7021109224175801E-2</v>
      </c>
      <c r="D20" s="19">
        <f t="shared" si="1"/>
        <v>9.8384998398163531E-2</v>
      </c>
      <c r="F20" s="48">
        <v>1250</v>
      </c>
    </row>
    <row r="21" spans="1:16">
      <c r="A21" s="34">
        <v>45.461560169999998</v>
      </c>
      <c r="B21" s="35">
        <v>1.5748030999999999E-2</v>
      </c>
      <c r="C21" s="18">
        <f t="shared" si="0"/>
        <v>9.4142142794245327E-3</v>
      </c>
      <c r="D21" s="19">
        <f t="shared" si="1"/>
        <v>0.16176272799497451</v>
      </c>
    </row>
    <row r="22" spans="1:16">
      <c r="A22" s="34">
        <v>60.940672739999997</v>
      </c>
      <c r="B22" s="35">
        <v>7.8740159999999993E-3</v>
      </c>
      <c r="C22" s="18">
        <f t="shared" si="0"/>
        <v>4.684090293759025E-3</v>
      </c>
      <c r="D22" s="19">
        <f t="shared" si="1"/>
        <v>0.16412266143300364</v>
      </c>
      <c r="G22" s="2"/>
    </row>
    <row r="23" spans="1:16">
      <c r="A23" s="34">
        <v>76.525748160000006</v>
      </c>
      <c r="B23" s="35">
        <v>3.9370079999999997E-3</v>
      </c>
      <c r="C23" s="18">
        <f t="shared" si="0"/>
        <v>2.6820624039233581E-3</v>
      </c>
      <c r="D23" s="19">
        <f t="shared" si="1"/>
        <v>0.10160549668016806</v>
      </c>
      <c r="G23" s="2"/>
    </row>
    <row r="24" spans="1:16">
      <c r="A24" s="34">
        <v>108.81121</v>
      </c>
      <c r="B24" s="35">
        <v>7.8740199999999998E-4</v>
      </c>
      <c r="C24" s="18">
        <f t="shared" si="0"/>
        <v>1.1008219875382949E-3</v>
      </c>
      <c r="D24" s="19">
        <f t="shared" si="1"/>
        <v>0.15843836457091973</v>
      </c>
    </row>
    <row r="27" spans="1:16">
      <c r="B27" s="36"/>
      <c r="C27" s="12"/>
      <c r="D27" s="12"/>
      <c r="E27" s="12"/>
    </row>
    <row r="28" spans="1:16">
      <c r="A28" s="37"/>
      <c r="B28" s="37"/>
      <c r="C28" s="12"/>
      <c r="D28" s="12"/>
      <c r="E28" s="12"/>
    </row>
    <row r="29" spans="1:16">
      <c r="A29" s="37"/>
      <c r="B29" s="37"/>
      <c r="C29" s="12"/>
      <c r="D29" s="20"/>
      <c r="E29" s="4"/>
    </row>
    <row r="30" spans="1:16">
      <c r="A30" s="37"/>
      <c r="B30" s="37"/>
      <c r="C30" s="12"/>
      <c r="D30" s="20"/>
      <c r="E30" s="4"/>
    </row>
    <row r="31" spans="1:16" ht="13.5" thickBot="1">
      <c r="C31" s="4"/>
      <c r="D31" s="20"/>
      <c r="E31" s="4"/>
    </row>
    <row r="32" spans="1:16" ht="18">
      <c r="E32" s="51" t="s">
        <v>23</v>
      </c>
      <c r="F32" s="52"/>
      <c r="G32" s="53"/>
      <c r="H32" s="54"/>
      <c r="I32" s="55" t="s">
        <v>16</v>
      </c>
      <c r="J32" s="56"/>
      <c r="K32" s="56"/>
      <c r="L32" s="53"/>
      <c r="M32" s="53"/>
      <c r="N32" s="53"/>
      <c r="O32" s="53"/>
      <c r="P32" s="57"/>
    </row>
    <row r="33" spans="1:16" ht="13.5" thickBot="1">
      <c r="E33" s="58" t="s">
        <v>15</v>
      </c>
      <c r="F33" s="59"/>
      <c r="G33" s="59"/>
      <c r="H33" s="50"/>
      <c r="I33" s="59"/>
      <c r="J33" s="59"/>
      <c r="K33" s="59"/>
      <c r="L33" s="59"/>
      <c r="M33" s="59"/>
      <c r="N33" s="59"/>
      <c r="O33" s="59"/>
      <c r="P33" s="60"/>
    </row>
    <row r="35" spans="1:16" ht="13.5" thickBot="1">
      <c r="A35" s="38"/>
      <c r="B35" s="38"/>
      <c r="C35" s="6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</sheetData>
  <dataConsolidate/>
  <phoneticPr fontId="0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99CC"/>
  </sheetPr>
  <dimension ref="A1:P35"/>
  <sheetViews>
    <sheetView workbookViewId="0">
      <selection activeCell="B34" sqref="B34"/>
    </sheetView>
  </sheetViews>
  <sheetFormatPr defaultColWidth="8.85546875" defaultRowHeight="12.75"/>
  <cols>
    <col min="1" max="1" width="12.42578125" style="31" customWidth="1"/>
    <col min="2" max="2" width="21.7109375" style="31" customWidth="1"/>
    <col min="3" max="3" width="15" customWidth="1"/>
    <col min="4" max="4" width="11.42578125" style="3" customWidth="1"/>
    <col min="6" max="6" width="14.140625" customWidth="1"/>
    <col min="7" max="7" width="12.42578125" bestFit="1" customWidth="1"/>
    <col min="8" max="8" width="12.42578125" customWidth="1"/>
    <col min="11" max="11" width="9.5703125" customWidth="1"/>
    <col min="12" max="12" width="8.85546875" customWidth="1"/>
  </cols>
  <sheetData>
    <row r="1" spans="1:13" ht="15.75" thickBot="1">
      <c r="A1" s="27" t="s">
        <v>24</v>
      </c>
      <c r="B1" s="27"/>
      <c r="C1" s="8"/>
      <c r="D1" s="8"/>
      <c r="E1" s="8"/>
      <c r="F1" s="8"/>
      <c r="G1" s="8"/>
      <c r="H1" s="8"/>
      <c r="I1" s="8"/>
      <c r="J1" s="8"/>
      <c r="K1" s="8"/>
      <c r="L1" s="14"/>
      <c r="M1" s="4"/>
    </row>
    <row r="2" spans="1:13" ht="15.75" thickTop="1">
      <c r="A2" s="28" t="s">
        <v>25</v>
      </c>
      <c r="B2" s="28"/>
      <c r="C2" s="9"/>
      <c r="D2" s="9"/>
      <c r="E2" s="9"/>
      <c r="F2" s="10"/>
      <c r="G2" s="10"/>
      <c r="H2" s="10"/>
      <c r="I2" s="10"/>
      <c r="J2" s="10"/>
      <c r="K2" s="10"/>
      <c r="L2" s="4"/>
      <c r="M2" s="4"/>
    </row>
    <row r="3" spans="1:13" ht="15.75" thickBot="1">
      <c r="A3" s="64" t="s">
        <v>27</v>
      </c>
      <c r="B3" s="29"/>
      <c r="C3" s="11"/>
      <c r="D3" s="11"/>
      <c r="E3" s="11"/>
      <c r="F3" s="11"/>
      <c r="G3" s="11"/>
      <c r="H3" s="11"/>
      <c r="I3" s="11"/>
      <c r="J3" s="11"/>
      <c r="K3" s="11"/>
      <c r="L3" s="15"/>
      <c r="M3" s="4"/>
    </row>
    <row r="6" spans="1:13" ht="15.75">
      <c r="A6" s="30"/>
    </row>
    <row r="7" spans="1:13">
      <c r="A7" s="32" t="s">
        <v>8</v>
      </c>
      <c r="B7" s="33" t="s">
        <v>19</v>
      </c>
      <c r="C7" s="16" t="s">
        <v>26</v>
      </c>
      <c r="D7" s="17" t="s">
        <v>1</v>
      </c>
      <c r="F7" s="39" t="s">
        <v>3</v>
      </c>
      <c r="G7" s="40">
        <v>25.265188473623262</v>
      </c>
      <c r="H7" s="41" t="s">
        <v>18</v>
      </c>
    </row>
    <row r="8" spans="1:13">
      <c r="A8" s="34">
        <v>0.24076109000000001</v>
      </c>
      <c r="B8" s="35">
        <v>3000</v>
      </c>
      <c r="C8" s="18">
        <f>IF(A8="","",G$7*(A8/G$8)^(G$9-2)*EXP(-((A8/G$8)^(G$9))))</f>
        <v>3760.3070647648342</v>
      </c>
      <c r="D8" s="19">
        <f>IF(B8="",0,(B8-C8)^2/B8^2)</f>
        <v>6.4229648081257529E-2</v>
      </c>
      <c r="F8" s="39" t="s">
        <v>2</v>
      </c>
      <c r="G8" s="40">
        <v>6.0500731345549106</v>
      </c>
      <c r="H8" t="s">
        <v>14</v>
      </c>
    </row>
    <row r="9" spans="1:13">
      <c r="A9" s="34">
        <v>0.42522700600000002</v>
      </c>
      <c r="B9" s="35">
        <v>2000</v>
      </c>
      <c r="C9" s="18">
        <f t="shared" ref="C9:C24" si="0">IF(A9="","",G$7*(A9/G$8)^(G$9-2)*EXP(-((A9/G$8)^(G$9))))</f>
        <v>1367.3862913252804</v>
      </c>
      <c r="D9" s="19">
        <f t="shared" ref="D9:D24" si="1">IF(B9="",0,(B9-C9)^2/B9^2)</f>
        <v>0.10005002610079576</v>
      </c>
      <c r="F9" s="39" t="s">
        <v>4</v>
      </c>
      <c r="G9" s="40">
        <v>0.34690084158048079</v>
      </c>
    </row>
    <row r="10" spans="1:13">
      <c r="A10" s="34">
        <v>0.715390093</v>
      </c>
      <c r="B10" s="35">
        <v>1000</v>
      </c>
      <c r="C10" s="18">
        <f t="shared" si="0"/>
        <v>534.84559162051789</v>
      </c>
      <c r="D10" s="19">
        <f t="shared" si="1"/>
        <v>0.216368623634866</v>
      </c>
    </row>
    <row r="11" spans="1:13">
      <c r="A11" s="34">
        <v>1.195319952</v>
      </c>
      <c r="B11" s="35">
        <v>500</v>
      </c>
      <c r="C11" s="18">
        <f t="shared" si="0"/>
        <v>208.60330393458597</v>
      </c>
      <c r="D11" s="19">
        <f t="shared" si="1"/>
        <v>0.33964813791135723</v>
      </c>
      <c r="F11" s="24" t="s">
        <v>6</v>
      </c>
      <c r="G11" s="25">
        <f>SUM(D8:D480)</f>
        <v>2.6788307812740682</v>
      </c>
      <c r="H11" s="1" t="s">
        <v>7</v>
      </c>
    </row>
    <row r="12" spans="1:13">
      <c r="A12" s="34">
        <v>1.1409920010000001</v>
      </c>
      <c r="B12" s="35">
        <v>500</v>
      </c>
      <c r="C12" s="18">
        <f t="shared" si="0"/>
        <v>227.340665103741</v>
      </c>
      <c r="D12" s="19">
        <f t="shared" si="1"/>
        <v>0.29737245162428128</v>
      </c>
      <c r="F12" s="2"/>
      <c r="H12" s="7" t="s">
        <v>10</v>
      </c>
    </row>
    <row r="13" spans="1:13">
      <c r="A13" s="34">
        <v>1.7357279569999999</v>
      </c>
      <c r="B13" s="35">
        <v>200</v>
      </c>
      <c r="C13" s="18">
        <f t="shared" si="0"/>
        <v>104.073698500563</v>
      </c>
      <c r="D13" s="19">
        <f t="shared" si="1"/>
        <v>0.23004638298402225</v>
      </c>
    </row>
    <row r="14" spans="1:13">
      <c r="A14" s="34">
        <v>2.5800375259999999</v>
      </c>
      <c r="B14" s="35">
        <v>40</v>
      </c>
      <c r="C14" s="18">
        <f t="shared" si="0"/>
        <v>49.119791378981184</v>
      </c>
      <c r="D14" s="19">
        <f t="shared" si="1"/>
        <v>5.1981621747587192E-2</v>
      </c>
      <c r="F14" s="43" t="s">
        <v>21</v>
      </c>
      <c r="G14" s="44"/>
      <c r="H14" s="45"/>
    </row>
    <row r="15" spans="1:13">
      <c r="A15" s="34">
        <v>4.8123601760000003</v>
      </c>
      <c r="B15" s="35">
        <v>10</v>
      </c>
      <c r="C15" s="18">
        <f t="shared" si="0"/>
        <v>14.645345580500363</v>
      </c>
      <c r="D15" s="19">
        <f t="shared" si="1"/>
        <v>0.21579235562274257</v>
      </c>
      <c r="F15" s="26" t="s">
        <v>17</v>
      </c>
      <c r="G15" s="26" t="s">
        <v>12</v>
      </c>
      <c r="H15" s="26" t="s">
        <v>11</v>
      </c>
    </row>
    <row r="16" spans="1:13">
      <c r="A16" s="34">
        <v>6.8090119930000004</v>
      </c>
      <c r="B16" s="35">
        <v>5</v>
      </c>
      <c r="C16" s="18">
        <f t="shared" si="0"/>
        <v>7.3318087309645605</v>
      </c>
      <c r="D16" s="19">
        <f t="shared" si="1"/>
        <v>0.21749327831210216</v>
      </c>
      <c r="F16" s="21">
        <f>2*(G7*10^6)*G8^2/G9</f>
        <v>5331733500.0006094</v>
      </c>
      <c r="G16" s="13">
        <f>F16/F20</f>
        <v>4265386.8000004878</v>
      </c>
      <c r="H16" s="13">
        <f>G16/10^9</f>
        <v>4.2653868000004881E-3</v>
      </c>
    </row>
    <row r="17" spans="1:16">
      <c r="A17" s="34">
        <v>10.24761653</v>
      </c>
      <c r="B17" s="35">
        <v>3</v>
      </c>
      <c r="C17" s="18">
        <f t="shared" si="0"/>
        <v>3.1826114051134913</v>
      </c>
      <c r="D17" s="19">
        <f t="shared" si="1"/>
        <v>3.7052139197248477E-3</v>
      </c>
      <c r="F17" s="22" t="s">
        <v>5</v>
      </c>
      <c r="G17" s="23">
        <f>CORREL(B8:B480,C8:C480)</f>
        <v>0.95395492542356697</v>
      </c>
    </row>
    <row r="18" spans="1:16">
      <c r="A18" s="34">
        <v>16.231343280000001</v>
      </c>
      <c r="B18" s="35">
        <v>2</v>
      </c>
      <c r="C18" s="18">
        <f t="shared" si="0"/>
        <v>1.2089810727734989</v>
      </c>
      <c r="D18" s="19">
        <f t="shared" si="1"/>
        <v>0.15642773580764116</v>
      </c>
      <c r="G18" s="2"/>
    </row>
    <row r="19" spans="1:16">
      <c r="A19" s="34">
        <v>21.411376350000001</v>
      </c>
      <c r="B19" s="35">
        <v>1</v>
      </c>
      <c r="C19" s="18">
        <f t="shared" si="0"/>
        <v>0.6635715020957571</v>
      </c>
      <c r="D19" s="19">
        <f t="shared" si="1"/>
        <v>0.11318413420210517</v>
      </c>
      <c r="F19" s="46" t="s">
        <v>22</v>
      </c>
      <c r="G19" s="47"/>
    </row>
    <row r="20" spans="1:16">
      <c r="A20" s="34">
        <v>28.72286171</v>
      </c>
      <c r="B20" s="35">
        <v>0.5</v>
      </c>
      <c r="C20" s="18">
        <f t="shared" si="0"/>
        <v>0.34573957032538466</v>
      </c>
      <c r="D20" s="19">
        <f t="shared" si="1"/>
        <v>9.5185120653587779E-2</v>
      </c>
      <c r="F20" s="49">
        <v>1250</v>
      </c>
    </row>
    <row r="21" spans="1:16">
      <c r="A21" s="34">
        <v>45.461560169999998</v>
      </c>
      <c r="B21" s="35">
        <v>0.2</v>
      </c>
      <c r="C21" s="18">
        <f t="shared" si="0"/>
        <v>0.12032699398932749</v>
      </c>
      <c r="D21" s="19">
        <f t="shared" si="1"/>
        <v>0.15869469716941645</v>
      </c>
    </row>
    <row r="22" spans="1:16">
      <c r="A22" s="34">
        <v>60.940672739999997</v>
      </c>
      <c r="B22" s="35">
        <v>0.1</v>
      </c>
      <c r="C22" s="18">
        <f t="shared" si="0"/>
        <v>5.9764259421254455E-2</v>
      </c>
      <c r="D22" s="19">
        <f t="shared" si="1"/>
        <v>0.16189148199201112</v>
      </c>
      <c r="G22" s="2"/>
    </row>
    <row r="23" spans="1:16">
      <c r="A23" s="34">
        <v>76.525748160000006</v>
      </c>
      <c r="B23" s="35">
        <v>0.05</v>
      </c>
      <c r="C23" s="18">
        <f t="shared" si="0"/>
        <v>3.4150363864082246E-2</v>
      </c>
      <c r="D23" s="19">
        <f t="shared" si="1"/>
        <v>0.10048438625639596</v>
      </c>
      <c r="G23" s="2"/>
    </row>
    <row r="24" spans="1:16">
      <c r="A24" s="34">
        <v>108.81121</v>
      </c>
      <c r="B24" s="35">
        <v>0.01</v>
      </c>
      <c r="C24" s="18">
        <f t="shared" si="0"/>
        <v>1.395316942786637E-2</v>
      </c>
      <c r="D24" s="19">
        <f t="shared" si="1"/>
        <v>0.15627548525417326</v>
      </c>
    </row>
    <row r="27" spans="1:16">
      <c r="B27" s="36"/>
      <c r="C27" s="12"/>
      <c r="D27" s="12"/>
      <c r="E27" s="12"/>
    </row>
    <row r="28" spans="1:16">
      <c r="A28" s="37"/>
      <c r="B28" s="37"/>
      <c r="C28" s="12"/>
      <c r="D28" s="12"/>
      <c r="E28" s="12"/>
    </row>
    <row r="29" spans="1:16">
      <c r="A29" s="37"/>
      <c r="B29" s="37"/>
      <c r="C29" s="12"/>
      <c r="D29" s="20"/>
      <c r="E29" s="4"/>
    </row>
    <row r="30" spans="1:16">
      <c r="A30" s="37"/>
      <c r="B30" s="37"/>
      <c r="C30" s="12"/>
      <c r="D30" s="20"/>
      <c r="E30" s="4"/>
    </row>
    <row r="31" spans="1:16" ht="13.5" thickBot="1">
      <c r="C31" s="4"/>
      <c r="D31" s="20"/>
      <c r="E31" s="4"/>
    </row>
    <row r="32" spans="1:16" ht="18">
      <c r="E32" s="51" t="s">
        <v>23</v>
      </c>
      <c r="F32" s="52"/>
      <c r="G32" s="53"/>
      <c r="H32" s="54"/>
      <c r="I32" s="55" t="s">
        <v>16</v>
      </c>
      <c r="J32" s="56"/>
      <c r="K32" s="56"/>
      <c r="L32" s="53"/>
      <c r="M32" s="53"/>
      <c r="N32" s="53"/>
      <c r="O32" s="53"/>
      <c r="P32" s="57"/>
    </row>
    <row r="33" spans="1:16" ht="13.5" thickBot="1">
      <c r="E33" s="58" t="s">
        <v>15</v>
      </c>
      <c r="F33" s="59"/>
      <c r="G33" s="59"/>
      <c r="H33" s="50"/>
      <c r="I33" s="59"/>
      <c r="J33" s="59"/>
      <c r="K33" s="59"/>
      <c r="L33" s="59"/>
      <c r="M33" s="59"/>
      <c r="N33" s="59"/>
      <c r="O33" s="59"/>
      <c r="P33" s="60"/>
    </row>
    <row r="35" spans="1:16" ht="13.5" thickBot="1">
      <c r="A35" s="38"/>
      <c r="B35" s="38"/>
      <c r="C35" s="6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</sheetData>
  <dataConsolidate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9" sqref="L19"/>
    </sheetView>
  </sheetViews>
  <sheetFormatPr defaultColWidth="8.85546875" defaultRowHeight="12.7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7" sqref="M27"/>
    </sheetView>
  </sheetViews>
  <sheetFormatPr defaultColWidth="8.85546875" defaultRowHeight="12.7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Weibull-thickness</vt:lpstr>
      <vt:lpstr>Weibull-mass-area</vt:lpstr>
      <vt:lpstr>Solver for Macs</vt:lpstr>
      <vt:lpstr>Solver for Windows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costanza</cp:lastModifiedBy>
  <dcterms:created xsi:type="dcterms:W3CDTF">2000-12-11T22:51:35Z</dcterms:created>
  <dcterms:modified xsi:type="dcterms:W3CDTF">2011-11-29T16:01:57Z</dcterms:modified>
</cp:coreProperties>
</file>