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0" windowWidth="19420" windowHeight="11020"/>
  </bookViews>
  <sheets>
    <sheet name="Table S3" sheetId="1" r:id="rId1"/>
    <sheet name="G47647"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1" l="1"/>
  <c r="N20" i="1"/>
  <c r="N7" i="1"/>
  <c r="D15" i="1" l="1"/>
  <c r="E6" i="1" l="1"/>
  <c r="M8" i="1" l="1"/>
  <c r="O5" i="1" s="1"/>
  <c r="L8" i="1"/>
  <c r="N5" i="1" s="1"/>
  <c r="B5" i="1"/>
  <c r="C6" i="1" s="1"/>
  <c r="N6" i="1" l="1"/>
  <c r="D6" i="1"/>
  <c r="N4" i="1"/>
  <c r="N10" i="1" s="1"/>
  <c r="N12" i="1" s="1"/>
  <c r="O4" i="1"/>
  <c r="O7" i="1"/>
  <c r="O6" i="1"/>
  <c r="O10" i="1" l="1"/>
  <c r="O12" i="1" s="1"/>
</calcChain>
</file>

<file path=xl/sharedStrings.xml><?xml version="1.0" encoding="utf-8"?>
<sst xmlns="http://schemas.openxmlformats.org/spreadsheetml/2006/main" count="34" uniqueCount="30">
  <si>
    <t>WR</t>
  </si>
  <si>
    <t>Plagioclase</t>
  </si>
  <si>
    <t>Amphibole</t>
  </si>
  <si>
    <t>Mode</t>
  </si>
  <si>
    <t>Mass balance for TTG</t>
  </si>
  <si>
    <t>Cpx</t>
  </si>
  <si>
    <t>Garnet</t>
  </si>
  <si>
    <t>Ilmenite</t>
  </si>
  <si>
    <t>model 1</t>
  </si>
  <si>
    <t>model 2</t>
  </si>
  <si>
    <t>Xfe-model_1</t>
  </si>
  <si>
    <t>Xfe-model_2</t>
  </si>
  <si>
    <t>F%</t>
  </si>
  <si>
    <r>
      <t>Fe</t>
    </r>
    <r>
      <rPr>
        <b/>
        <i/>
        <vertAlign val="subscript"/>
        <sz val="12"/>
        <color theme="1"/>
        <rFont val="Calibri (Body)"/>
      </rPr>
      <t>2</t>
    </r>
    <r>
      <rPr>
        <b/>
        <i/>
        <sz val="12"/>
        <color theme="1"/>
        <rFont val="Calibri"/>
        <family val="2"/>
        <scheme val="minor"/>
      </rPr>
      <t>O</t>
    </r>
    <r>
      <rPr>
        <b/>
        <i/>
        <vertAlign val="subscript"/>
        <sz val="12"/>
        <color theme="1"/>
        <rFont val="Calibri (Body)"/>
      </rPr>
      <t>3</t>
    </r>
  </si>
  <si>
    <r>
      <t>δ</t>
    </r>
    <r>
      <rPr>
        <b/>
        <i/>
        <vertAlign val="superscript"/>
        <sz val="12"/>
        <color theme="1"/>
        <rFont val="Calibri (Body)"/>
      </rPr>
      <t>56</t>
    </r>
    <r>
      <rPr>
        <b/>
        <i/>
        <sz val="12"/>
        <color theme="1"/>
        <rFont val="Calibri"/>
        <family val="2"/>
        <scheme val="minor"/>
      </rPr>
      <t>Fe</t>
    </r>
  </si>
  <si>
    <t>±</t>
  </si>
  <si>
    <r>
      <t xml:space="preserve">Note: </t>
    </r>
    <r>
      <rPr>
        <sz val="12"/>
        <color theme="1"/>
        <rFont val="Calibri"/>
        <family val="2"/>
        <scheme val="minor"/>
      </rPr>
      <t>amphibole and plagioclase iron compositions are from Oscar Laurent et al., 2020. The mode has been calculated asuming the average composition of 2.3 wt.% Fe</t>
    </r>
    <r>
      <rPr>
        <vertAlign val="subscript"/>
        <sz val="12"/>
        <color theme="1"/>
        <rFont val="Calibri (Body)"/>
      </rPr>
      <t>2</t>
    </r>
    <r>
      <rPr>
        <sz val="12"/>
        <color theme="1"/>
        <rFont val="Calibri"/>
        <family val="2"/>
        <scheme val="minor"/>
      </rPr>
      <t>O</t>
    </r>
    <r>
      <rPr>
        <vertAlign val="subscript"/>
        <sz val="12"/>
        <color theme="1"/>
        <rFont val="Calibri (Body)"/>
      </rPr>
      <t>3</t>
    </r>
    <r>
      <rPr>
        <sz val="12"/>
        <color theme="1"/>
        <rFont val="Calibri"/>
        <family val="2"/>
        <scheme val="minor"/>
      </rPr>
      <t xml:space="preserve"> for TTG (Laurent et al., 2020). The Fe isotope composition of amphibole and plagioclase are compiled values from Du et al., 2017. </t>
    </r>
  </si>
  <si>
    <t>References</t>
  </si>
  <si>
    <t>Laurent, O., Björnsen, J., Wotzlaw, J.-F., Bretscher, S., Pimenta Silva, M., Moyen, J.-F., Ulmer, P., and Bachmann, O., 2020, Earth’s earliest granitoids are crystal-rich magma reservoirs tapped by silicic eruptions.: Nature Geoscience.</t>
  </si>
  <si>
    <t>Du, D.-H., Wang, X.-L., Yang, T., Chen, X., Li, J.-Y., and Li, W., 2017, Origin of heavy Fe isotope compositions in high-silica igneous rocks: A rhyolite perspective: Geochimica et Cosmochimica Acta, v. 218, p. 58-72.</t>
  </si>
  <si>
    <t>Effect of partial melting estimated using mass balance between residue and melt</t>
  </si>
  <si>
    <r>
      <t>δ</t>
    </r>
    <r>
      <rPr>
        <b/>
        <i/>
        <vertAlign val="superscript"/>
        <sz val="12"/>
        <color theme="1"/>
        <rFont val="Calibri (Body)"/>
      </rPr>
      <t>56</t>
    </r>
    <r>
      <rPr>
        <b/>
        <i/>
        <sz val="12"/>
        <color theme="1"/>
        <rFont val="Calibri"/>
        <family val="2"/>
        <scheme val="minor"/>
      </rPr>
      <t>Fe eclogitic residue</t>
    </r>
  </si>
  <si>
    <r>
      <t>δ</t>
    </r>
    <r>
      <rPr>
        <b/>
        <i/>
        <vertAlign val="superscript"/>
        <sz val="12"/>
        <color theme="1"/>
        <rFont val="Calibri (Body)"/>
      </rPr>
      <t>56</t>
    </r>
    <r>
      <rPr>
        <b/>
        <i/>
        <sz val="12"/>
        <color theme="1"/>
        <rFont val="Calibri"/>
        <family val="2"/>
        <scheme val="minor"/>
      </rPr>
      <t>Fe amphibolitic residue</t>
    </r>
  </si>
  <si>
    <r>
      <t>δ</t>
    </r>
    <r>
      <rPr>
        <b/>
        <i/>
        <vertAlign val="superscript"/>
        <sz val="12"/>
        <color theme="1"/>
        <rFont val="Calibri (Body)"/>
      </rPr>
      <t>56</t>
    </r>
    <r>
      <rPr>
        <b/>
        <i/>
        <sz val="12"/>
        <color theme="1"/>
        <rFont val="Calibri"/>
        <family val="2"/>
        <scheme val="minor"/>
      </rPr>
      <t>Fe TTG #1</t>
    </r>
  </si>
  <si>
    <r>
      <t>δ</t>
    </r>
    <r>
      <rPr>
        <b/>
        <i/>
        <vertAlign val="superscript"/>
        <sz val="12"/>
        <color theme="1"/>
        <rFont val="Calibri (Body)"/>
      </rPr>
      <t>56</t>
    </r>
    <r>
      <rPr>
        <b/>
        <i/>
        <sz val="12"/>
        <color theme="1"/>
        <rFont val="Calibri"/>
        <family val="2"/>
        <scheme val="minor"/>
      </rPr>
      <t>Fe TTG #2</t>
    </r>
  </si>
  <si>
    <r>
      <t>δ</t>
    </r>
    <r>
      <rPr>
        <b/>
        <i/>
        <vertAlign val="superscript"/>
        <sz val="12"/>
        <color theme="1"/>
        <rFont val="Calibri (Body)"/>
      </rPr>
      <t>56</t>
    </r>
    <r>
      <rPr>
        <b/>
        <i/>
        <sz val="12"/>
        <color theme="1"/>
        <rFont val="Calibri"/>
        <family val="2"/>
        <scheme val="minor"/>
      </rPr>
      <t>Fe source</t>
    </r>
  </si>
  <si>
    <t>Ye, H., Wu, C., Brzozowski, M. J., Yang, T., Zha, X., Zhao, S., Gao, B., and Li, W., 2020, Calibrating equilibrium Fe isotope fractionation factors between magnetite, garnet, amphibole, and biotite: Geochimica et Cosmochimica Acta, v. 271, p. 78-95.</t>
  </si>
  <si>
    <r>
      <t xml:space="preserve">Note: </t>
    </r>
    <r>
      <rPr>
        <sz val="12"/>
        <color theme="1"/>
        <rFont val="Calibri"/>
        <family val="2"/>
        <scheme val="minor"/>
      </rPr>
      <t>amphibole iron compositions are from Oscar Laurent et al., 2020, the iron contents in cpx, garnet and ilmenite are canonical composition for eclogite. The mode has been calculated asuming the average composition of 2.3 wt.% Fe2O3 for TTG (Laurent et al., 2020). The Fe isotope composition of cpx, ilmenite and amphibole are compiled values from Du et al., 2017, garnet iron isotpe composition are from Yu et al., 2020.</t>
    </r>
  </si>
  <si>
    <t>Table S3: Mass balance calculation</t>
  </si>
  <si>
    <t>Doucet, L.S., et al., 2020, Archean lithospheric differentiation: Insights from Fe and Zn isotopes: Geology, v. 48, https://doi.org/10.1130/G47647.1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</si>
</sst>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font>
      <sz val="12"/>
      <color theme="1"/>
      <name val="Calibri"/>
      <family val="2"/>
      <scheme val="minor"/>
    </font>
    <font>
      <b/>
      <sz val="12"/>
      <color theme="1"/>
      <name val="Calibri"/>
      <family val="2"/>
      <scheme val="minor"/>
    </font>
    <font>
      <sz val="12"/>
      <color theme="0"/>
      <name val="Calibri"/>
      <family val="2"/>
      <scheme val="minor"/>
    </font>
    <font>
      <b/>
      <sz val="12"/>
      <color rgb="FFFF0000"/>
      <name val="Calibri"/>
      <family val="2"/>
      <scheme val="minor"/>
    </font>
    <font>
      <sz val="12"/>
      <color rgb="FFFF0000"/>
      <name val="Calibri"/>
      <family val="2"/>
      <scheme val="minor"/>
    </font>
    <font>
      <vertAlign val="subscript"/>
      <sz val="12"/>
      <color theme="1"/>
      <name val="Calibri (Body)"/>
    </font>
    <font>
      <b/>
      <i/>
      <sz val="12"/>
      <color theme="1"/>
      <name val="Calibri"/>
      <family val="2"/>
      <scheme val="minor"/>
    </font>
    <font>
      <b/>
      <i/>
      <vertAlign val="subscript"/>
      <sz val="12"/>
      <color theme="1"/>
      <name val="Calibri (Body)"/>
    </font>
    <font>
      <b/>
      <i/>
      <vertAlign val="superscript"/>
      <sz val="12"/>
      <color theme="1"/>
      <name val="Calibri (Body)"/>
    </font>
    <font>
      <i/>
      <sz val="12"/>
      <color rgb="FFFF0000"/>
      <name val="Calibri"/>
      <family val="2"/>
      <scheme val="minor"/>
    </font>
    <font>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7"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left"/>
    </xf>
    <xf numFmtId="0" fontId="0" fillId="0" borderId="0" xfId="0" applyAlignment="1">
      <alignment vertical="top" wrapText="1"/>
    </xf>
    <xf numFmtId="0" fontId="10" fillId="0" borderId="0" xfId="0" applyFont="1"/>
    <xf numFmtId="0" fontId="0" fillId="0" borderId="4" xfId="0" applyBorder="1" applyAlignment="1">
      <alignment horizontal="left"/>
    </xf>
    <xf numFmtId="0" fontId="6" fillId="0" borderId="0"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left"/>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Fill="1" applyBorder="1" applyAlignment="1">
      <alignment horizontal="center"/>
    </xf>
    <xf numFmtId="2" fontId="0" fillId="0" borderId="5" xfId="0" applyNumberFormat="1" applyBorder="1" applyAlignment="1">
      <alignment horizontal="center"/>
    </xf>
    <xf numFmtId="0" fontId="0" fillId="0" borderId="0" xfId="0" applyFill="1" applyBorder="1"/>
    <xf numFmtId="0" fontId="0" fillId="0" borderId="0" xfId="0" applyBorder="1"/>
    <xf numFmtId="164" fontId="0" fillId="0" borderId="0" xfId="0" applyNumberFormat="1" applyBorder="1" applyAlignment="1">
      <alignment horizontal="center"/>
    </xf>
    <xf numFmtId="0" fontId="0" fillId="0" borderId="5" xfId="0" applyBorder="1"/>
    <xf numFmtId="0" fontId="6" fillId="0" borderId="5" xfId="0" applyFont="1" applyBorder="1" applyAlignment="1">
      <alignment horizontal="center"/>
    </xf>
    <xf numFmtId="2" fontId="3" fillId="2" borderId="0" xfId="0" applyNumberFormat="1" applyFont="1" applyFill="1" applyBorder="1" applyAlignment="1">
      <alignment horizontal="center"/>
    </xf>
    <xf numFmtId="2" fontId="3" fillId="2" borderId="5" xfId="0" applyNumberFormat="1" applyFont="1" applyFill="1" applyBorder="1" applyAlignment="1">
      <alignment horizontal="center"/>
    </xf>
    <xf numFmtId="0" fontId="6" fillId="0" borderId="4" xfId="0" applyFont="1" applyBorder="1" applyAlignment="1">
      <alignment horizontal="left"/>
    </xf>
    <xf numFmtId="2" fontId="0" fillId="0" borderId="6" xfId="0" applyNumberFormat="1" applyBorder="1" applyAlignment="1">
      <alignment horizontal="left"/>
    </xf>
    <xf numFmtId="2" fontId="0" fillId="0" borderId="7" xfId="0" applyNumberFormat="1" applyBorder="1" applyAlignment="1">
      <alignment horizontal="center"/>
    </xf>
    <xf numFmtId="0" fontId="0" fillId="0" borderId="7" xfId="0" applyBorder="1"/>
    <xf numFmtId="0" fontId="0" fillId="0" borderId="7" xfId="0" applyBorder="1" applyAlignment="1">
      <alignment horizontal="center"/>
    </xf>
    <xf numFmtId="0" fontId="0" fillId="0" borderId="8" xfId="0" applyBorder="1"/>
    <xf numFmtId="0" fontId="0" fillId="0" borderId="4" xfId="0" applyBorder="1"/>
    <xf numFmtId="2" fontId="0" fillId="0" borderId="0" xfId="0" applyNumberFormat="1" applyFill="1" applyBorder="1" applyAlignment="1">
      <alignment horizontal="center"/>
    </xf>
    <xf numFmtId="0" fontId="9" fillId="2" borderId="5" xfId="0" applyFont="1" applyFill="1" applyBorder="1" applyAlignment="1">
      <alignment horizontal="center"/>
    </xf>
    <xf numFmtId="0" fontId="0" fillId="0" borderId="6" xfId="0" applyBorder="1"/>
    <xf numFmtId="0" fontId="0" fillId="0" borderId="8" xfId="0" applyBorder="1" applyAlignment="1">
      <alignment horizontal="center"/>
    </xf>
    <xf numFmtId="2" fontId="4" fillId="4" borderId="0" xfId="0" applyNumberFormat="1" applyFont="1" applyFill="1" applyBorder="1" applyAlignment="1">
      <alignment horizontal="center"/>
    </xf>
    <xf numFmtId="2" fontId="4" fillId="4" borderId="5" xfId="0" applyNumberFormat="1" applyFont="1" applyFill="1" applyBorder="1" applyAlignment="1">
      <alignment horizontal="center"/>
    </xf>
    <xf numFmtId="2" fontId="0" fillId="0" borderId="0" xfId="0" applyNumberFormat="1" applyAlignment="1">
      <alignment vertical="top" wrapText="1"/>
    </xf>
    <xf numFmtId="2" fontId="0" fillId="0" borderId="0" xfId="0" applyNumberFormat="1" applyAlignment="1">
      <alignment horizontal="center" vertical="top" wrapText="1"/>
    </xf>
    <xf numFmtId="0" fontId="2" fillId="3" borderId="1" xfId="0" applyFont="1" applyFill="1" applyBorder="1" applyAlignment="1">
      <alignment horizontal="center"/>
    </xf>
    <xf numFmtId="0" fontId="0" fillId="0" borderId="2" xfId="0" applyBorder="1" applyAlignment="1"/>
    <xf numFmtId="0" fontId="0" fillId="0" borderId="3" xfId="0" applyBorder="1" applyAlignment="1"/>
    <xf numFmtId="0" fontId="1" fillId="0" borderId="1" xfId="0" applyFont="1" applyBorder="1" applyAlignment="1">
      <alignment horizontal="left" vertical="top" wrapText="1"/>
    </xf>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workbookViewId="0"/>
  </sheetViews>
  <sheetFormatPr defaultColWidth="10.6640625" defaultRowHeight="15.5"/>
  <cols>
    <col min="1" max="1" width="10.33203125" bestFit="1" customWidth="1"/>
    <col min="4" max="4" width="12.33203125" bestFit="1" customWidth="1"/>
    <col min="5" max="5" width="5.6640625" style="1" bestFit="1" customWidth="1"/>
    <col min="9" max="9" width="12.6640625" style="3" bestFit="1" customWidth="1"/>
    <col min="10" max="10" width="6.5" bestFit="1" customWidth="1"/>
    <col min="11" max="11" width="6.1640625" bestFit="1" customWidth="1"/>
    <col min="12" max="13" width="7.83203125" bestFit="1" customWidth="1"/>
    <col min="14" max="14" width="20.83203125" style="1" bestFit="1" customWidth="1"/>
    <col min="15" max="15" width="24.33203125" bestFit="1" customWidth="1"/>
    <col min="16" max="16" width="10.83203125" style="1"/>
    <col min="17" max="17" width="14" style="1" bestFit="1" customWidth="1"/>
    <col min="18" max="18" width="14" bestFit="1" customWidth="1"/>
  </cols>
  <sheetData>
    <row r="1" spans="1:15">
      <c r="A1" t="s">
        <v>28</v>
      </c>
    </row>
    <row r="2" spans="1:15">
      <c r="A2" s="37" t="s">
        <v>4</v>
      </c>
      <c r="B2" s="38"/>
      <c r="C2" s="38"/>
      <c r="D2" s="38"/>
      <c r="E2" s="39"/>
      <c r="I2" s="37" t="s">
        <v>20</v>
      </c>
      <c r="J2" s="38"/>
      <c r="K2" s="38"/>
      <c r="L2" s="38"/>
      <c r="M2" s="38"/>
      <c r="N2" s="38"/>
      <c r="O2" s="39"/>
    </row>
    <row r="3" spans="1:15" ht="18.5">
      <c r="A3" s="28"/>
      <c r="B3" s="7" t="s">
        <v>3</v>
      </c>
      <c r="C3" s="7" t="s">
        <v>13</v>
      </c>
      <c r="D3" s="7" t="s">
        <v>14</v>
      </c>
      <c r="E3" s="19" t="s">
        <v>15</v>
      </c>
      <c r="I3" s="6"/>
      <c r="J3" s="7" t="s">
        <v>13</v>
      </c>
      <c r="K3" s="7" t="s">
        <v>14</v>
      </c>
      <c r="L3" s="8" t="s">
        <v>8</v>
      </c>
      <c r="M3" s="8" t="s">
        <v>9</v>
      </c>
      <c r="N3" s="8" t="s">
        <v>10</v>
      </c>
      <c r="O3" s="9" t="s">
        <v>11</v>
      </c>
    </row>
    <row r="4" spans="1:15">
      <c r="A4" s="10" t="s">
        <v>2</v>
      </c>
      <c r="B4" s="12">
        <v>0.1314984709480122</v>
      </c>
      <c r="C4" s="11">
        <v>16.5</v>
      </c>
      <c r="D4" s="11">
        <v>0.05</v>
      </c>
      <c r="E4" s="14">
        <v>0.04</v>
      </c>
      <c r="I4" s="10" t="s">
        <v>5</v>
      </c>
      <c r="J4" s="11">
        <v>7.7</v>
      </c>
      <c r="K4" s="12">
        <v>-0.1</v>
      </c>
      <c r="L4" s="13">
        <v>0.6</v>
      </c>
      <c r="M4" s="13">
        <v>0.25</v>
      </c>
      <c r="N4" s="12">
        <f>J4*L4/L$8</f>
        <v>0.3044481054365733</v>
      </c>
      <c r="O4" s="14">
        <f>J4*M4/M$8</f>
        <v>0.12689518787079762</v>
      </c>
    </row>
    <row r="5" spans="1:15">
      <c r="A5" s="10" t="s">
        <v>1</v>
      </c>
      <c r="B5" s="29">
        <f>(1-B4)</f>
        <v>0.86850152905198774</v>
      </c>
      <c r="C5" s="11">
        <v>0.15</v>
      </c>
      <c r="D5" s="12">
        <v>0.91</v>
      </c>
      <c r="E5" s="14">
        <v>0.3</v>
      </c>
      <c r="I5" s="10" t="s">
        <v>6</v>
      </c>
      <c r="J5" s="11">
        <v>22.3</v>
      </c>
      <c r="K5" s="12">
        <v>-0.5</v>
      </c>
      <c r="L5" s="13">
        <v>0.35</v>
      </c>
      <c r="M5" s="13">
        <v>0.15</v>
      </c>
      <c r="N5" s="12">
        <f t="shared" ref="N5:N6" si="0">J5*L5/L$8</f>
        <v>0.514332784184514</v>
      </c>
      <c r="O5" s="14">
        <f t="shared" ref="O5:O7" si="1">J5*M5/M$8</f>
        <v>0.22050098879367172</v>
      </c>
    </row>
    <row r="6" spans="1:15">
      <c r="A6" s="10" t="s">
        <v>0</v>
      </c>
      <c r="B6" s="16"/>
      <c r="C6" s="11">
        <f>B4*C4+B5*C5</f>
        <v>2.2999999999999994</v>
      </c>
      <c r="D6" s="20">
        <f>(((B4*C4)/C6)*D4)+(((1-B4)*C5)/C6*D5)</f>
        <v>9.871160749900279E-2</v>
      </c>
      <c r="E6" s="30">
        <f>_xlfn.STDEV.P(((((B4*C4)/C6)*(D4+E4))+(((1-B4)*C5)/C6*(D5+E5))),((((B4*C4)/C6)*(D4-E4))+(((1-B4)*C5)/C6*(D5-E5))))</f>
        <v>5.472676505783805E-2</v>
      </c>
      <c r="F6" s="2"/>
      <c r="G6" s="2"/>
      <c r="H6" s="2"/>
      <c r="I6" s="10" t="s">
        <v>7</v>
      </c>
      <c r="J6" s="11">
        <v>55</v>
      </c>
      <c r="K6" s="12">
        <v>-0.2</v>
      </c>
      <c r="L6" s="13">
        <v>0.05</v>
      </c>
      <c r="M6" s="13"/>
      <c r="N6" s="12">
        <f t="shared" si="0"/>
        <v>0.18121911037891267</v>
      </c>
      <c r="O6" s="14">
        <f t="shared" si="1"/>
        <v>0</v>
      </c>
    </row>
    <row r="7" spans="1:15">
      <c r="A7" s="31"/>
      <c r="B7" s="25"/>
      <c r="C7" s="25"/>
      <c r="D7" s="26"/>
      <c r="E7" s="32"/>
      <c r="F7" s="1"/>
      <c r="G7" s="2"/>
      <c r="H7" s="1"/>
      <c r="I7" s="10" t="s">
        <v>2</v>
      </c>
      <c r="J7" s="11">
        <v>16.5</v>
      </c>
      <c r="K7" s="11">
        <v>0.05</v>
      </c>
      <c r="L7" s="15"/>
      <c r="M7" s="13">
        <v>0.6</v>
      </c>
      <c r="N7" s="12">
        <f>J7*L7/L$8</f>
        <v>0</v>
      </c>
      <c r="O7" s="14">
        <f t="shared" si="1"/>
        <v>0.65260382333553058</v>
      </c>
    </row>
    <row r="8" spans="1:15">
      <c r="A8" s="40" t="s">
        <v>16</v>
      </c>
      <c r="B8" s="38"/>
      <c r="C8" s="38"/>
      <c r="D8" s="38"/>
      <c r="E8" s="39"/>
      <c r="I8" s="10" t="s">
        <v>0</v>
      </c>
      <c r="J8" s="16"/>
      <c r="K8" s="16"/>
      <c r="L8" s="17">
        <f>L4*J4+J5*L5+J6*L6</f>
        <v>15.175000000000001</v>
      </c>
      <c r="M8" s="17">
        <f>M4*J4+J5*M5+J7*M7</f>
        <v>15.170000000000002</v>
      </c>
      <c r="N8" s="11"/>
      <c r="O8" s="18"/>
    </row>
    <row r="9" spans="1:15" ht="18">
      <c r="A9" s="41"/>
      <c r="B9" s="42"/>
      <c r="C9" s="42"/>
      <c r="D9" s="42"/>
      <c r="E9" s="43"/>
      <c r="I9" s="10"/>
      <c r="J9" s="16"/>
      <c r="K9" s="16"/>
      <c r="L9" s="16"/>
      <c r="M9" s="16"/>
      <c r="N9" s="7" t="s">
        <v>21</v>
      </c>
      <c r="O9" s="19" t="s">
        <v>22</v>
      </c>
    </row>
    <row r="10" spans="1:15">
      <c r="A10" s="41"/>
      <c r="B10" s="42"/>
      <c r="C10" s="42"/>
      <c r="D10" s="42"/>
      <c r="E10" s="43"/>
      <c r="F10" s="2"/>
      <c r="G10" s="2"/>
      <c r="H10" s="2"/>
      <c r="I10" s="10"/>
      <c r="J10" s="11"/>
      <c r="K10" s="11"/>
      <c r="L10" s="16"/>
      <c r="M10" s="16"/>
      <c r="N10" s="33">
        <f>N4*K4+K5*N5+N6*K6+K7*N7</f>
        <v>-0.32385502471169686</v>
      </c>
      <c r="O10" s="34">
        <f>O4*K4+K5*O5+O6*K6+K7*O7</f>
        <v>-9.030982201713908E-2</v>
      </c>
    </row>
    <row r="11" spans="1:15" ht="18">
      <c r="A11" s="41"/>
      <c r="B11" s="42"/>
      <c r="C11" s="42"/>
      <c r="D11" s="42"/>
      <c r="E11" s="43"/>
      <c r="F11" s="2"/>
      <c r="G11" s="2"/>
      <c r="H11" s="2"/>
      <c r="I11" s="10" t="s">
        <v>12</v>
      </c>
      <c r="J11" s="12">
        <v>0.3</v>
      </c>
      <c r="K11" s="16"/>
      <c r="L11" s="16"/>
      <c r="M11" s="16"/>
      <c r="N11" s="7" t="s">
        <v>23</v>
      </c>
      <c r="O11" s="19" t="s">
        <v>24</v>
      </c>
    </row>
    <row r="12" spans="1:15" ht="18">
      <c r="A12" s="41"/>
      <c r="B12" s="42"/>
      <c r="C12" s="42"/>
      <c r="D12" s="42"/>
      <c r="E12" s="43"/>
      <c r="I12" s="22" t="s">
        <v>25</v>
      </c>
      <c r="J12" s="12">
        <v>0.1</v>
      </c>
      <c r="K12" s="16"/>
      <c r="L12" s="16"/>
      <c r="M12" s="16"/>
      <c r="N12" s="20">
        <f>(J12-J11*N10)/(1-J11)</f>
        <v>0.28165215344787009</v>
      </c>
      <c r="O12" s="21">
        <f>(J12-J11*O10)/(1-J11)</f>
        <v>0.18156135229305961</v>
      </c>
    </row>
    <row r="13" spans="1:15">
      <c r="A13" s="44"/>
      <c r="B13" s="45"/>
      <c r="C13" s="45"/>
      <c r="D13" s="45"/>
      <c r="E13" s="46"/>
      <c r="I13" s="23"/>
      <c r="J13" s="24"/>
      <c r="K13" s="24"/>
      <c r="L13" s="25"/>
      <c r="M13" s="25"/>
      <c r="N13" s="26"/>
      <c r="O13" s="27"/>
    </row>
    <row r="14" spans="1:15">
      <c r="A14" s="4"/>
      <c r="B14" s="4"/>
      <c r="C14" s="4"/>
      <c r="D14" s="4"/>
      <c r="I14" s="40" t="s">
        <v>27</v>
      </c>
      <c r="J14" s="38"/>
      <c r="K14" s="38"/>
      <c r="L14" s="38"/>
      <c r="M14" s="38"/>
      <c r="N14" s="38"/>
      <c r="O14" s="39"/>
    </row>
    <row r="15" spans="1:15">
      <c r="A15" s="4"/>
      <c r="B15" s="4"/>
      <c r="C15" s="4"/>
      <c r="D15" s="35">
        <f>(D6+0.18)/0.94</f>
        <v>0.29650171010532217</v>
      </c>
      <c r="I15" s="41"/>
      <c r="J15" s="42"/>
      <c r="K15" s="42"/>
      <c r="L15" s="42"/>
      <c r="M15" s="42"/>
      <c r="N15" s="42"/>
      <c r="O15" s="43"/>
    </row>
    <row r="16" spans="1:15">
      <c r="A16" s="4"/>
      <c r="B16" s="4"/>
      <c r="C16" s="4"/>
      <c r="D16" s="4"/>
      <c r="I16" s="41"/>
      <c r="J16" s="42"/>
      <c r="K16" s="42"/>
      <c r="L16" s="42"/>
      <c r="M16" s="42"/>
      <c r="N16" s="42"/>
      <c r="O16" s="43"/>
    </row>
    <row r="17" spans="1:15">
      <c r="A17" s="4"/>
      <c r="B17" s="4"/>
      <c r="C17" s="4"/>
      <c r="D17" s="4"/>
      <c r="I17" s="41"/>
      <c r="J17" s="42"/>
      <c r="K17" s="42"/>
      <c r="L17" s="42"/>
      <c r="M17" s="42"/>
      <c r="N17" s="42"/>
      <c r="O17" s="43"/>
    </row>
    <row r="18" spans="1:15">
      <c r="A18" s="4"/>
      <c r="B18" s="4"/>
      <c r="C18" s="4"/>
      <c r="D18" s="4"/>
      <c r="I18" s="44"/>
      <c r="J18" s="45"/>
      <c r="K18" s="45"/>
      <c r="L18" s="45"/>
      <c r="M18" s="45"/>
      <c r="N18" s="45"/>
      <c r="O18" s="46"/>
    </row>
    <row r="20" spans="1:15">
      <c r="N20" s="36">
        <f>(N12+0.18)/0.94</f>
        <v>0.49111931217858523</v>
      </c>
      <c r="O20" s="36">
        <f>(O12+0.18)/0.94</f>
        <v>0.38463973648197836</v>
      </c>
    </row>
    <row r="22" spans="1:15">
      <c r="A22" s="5" t="s">
        <v>17</v>
      </c>
    </row>
    <row r="23" spans="1:15">
      <c r="A23" s="5" t="s">
        <v>18</v>
      </c>
    </row>
    <row r="24" spans="1:15">
      <c r="A24" s="5" t="s">
        <v>19</v>
      </c>
    </row>
    <row r="25" spans="1:15">
      <c r="A25" s="5" t="s">
        <v>26</v>
      </c>
    </row>
  </sheetData>
  <mergeCells count="4">
    <mergeCell ref="A2:E2"/>
    <mergeCell ref="A8:E13"/>
    <mergeCell ref="I2:O2"/>
    <mergeCell ref="I14:O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5"/>
  <sheetData>
    <row r="1" spans="1:1">
      <c r="A1"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S3</vt:lpstr>
      <vt:lpstr>G47647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Jennifer Olivarez</cp:lastModifiedBy>
  <dcterms:created xsi:type="dcterms:W3CDTF">2020-02-14T06:29:23Z</dcterms:created>
  <dcterms:modified xsi:type="dcterms:W3CDTF">2020-06-08T22:33:57Z</dcterms:modified>
</cp:coreProperties>
</file>